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1Update/RCV PR19_2021 26-05-2021 - Publishable files/"/>
    </mc:Choice>
  </mc:AlternateContent>
  <xr:revisionPtr revIDLastSave="160" documentId="8_{9A34BA81-DFE4-416D-AB85-20C46CB40979}" xr6:coauthVersionLast="45" xr6:coauthVersionMax="45" xr10:uidLastSave="{356CC68D-DF8D-416E-8F05-B735458E8BAA}"/>
  <bookViews>
    <workbookView xWindow="-120" yWindow="-120" windowWidth="29040" windowHeight="15840" tabRatio="670" xr2:uid="{00000000-000D-0000-FFFF-FFFF00000000}"/>
  </bookViews>
  <sheets>
    <sheet name="Cover" sheetId="225" r:id="rId1"/>
    <sheet name="Style guide" sheetId="236" r:id="rId2"/>
    <sheet name="ToC" sheetId="226" r:id="rId3"/>
    <sheet name="F_Inputs" sheetId="210" r:id="rId4"/>
    <sheet name="F_Outputs" sheetId="228" r:id="rId5"/>
    <sheet name="Inp" sheetId="213" r:id="rId6"/>
    <sheet name="Time" sheetId="216" r:id="rId7"/>
    <sheet name="Index" sheetId="217" r:id="rId8"/>
    <sheet name="PR19FDPublishedTables" sheetId="222" r:id="rId9"/>
    <sheet name="Update" sheetId="232" r:id="rId10"/>
    <sheet name="SummaryOutput" sheetId="223" r:id="rId11"/>
    <sheet name="SummaryTables" sheetId="245" r:id="rId12"/>
    <sheet name="Validation" sheetId="214" r:id="rId13"/>
    <sheet name="{Update-UsingOnlyCPIH}" sheetId="233" r:id="rId14"/>
  </sheets>
  <externalReferences>
    <externalReference r:id="rId15"/>
    <externalReference r:id="rId16"/>
    <externalReference r:id="rId17"/>
    <externalReference r:id="rId18"/>
    <externalReference r:id="rId19"/>
    <externalReference r:id="rId20"/>
  </externalReferences>
  <definedNames>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hidden="1">{"NET",#N/A,FALSE,"401C11"}</definedName>
    <definedName name="_Order1" hidden="1">255</definedName>
    <definedName name="_Order2" hidden="1">255</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change1" hidden="1">{"CHARGE",#N/A,FALSE,"401C11"}</definedName>
    <definedName name="charge" hidden="1">{"CHARGE",#N/A,FALSE,"401C11"}</definedName>
    <definedName name="da" hidden="1">#REF!</definedName>
    <definedName name="dog" hidden="1">{"NET",#N/A,FALSE,"401C11"}</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hidden="1">{"CHARGE",#N/A,FALSE,"401C11"}</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Titles" localSheetId="11">SummaryTables!$1:$6</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hidden="1">{"CHARGE",#N/A,FALSE,"401C11"}</definedName>
    <definedName name="Test23" hidden="1">{"NET",#N/A,FALSE,"401C11"}</definedName>
    <definedName name="wert" hidden="1">{"GROSS",#N/A,FALSE,"401C11"}</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yy" hidden="1">{"GROSS",#N/A,FALSE,"401C11"}</definedName>
    <definedName name="zzz" hidden="1">{"NET",#N/A,FALSE,"401C11"}</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46" i="222" l="1"/>
  <c r="F846" i="222"/>
  <c r="G846" i="222"/>
  <c r="H846" i="222"/>
  <c r="I846" i="222"/>
  <c r="E836" i="222"/>
  <c r="F836" i="222"/>
  <c r="G836" i="222"/>
  <c r="H836" i="222"/>
  <c r="I836" i="222"/>
  <c r="E674" i="222"/>
  <c r="F674" i="222"/>
  <c r="G674" i="222"/>
  <c r="H674" i="222"/>
  <c r="I674" i="222"/>
  <c r="E664" i="222"/>
  <c r="F664" i="222"/>
  <c r="G664" i="222"/>
  <c r="H664" i="222"/>
  <c r="I664" i="222"/>
  <c r="E502" i="222"/>
  <c r="F502" i="222"/>
  <c r="G502" i="222"/>
  <c r="H502" i="222"/>
  <c r="I502" i="222"/>
  <c r="E492" i="222"/>
  <c r="F492" i="222"/>
  <c r="G492" i="222"/>
  <c r="H492" i="222"/>
  <c r="I492" i="222"/>
  <c r="E160" i="222"/>
  <c r="F160" i="222"/>
  <c r="G160" i="222"/>
  <c r="H160" i="222"/>
  <c r="I160" i="222"/>
  <c r="E150" i="222"/>
  <c r="F150" i="222"/>
  <c r="G150" i="222"/>
  <c r="H150" i="222"/>
  <c r="I150" i="222"/>
  <c r="E331" i="222"/>
  <c r="F331" i="222"/>
  <c r="G331" i="222"/>
  <c r="H331" i="222"/>
  <c r="I331" i="222"/>
  <c r="E321" i="222"/>
  <c r="F321" i="222"/>
  <c r="G321" i="222"/>
  <c r="H321" i="222"/>
  <c r="I321" i="222"/>
  <c r="E887" i="222"/>
  <c r="E888" i="222"/>
  <c r="E889" i="222"/>
  <c r="E890" i="222"/>
  <c r="E891" i="222"/>
  <c r="E893" i="222"/>
  <c r="E894" i="222"/>
  <c r="E895" i="222"/>
  <c r="E896" i="222"/>
  <c r="E897" i="222"/>
  <c r="E899" i="222"/>
  <c r="E900" i="222"/>
  <c r="E901" i="222"/>
  <c r="E902" i="222"/>
  <c r="E903" i="222"/>
  <c r="E905" i="222"/>
  <c r="E906" i="222"/>
  <c r="E907" i="222"/>
  <c r="E908" i="222"/>
  <c r="E909" i="222"/>
  <c r="E911" i="222"/>
  <c r="E912" i="222"/>
  <c r="E913" i="222"/>
  <c r="E914" i="222"/>
  <c r="E915" i="222"/>
  <c r="E767" i="222"/>
  <c r="F767" i="222"/>
  <c r="G767" i="222"/>
  <c r="H767" i="222"/>
  <c r="I767" i="222"/>
  <c r="F766" i="222"/>
  <c r="H766" i="222"/>
  <c r="I766" i="222"/>
  <c r="E595" i="222"/>
  <c r="F595" i="222"/>
  <c r="G595" i="222"/>
  <c r="H595" i="222"/>
  <c r="I595" i="222"/>
  <c r="F594" i="222"/>
  <c r="H594" i="222"/>
  <c r="I594" i="222"/>
  <c r="E424" i="222"/>
  <c r="F424" i="222"/>
  <c r="G424" i="222"/>
  <c r="H424" i="222"/>
  <c r="I424" i="222"/>
  <c r="F423" i="222"/>
  <c r="H423" i="222"/>
  <c r="I423" i="222"/>
  <c r="E81" i="222"/>
  <c r="F81" i="222"/>
  <c r="G81" i="222"/>
  <c r="H81" i="222"/>
  <c r="I81" i="222"/>
  <c r="F80" i="222"/>
  <c r="H80" i="222"/>
  <c r="I80" i="222"/>
  <c r="E253" i="222"/>
  <c r="F253" i="222"/>
  <c r="G253" i="222"/>
  <c r="H253" i="222"/>
  <c r="I253" i="222"/>
  <c r="F252" i="222"/>
  <c r="H252" i="222"/>
  <c r="I252" i="222"/>
  <c r="A3" i="245" l="1"/>
  <c r="A2" i="245"/>
  <c r="E751" i="222" l="1"/>
  <c r="F751" i="222"/>
  <c r="G751" i="222"/>
  <c r="H751" i="222"/>
  <c r="I751" i="222"/>
  <c r="I750" i="222"/>
  <c r="H750" i="222"/>
  <c r="F750" i="222"/>
  <c r="I578" i="222" l="1"/>
  <c r="H578" i="222"/>
  <c r="F578" i="222"/>
  <c r="J226" i="228" l="1"/>
  <c r="I226" i="228"/>
  <c r="H226" i="228"/>
  <c r="G226" i="228"/>
  <c r="F226" i="228"/>
  <c r="E226" i="228"/>
  <c r="D217" i="228"/>
  <c r="C217" i="228"/>
  <c r="D216" i="228"/>
  <c r="C216" i="228"/>
  <c r="D215" i="228"/>
  <c r="C215" i="228"/>
  <c r="D180" i="228"/>
  <c r="C180" i="228"/>
  <c r="D179" i="228"/>
  <c r="C179" i="228"/>
  <c r="D178" i="228"/>
  <c r="C178" i="228"/>
  <c r="D143" i="228"/>
  <c r="C143" i="228"/>
  <c r="D142" i="228"/>
  <c r="C142" i="228"/>
  <c r="D141" i="228"/>
  <c r="C141" i="228"/>
  <c r="D106" i="228"/>
  <c r="C106" i="228"/>
  <c r="D105" i="228"/>
  <c r="C105" i="228"/>
  <c r="D104" i="228"/>
  <c r="C104" i="228"/>
  <c r="D69" i="228"/>
  <c r="C69" i="228"/>
  <c r="D68" i="228"/>
  <c r="C68" i="228"/>
  <c r="D67" i="228"/>
  <c r="C67" i="228"/>
  <c r="D32" i="228"/>
  <c r="C32" i="228"/>
  <c r="D31" i="228"/>
  <c r="C31" i="228"/>
  <c r="D30" i="228"/>
  <c r="C30" i="228"/>
  <c r="Q406" i="245" l="1"/>
  <c r="P406" i="245"/>
  <c r="O406" i="245"/>
  <c r="N406" i="245"/>
  <c r="M406" i="245"/>
  <c r="Q338" i="245"/>
  <c r="P338" i="245"/>
  <c r="O338" i="245"/>
  <c r="N338" i="245"/>
  <c r="M338" i="245"/>
  <c r="Q270" i="245"/>
  <c r="P270" i="245"/>
  <c r="O270" i="245"/>
  <c r="N270" i="245"/>
  <c r="M270" i="245"/>
  <c r="Q202" i="245"/>
  <c r="P202" i="245"/>
  <c r="O202" i="245"/>
  <c r="N202" i="245"/>
  <c r="M202" i="245"/>
  <c r="Q134" i="245"/>
  <c r="P134" i="245"/>
  <c r="O134" i="245"/>
  <c r="N134" i="245"/>
  <c r="M134" i="245"/>
  <c r="Q66" i="245"/>
  <c r="P66" i="245"/>
  <c r="O66" i="245"/>
  <c r="N66" i="245"/>
  <c r="M66" i="245"/>
  <c r="F8" i="226"/>
  <c r="E250" i="217" l="1"/>
  <c r="F250" i="217"/>
  <c r="G250" i="217"/>
  <c r="H250" i="217"/>
  <c r="I250" i="217"/>
  <c r="I10" i="217"/>
  <c r="G10" i="217"/>
  <c r="F10" i="217"/>
  <c r="E10" i="217"/>
  <c r="I11" i="217"/>
  <c r="G11" i="217"/>
  <c r="F11" i="217"/>
  <c r="E11" i="217"/>
  <c r="G9" i="217"/>
  <c r="F9" i="217"/>
  <c r="E9" i="217"/>
  <c r="M144" i="217"/>
  <c r="M143" i="217"/>
  <c r="F9" i="213"/>
  <c r="F11" i="213" s="1"/>
  <c r="F10" i="213" l="1"/>
  <c r="H1" i="232" l="1"/>
  <c r="H1" i="217"/>
  <c r="H1" i="222"/>
  <c r="Q1" i="245"/>
  <c r="H1" i="233"/>
  <c r="H1" i="216"/>
  <c r="H1" i="213"/>
  <c r="H1" i="223"/>
  <c r="E714" i="232"/>
  <c r="F714" i="232"/>
  <c r="G714" i="232"/>
  <c r="H714" i="232"/>
  <c r="I714" i="232"/>
  <c r="E713" i="232"/>
  <c r="F713" i="232"/>
  <c r="G713" i="232"/>
  <c r="H713" i="232"/>
  <c r="I713" i="232"/>
  <c r="E712" i="232"/>
  <c r="F712" i="232"/>
  <c r="G712" i="232"/>
  <c r="H712" i="232"/>
  <c r="I712" i="232"/>
  <c r="E559" i="232"/>
  <c r="F559" i="232"/>
  <c r="G559" i="232"/>
  <c r="H559" i="232"/>
  <c r="I559" i="232"/>
  <c r="E558" i="232"/>
  <c r="F558" i="232"/>
  <c r="G558" i="232"/>
  <c r="H558" i="232"/>
  <c r="I558" i="232"/>
  <c r="E557" i="232"/>
  <c r="F557" i="232"/>
  <c r="G557" i="232"/>
  <c r="H557" i="232"/>
  <c r="I557" i="232"/>
  <c r="E404" i="232"/>
  <c r="F404" i="232"/>
  <c r="G404" i="232"/>
  <c r="H404" i="232"/>
  <c r="I404" i="232"/>
  <c r="E403" i="232"/>
  <c r="F403" i="232"/>
  <c r="G403" i="232"/>
  <c r="H403" i="232"/>
  <c r="I403" i="232"/>
  <c r="E402" i="232"/>
  <c r="F402" i="232"/>
  <c r="G402" i="232"/>
  <c r="H402" i="232"/>
  <c r="I402" i="232"/>
  <c r="E249" i="232"/>
  <c r="F249" i="232"/>
  <c r="G249" i="232"/>
  <c r="H249" i="232"/>
  <c r="I249" i="232"/>
  <c r="E248" i="232"/>
  <c r="F248" i="232"/>
  <c r="G248" i="232"/>
  <c r="H248" i="232"/>
  <c r="I248" i="232"/>
  <c r="E247" i="232"/>
  <c r="F247" i="232"/>
  <c r="G247" i="232"/>
  <c r="H247" i="232"/>
  <c r="I247" i="232"/>
  <c r="E94" i="232"/>
  <c r="F94" i="232"/>
  <c r="G94" i="232"/>
  <c r="H94" i="232"/>
  <c r="I94" i="232"/>
  <c r="I93" i="232"/>
  <c r="H93" i="232"/>
  <c r="G93" i="232"/>
  <c r="F93" i="232"/>
  <c r="E93" i="232"/>
  <c r="E92" i="232"/>
  <c r="F92" i="232"/>
  <c r="G92" i="232"/>
  <c r="H92" i="232"/>
  <c r="I9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05" i="213" l="1"/>
  <c r="P205" i="213"/>
  <c r="O205" i="213"/>
  <c r="N205"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407" i="223"/>
  <c r="H407" i="223"/>
  <c r="G407" i="223"/>
  <c r="D223" i="228" s="1"/>
  <c r="F407" i="223"/>
  <c r="E407" i="223"/>
  <c r="C223" i="228" s="1"/>
  <c r="I412" i="223"/>
  <c r="H412" i="223"/>
  <c r="G412" i="223"/>
  <c r="D225" i="228" s="1"/>
  <c r="F412" i="223"/>
  <c r="E412" i="223"/>
  <c r="C225" i="228" s="1"/>
  <c r="I344" i="223"/>
  <c r="H344" i="223"/>
  <c r="G344" i="223"/>
  <c r="D188" i="228" s="1"/>
  <c r="F344" i="223"/>
  <c r="E344" i="223"/>
  <c r="C188" i="228" s="1"/>
  <c r="I339" i="223"/>
  <c r="H339" i="223"/>
  <c r="G339" i="223"/>
  <c r="D186" i="228" s="1"/>
  <c r="F339" i="223"/>
  <c r="E339" i="223"/>
  <c r="C186" i="228" s="1"/>
  <c r="I276" i="223"/>
  <c r="H276" i="223"/>
  <c r="G276" i="223"/>
  <c r="D151" i="228" s="1"/>
  <c r="F276" i="223"/>
  <c r="E276" i="223"/>
  <c r="C151" i="228" s="1"/>
  <c r="I271" i="223"/>
  <c r="H271" i="223"/>
  <c r="G271" i="223"/>
  <c r="D149" i="228" s="1"/>
  <c r="F271" i="223"/>
  <c r="E271" i="223"/>
  <c r="C149" i="228" s="1"/>
  <c r="I208" i="223"/>
  <c r="H208" i="223"/>
  <c r="G208" i="223"/>
  <c r="D114" i="228" s="1"/>
  <c r="F208" i="223"/>
  <c r="E208" i="223"/>
  <c r="C114" i="228" s="1"/>
  <c r="I203" i="223"/>
  <c r="H203" i="223"/>
  <c r="G203" i="223"/>
  <c r="D112" i="228" s="1"/>
  <c r="F203" i="223"/>
  <c r="E203" i="223"/>
  <c r="C112" i="228" s="1"/>
  <c r="I140" i="223"/>
  <c r="H140" i="223"/>
  <c r="G140" i="223"/>
  <c r="D77" i="228" s="1"/>
  <c r="F140" i="223"/>
  <c r="E140" i="223"/>
  <c r="C77" i="228" s="1"/>
  <c r="I135" i="223"/>
  <c r="H135" i="223"/>
  <c r="G135" i="223"/>
  <c r="D75" i="228" s="1"/>
  <c r="F135" i="223"/>
  <c r="E135" i="223"/>
  <c r="C75" i="228" s="1"/>
  <c r="I72" i="223"/>
  <c r="H72" i="223"/>
  <c r="G72" i="223"/>
  <c r="D40" i="228" s="1"/>
  <c r="F72" i="223"/>
  <c r="E72" i="223"/>
  <c r="C40" i="228" s="1"/>
  <c r="I67" i="223"/>
  <c r="H67" i="223"/>
  <c r="G67" i="223"/>
  <c r="D38" i="228" s="1"/>
  <c r="F67" i="223"/>
  <c r="E67" i="223"/>
  <c r="C38" i="228" s="1"/>
  <c r="E891" i="232"/>
  <c r="F891" i="232"/>
  <c r="G891" i="232"/>
  <c r="H891" i="232"/>
  <c r="I891" i="232"/>
  <c r="E890" i="232"/>
  <c r="F890" i="232"/>
  <c r="G890" i="232"/>
  <c r="H890" i="232"/>
  <c r="I890" i="232"/>
  <c r="E889" i="232"/>
  <c r="F889" i="232"/>
  <c r="G889" i="232"/>
  <c r="H889" i="232"/>
  <c r="I889" i="232"/>
  <c r="E888" i="232"/>
  <c r="F888" i="232"/>
  <c r="G888" i="232"/>
  <c r="H888" i="232"/>
  <c r="I888" i="232"/>
  <c r="E887" i="232"/>
  <c r="F887" i="232"/>
  <c r="G887" i="232"/>
  <c r="H887" i="232"/>
  <c r="I887" i="232"/>
  <c r="E870" i="232"/>
  <c r="F870" i="232"/>
  <c r="G870" i="232"/>
  <c r="H870" i="232"/>
  <c r="I870" i="232"/>
  <c r="E869" i="232"/>
  <c r="F869" i="232"/>
  <c r="G869" i="232"/>
  <c r="H869" i="232"/>
  <c r="I869" i="232"/>
  <c r="E868" i="232"/>
  <c r="F868" i="232"/>
  <c r="G868" i="232"/>
  <c r="H868" i="232"/>
  <c r="I868" i="232"/>
  <c r="E867" i="232"/>
  <c r="F867" i="232"/>
  <c r="G867" i="232"/>
  <c r="H867" i="232"/>
  <c r="I867" i="232"/>
  <c r="E866" i="232"/>
  <c r="F866" i="232"/>
  <c r="G866" i="232"/>
  <c r="H866" i="232"/>
  <c r="I866" i="232"/>
  <c r="L886" i="232"/>
  <c r="K886" i="232"/>
  <c r="J886" i="232"/>
  <c r="I886" i="232"/>
  <c r="H886" i="232"/>
  <c r="G886" i="232"/>
  <c r="F886" i="232"/>
  <c r="E886" i="232"/>
  <c r="Q865" i="232"/>
  <c r="P865" i="232"/>
  <c r="O865" i="232"/>
  <c r="N865" i="232"/>
  <c r="M865" i="232"/>
  <c r="L865" i="232"/>
  <c r="K865" i="232"/>
  <c r="J865" i="232"/>
  <c r="I865" i="232"/>
  <c r="H865" i="232"/>
  <c r="G865" i="232"/>
  <c r="F865" i="232"/>
  <c r="E865" i="232"/>
  <c r="P369" i="223" l="1"/>
  <c r="I203" i="228" s="1"/>
  <c r="O369" i="223"/>
  <c r="H203" i="228" s="1"/>
  <c r="N369" i="223"/>
  <c r="G203" i="228" s="1"/>
  <c r="M369" i="223"/>
  <c r="F203" i="228" s="1"/>
  <c r="L369" i="223"/>
  <c r="K369" i="223"/>
  <c r="J369" i="223"/>
  <c r="I369" i="223"/>
  <c r="H369" i="223"/>
  <c r="G369" i="223"/>
  <c r="D203" i="228" s="1"/>
  <c r="F369" i="223"/>
  <c r="P368" i="223"/>
  <c r="I202" i="228" s="1"/>
  <c r="O368" i="223"/>
  <c r="H202" i="228" s="1"/>
  <c r="N368" i="223"/>
  <c r="G202" i="228" s="1"/>
  <c r="M368" i="223"/>
  <c r="F202" i="228" s="1"/>
  <c r="L368" i="223"/>
  <c r="K368" i="223"/>
  <c r="J368" i="223"/>
  <c r="I368" i="223"/>
  <c r="H368" i="223"/>
  <c r="G368" i="223"/>
  <c r="D202" i="228" s="1"/>
  <c r="F368" i="223"/>
  <c r="P367" i="223"/>
  <c r="I201" i="228" s="1"/>
  <c r="O367" i="223"/>
  <c r="H201" i="228" s="1"/>
  <c r="N367" i="223"/>
  <c r="G201" i="228" s="1"/>
  <c r="M367" i="223"/>
  <c r="F201" i="228" s="1"/>
  <c r="L367" i="223"/>
  <c r="K367" i="223"/>
  <c r="J367" i="223"/>
  <c r="I367" i="223"/>
  <c r="H367" i="223"/>
  <c r="G367" i="223"/>
  <c r="D201" i="228" s="1"/>
  <c r="F367" i="223"/>
  <c r="Q365" i="223"/>
  <c r="J200" i="228" s="1"/>
  <c r="O365" i="223"/>
  <c r="H200" i="228" s="1"/>
  <c r="N365" i="223"/>
  <c r="G200" i="228" s="1"/>
  <c r="M365" i="223"/>
  <c r="F200" i="228" s="1"/>
  <c r="L365" i="223"/>
  <c r="K365" i="223"/>
  <c r="J365" i="223"/>
  <c r="I365" i="223"/>
  <c r="H365" i="223"/>
  <c r="G365" i="223"/>
  <c r="D200" i="228" s="1"/>
  <c r="F365" i="223"/>
  <c r="Q364" i="223"/>
  <c r="J199" i="228" s="1"/>
  <c r="O364" i="223"/>
  <c r="H199" i="228" s="1"/>
  <c r="N364" i="223"/>
  <c r="G199" i="228" s="1"/>
  <c r="M364" i="223"/>
  <c r="F199" i="228" s="1"/>
  <c r="L364" i="223"/>
  <c r="K364" i="223"/>
  <c r="J364" i="223"/>
  <c r="I364" i="223"/>
  <c r="H364" i="223"/>
  <c r="G364" i="223"/>
  <c r="D199" i="228" s="1"/>
  <c r="F364" i="223"/>
  <c r="Q363" i="223"/>
  <c r="J198" i="228" s="1"/>
  <c r="O363" i="223"/>
  <c r="H198" i="228" s="1"/>
  <c r="N363" i="223"/>
  <c r="G198" i="228" s="1"/>
  <c r="M363" i="223"/>
  <c r="F198" i="228" s="1"/>
  <c r="L363" i="223"/>
  <c r="K363" i="223"/>
  <c r="J363" i="223"/>
  <c r="I363" i="223"/>
  <c r="H363" i="223"/>
  <c r="G363" i="223"/>
  <c r="D198" i="228" s="1"/>
  <c r="F363" i="223"/>
  <c r="Q361" i="223"/>
  <c r="J197" i="228" s="1"/>
  <c r="P361" i="223"/>
  <c r="I197" i="228" s="1"/>
  <c r="N361" i="223"/>
  <c r="G197" i="228" s="1"/>
  <c r="M361" i="223"/>
  <c r="F197" i="228" s="1"/>
  <c r="L361" i="223"/>
  <c r="K361" i="223"/>
  <c r="J361" i="223"/>
  <c r="I361" i="223"/>
  <c r="H361" i="223"/>
  <c r="G361" i="223"/>
  <c r="D197" i="228" s="1"/>
  <c r="F361" i="223"/>
  <c r="Q360" i="223"/>
  <c r="J196" i="228" s="1"/>
  <c r="P360" i="223"/>
  <c r="I196" i="228" s="1"/>
  <c r="N360" i="223"/>
  <c r="G196" i="228" s="1"/>
  <c r="M360" i="223"/>
  <c r="F196" i="228" s="1"/>
  <c r="L360" i="223"/>
  <c r="K360" i="223"/>
  <c r="J360" i="223"/>
  <c r="I360" i="223"/>
  <c r="H360" i="223"/>
  <c r="G360" i="223"/>
  <c r="D196" i="228" s="1"/>
  <c r="F360" i="223"/>
  <c r="Q359" i="223"/>
  <c r="J195" i="228" s="1"/>
  <c r="P359" i="223"/>
  <c r="I195" i="228" s="1"/>
  <c r="N359" i="223"/>
  <c r="G195" i="228" s="1"/>
  <c r="M359" i="223"/>
  <c r="F195" i="228" s="1"/>
  <c r="L359" i="223"/>
  <c r="K359" i="223"/>
  <c r="J359" i="223"/>
  <c r="I359" i="223"/>
  <c r="H359" i="223"/>
  <c r="G359" i="223"/>
  <c r="D195" i="228" s="1"/>
  <c r="F359" i="223"/>
  <c r="Q357" i="223"/>
  <c r="J194" i="228" s="1"/>
  <c r="P357" i="223"/>
  <c r="I194" i="228" s="1"/>
  <c r="O357" i="223"/>
  <c r="H194" i="228" s="1"/>
  <c r="M357" i="223"/>
  <c r="F194" i="228" s="1"/>
  <c r="L357" i="223"/>
  <c r="K357" i="223"/>
  <c r="J357" i="223"/>
  <c r="I357" i="223"/>
  <c r="H357" i="223"/>
  <c r="G357" i="223"/>
  <c r="D194" i="228" s="1"/>
  <c r="F357" i="223"/>
  <c r="Q356" i="223"/>
  <c r="J193" i="228" s="1"/>
  <c r="P356" i="223"/>
  <c r="I193" i="228" s="1"/>
  <c r="O356" i="223"/>
  <c r="H193" i="228" s="1"/>
  <c r="M356" i="223"/>
  <c r="F193" i="228" s="1"/>
  <c r="L356" i="223"/>
  <c r="K356" i="223"/>
  <c r="J356" i="223"/>
  <c r="I356" i="223"/>
  <c r="H356" i="223"/>
  <c r="G356" i="223"/>
  <c r="D193" i="228" s="1"/>
  <c r="F356" i="223"/>
  <c r="Q355" i="223"/>
  <c r="J192" i="228" s="1"/>
  <c r="P355" i="223"/>
  <c r="I192" i="228" s="1"/>
  <c r="O355" i="223"/>
  <c r="H192" i="228" s="1"/>
  <c r="M355" i="223"/>
  <c r="F192" i="228" s="1"/>
  <c r="L355" i="223"/>
  <c r="K355" i="223"/>
  <c r="J355" i="223"/>
  <c r="I355" i="223"/>
  <c r="H355" i="223"/>
  <c r="G355" i="223"/>
  <c r="D192" i="228" s="1"/>
  <c r="F355" i="223"/>
  <c r="Q353" i="223"/>
  <c r="J191" i="228" s="1"/>
  <c r="P353" i="223"/>
  <c r="I191" i="228" s="1"/>
  <c r="O353" i="223"/>
  <c r="H191" i="228" s="1"/>
  <c r="N353" i="223"/>
  <c r="G191" i="228" s="1"/>
  <c r="L353" i="223"/>
  <c r="K353" i="223"/>
  <c r="J353" i="223"/>
  <c r="I353" i="223"/>
  <c r="H353" i="223"/>
  <c r="G353" i="223"/>
  <c r="D191" i="228" s="1"/>
  <c r="F353" i="223"/>
  <c r="Q352" i="223"/>
  <c r="J190" i="228" s="1"/>
  <c r="P352" i="223"/>
  <c r="I190" i="228" s="1"/>
  <c r="O352" i="223"/>
  <c r="H190" i="228" s="1"/>
  <c r="N352" i="223"/>
  <c r="G190" i="228" s="1"/>
  <c r="L352" i="223"/>
  <c r="K352" i="223"/>
  <c r="J352" i="223"/>
  <c r="I352" i="223"/>
  <c r="H352" i="223"/>
  <c r="G352" i="223"/>
  <c r="D190" i="228" s="1"/>
  <c r="F352" i="223"/>
  <c r="Q351" i="223"/>
  <c r="J189" i="228" s="1"/>
  <c r="P351" i="223"/>
  <c r="I189" i="228" s="1"/>
  <c r="O351" i="223"/>
  <c r="H189" i="228" s="1"/>
  <c r="N351" i="223"/>
  <c r="G189" i="228" s="1"/>
  <c r="L351" i="223"/>
  <c r="K351" i="223"/>
  <c r="J351" i="223"/>
  <c r="I351" i="223"/>
  <c r="H351" i="223"/>
  <c r="G351" i="223"/>
  <c r="D189" i="228" s="1"/>
  <c r="F351" i="223"/>
  <c r="I401" i="223"/>
  <c r="H401" i="223"/>
  <c r="G401" i="223"/>
  <c r="D220" i="228" s="1"/>
  <c r="F401" i="223"/>
  <c r="E401" i="223"/>
  <c r="C220" i="228" s="1"/>
  <c r="I400" i="223"/>
  <c r="H400" i="223"/>
  <c r="G400" i="223"/>
  <c r="D219" i="228" s="1"/>
  <c r="F400" i="223"/>
  <c r="E400" i="223"/>
  <c r="C219" i="228" s="1"/>
  <c r="I399" i="223"/>
  <c r="H399" i="223"/>
  <c r="G399" i="223"/>
  <c r="D218" i="228" s="1"/>
  <c r="F399" i="223"/>
  <c r="E399" i="223"/>
  <c r="C218" i="228" s="1"/>
  <c r="I402" i="223"/>
  <c r="H402" i="223"/>
  <c r="G402" i="223"/>
  <c r="D221" i="228" s="1"/>
  <c r="F402" i="223"/>
  <c r="E402" i="223"/>
  <c r="C221" i="228" s="1"/>
  <c r="I389" i="223"/>
  <c r="H389" i="223"/>
  <c r="G389" i="223"/>
  <c r="D214" i="228" s="1"/>
  <c r="F389" i="223"/>
  <c r="E389" i="223"/>
  <c r="C214" i="228" s="1"/>
  <c r="I388" i="223"/>
  <c r="H388" i="223"/>
  <c r="G388" i="223"/>
  <c r="D213" i="228" s="1"/>
  <c r="F388" i="223"/>
  <c r="E388" i="223"/>
  <c r="C213" i="228" s="1"/>
  <c r="I387" i="223"/>
  <c r="H387" i="223"/>
  <c r="G387" i="223"/>
  <c r="D212" i="228" s="1"/>
  <c r="F387" i="223"/>
  <c r="E387" i="223"/>
  <c r="C212" i="228" s="1"/>
  <c r="I386" i="223"/>
  <c r="H386" i="223"/>
  <c r="G386" i="223"/>
  <c r="D211" i="228" s="1"/>
  <c r="F386" i="223"/>
  <c r="E386" i="223"/>
  <c r="C211" i="228" s="1"/>
  <c r="I382" i="223"/>
  <c r="H382" i="223"/>
  <c r="G382" i="223"/>
  <c r="D210" i="228" s="1"/>
  <c r="F382" i="223"/>
  <c r="E382" i="223"/>
  <c r="C210" i="228" s="1"/>
  <c r="I381" i="223"/>
  <c r="H381" i="223"/>
  <c r="G381" i="223"/>
  <c r="D209" i="228" s="1"/>
  <c r="F381" i="223"/>
  <c r="E381" i="223"/>
  <c r="C209" i="228" s="1"/>
  <c r="I380" i="223"/>
  <c r="H380" i="223"/>
  <c r="G380" i="223"/>
  <c r="D208" i="228" s="1"/>
  <c r="F380" i="223"/>
  <c r="E380" i="223"/>
  <c r="C208" i="228" s="1"/>
  <c r="I379" i="223"/>
  <c r="H379" i="223"/>
  <c r="G379" i="223"/>
  <c r="D207" i="228" s="1"/>
  <c r="F379" i="223"/>
  <c r="E379" i="223"/>
  <c r="C207" i="228" s="1"/>
  <c r="I375" i="223"/>
  <c r="H375" i="223"/>
  <c r="G375" i="223"/>
  <c r="D206" i="228" s="1"/>
  <c r="F375" i="223"/>
  <c r="E375" i="223"/>
  <c r="C206" i="228" s="1"/>
  <c r="I374" i="223"/>
  <c r="H374" i="223"/>
  <c r="G374" i="223"/>
  <c r="D205" i="228" s="1"/>
  <c r="F374" i="223"/>
  <c r="E374" i="223"/>
  <c r="C205" i="228" s="1"/>
  <c r="I373" i="223"/>
  <c r="H373" i="223"/>
  <c r="G373" i="223"/>
  <c r="D204" i="228" s="1"/>
  <c r="F373" i="223"/>
  <c r="E373" i="223"/>
  <c r="C204" i="228" s="1"/>
  <c r="I334" i="223"/>
  <c r="H334" i="223"/>
  <c r="G334" i="223"/>
  <c r="D184" i="228" s="1"/>
  <c r="F334" i="223"/>
  <c r="E334" i="223"/>
  <c r="C184" i="228" s="1"/>
  <c r="I333" i="223"/>
  <c r="H333" i="223"/>
  <c r="G333" i="223"/>
  <c r="D183" i="228" s="1"/>
  <c r="F333" i="223"/>
  <c r="E333" i="223"/>
  <c r="C183" i="228" s="1"/>
  <c r="I332" i="223"/>
  <c r="H332" i="223"/>
  <c r="G332" i="223"/>
  <c r="D182" i="228" s="1"/>
  <c r="F332" i="223"/>
  <c r="E332" i="223"/>
  <c r="C182" i="228" s="1"/>
  <c r="I331" i="223"/>
  <c r="H331" i="223"/>
  <c r="G331" i="223"/>
  <c r="D181" i="228" s="1"/>
  <c r="F331" i="223"/>
  <c r="E331" i="223"/>
  <c r="C181" i="228" s="1"/>
  <c r="I321" i="223"/>
  <c r="H321" i="223"/>
  <c r="G321" i="223"/>
  <c r="D177" i="228" s="1"/>
  <c r="F321" i="223"/>
  <c r="E321" i="223"/>
  <c r="C177" i="228" s="1"/>
  <c r="I320" i="223"/>
  <c r="H320" i="223"/>
  <c r="G320" i="223"/>
  <c r="D176" i="228" s="1"/>
  <c r="F320" i="223"/>
  <c r="E320" i="223"/>
  <c r="C176" i="228" s="1"/>
  <c r="I319" i="223"/>
  <c r="H319" i="223"/>
  <c r="G319" i="223"/>
  <c r="D175" i="228" s="1"/>
  <c r="F319" i="223"/>
  <c r="E319" i="223"/>
  <c r="C175" i="228" s="1"/>
  <c r="I318" i="223"/>
  <c r="H318" i="223"/>
  <c r="G318" i="223"/>
  <c r="D174" i="228" s="1"/>
  <c r="F318" i="223"/>
  <c r="E318" i="223"/>
  <c r="C174" i="228" s="1"/>
  <c r="I314" i="223"/>
  <c r="H314" i="223"/>
  <c r="G314" i="223"/>
  <c r="D173" i="228" s="1"/>
  <c r="F314" i="223"/>
  <c r="E314" i="223"/>
  <c r="C173" i="228" s="1"/>
  <c r="I313" i="223"/>
  <c r="H313" i="223"/>
  <c r="G313" i="223"/>
  <c r="D172" i="228" s="1"/>
  <c r="F313" i="223"/>
  <c r="E313" i="223"/>
  <c r="C172" i="228" s="1"/>
  <c r="I312" i="223"/>
  <c r="H312" i="223"/>
  <c r="G312" i="223"/>
  <c r="D171" i="228" s="1"/>
  <c r="F312" i="223"/>
  <c r="E312" i="223"/>
  <c r="C171" i="228" s="1"/>
  <c r="I311" i="223"/>
  <c r="H311" i="223"/>
  <c r="G311" i="223"/>
  <c r="D170" i="228" s="1"/>
  <c r="F311" i="223"/>
  <c r="E311" i="223"/>
  <c r="C170" i="228" s="1"/>
  <c r="I307" i="223"/>
  <c r="H307" i="223"/>
  <c r="G307" i="223"/>
  <c r="D169" i="228" s="1"/>
  <c r="F307" i="223"/>
  <c r="E307" i="223"/>
  <c r="C169" i="228" s="1"/>
  <c r="I306" i="223"/>
  <c r="H306" i="223"/>
  <c r="G306" i="223"/>
  <c r="D168" i="228" s="1"/>
  <c r="F306" i="223"/>
  <c r="E306" i="223"/>
  <c r="C168" i="228" s="1"/>
  <c r="I305" i="223"/>
  <c r="H305" i="223"/>
  <c r="G305" i="223"/>
  <c r="D167" i="228" s="1"/>
  <c r="F305" i="223"/>
  <c r="E305" i="223"/>
  <c r="C167" i="228" s="1"/>
  <c r="P301" i="223"/>
  <c r="I166" i="228" s="1"/>
  <c r="O301" i="223"/>
  <c r="H166" i="228" s="1"/>
  <c r="N301" i="223"/>
  <c r="G166" i="228" s="1"/>
  <c r="M301" i="223"/>
  <c r="F166" i="228" s="1"/>
  <c r="L301" i="223"/>
  <c r="K301" i="223"/>
  <c r="J301" i="223"/>
  <c r="I301" i="223"/>
  <c r="H301" i="223"/>
  <c r="G301" i="223"/>
  <c r="D166" i="228" s="1"/>
  <c r="F301" i="223"/>
  <c r="P300" i="223"/>
  <c r="I165" i="228" s="1"/>
  <c r="O300" i="223"/>
  <c r="H165" i="228" s="1"/>
  <c r="N300" i="223"/>
  <c r="G165" i="228" s="1"/>
  <c r="M300" i="223"/>
  <c r="F165" i="228" s="1"/>
  <c r="L300" i="223"/>
  <c r="K300" i="223"/>
  <c r="J300" i="223"/>
  <c r="I300" i="223"/>
  <c r="H300" i="223"/>
  <c r="G300" i="223"/>
  <c r="D165" i="228" s="1"/>
  <c r="F300" i="223"/>
  <c r="P299" i="223"/>
  <c r="I164" i="228" s="1"/>
  <c r="O299" i="223"/>
  <c r="H164" i="228" s="1"/>
  <c r="N299" i="223"/>
  <c r="G164" i="228" s="1"/>
  <c r="M299" i="223"/>
  <c r="F164" i="228" s="1"/>
  <c r="L299" i="223"/>
  <c r="K299" i="223"/>
  <c r="J299" i="223"/>
  <c r="I299" i="223"/>
  <c r="H299" i="223"/>
  <c r="G299" i="223"/>
  <c r="D164" i="228" s="1"/>
  <c r="F299" i="223"/>
  <c r="Q297" i="223"/>
  <c r="J163" i="228" s="1"/>
  <c r="O297" i="223"/>
  <c r="H163" i="228" s="1"/>
  <c r="N297" i="223"/>
  <c r="G163" i="228" s="1"/>
  <c r="M297" i="223"/>
  <c r="F163" i="228" s="1"/>
  <c r="L297" i="223"/>
  <c r="K297" i="223"/>
  <c r="J297" i="223"/>
  <c r="I297" i="223"/>
  <c r="H297" i="223"/>
  <c r="G297" i="223"/>
  <c r="D163" i="228" s="1"/>
  <c r="F297" i="223"/>
  <c r="Q296" i="223"/>
  <c r="J162" i="228" s="1"/>
  <c r="O296" i="223"/>
  <c r="H162" i="228" s="1"/>
  <c r="N296" i="223"/>
  <c r="G162" i="228" s="1"/>
  <c r="M296" i="223"/>
  <c r="F162" i="228" s="1"/>
  <c r="L296" i="223"/>
  <c r="K296" i="223"/>
  <c r="J296" i="223"/>
  <c r="I296" i="223"/>
  <c r="H296" i="223"/>
  <c r="G296" i="223"/>
  <c r="D162" i="228" s="1"/>
  <c r="F296" i="223"/>
  <c r="Q295" i="223"/>
  <c r="J161" i="228" s="1"/>
  <c r="O295" i="223"/>
  <c r="H161" i="228" s="1"/>
  <c r="N295" i="223"/>
  <c r="G161" i="228" s="1"/>
  <c r="M295" i="223"/>
  <c r="F161" i="228" s="1"/>
  <c r="L295" i="223"/>
  <c r="K295" i="223"/>
  <c r="J295" i="223"/>
  <c r="I295" i="223"/>
  <c r="H295" i="223"/>
  <c r="G295" i="223"/>
  <c r="D161" i="228" s="1"/>
  <c r="F295" i="223"/>
  <c r="Q293" i="223"/>
  <c r="J160" i="228" s="1"/>
  <c r="P293" i="223"/>
  <c r="I160" i="228" s="1"/>
  <c r="N293" i="223"/>
  <c r="G160" i="228" s="1"/>
  <c r="M293" i="223"/>
  <c r="F160" i="228" s="1"/>
  <c r="L293" i="223"/>
  <c r="K293" i="223"/>
  <c r="J293" i="223"/>
  <c r="I293" i="223"/>
  <c r="H293" i="223"/>
  <c r="G293" i="223"/>
  <c r="D160" i="228" s="1"/>
  <c r="F293" i="223"/>
  <c r="Q292" i="223"/>
  <c r="J159" i="228" s="1"/>
  <c r="P292" i="223"/>
  <c r="I159" i="228" s="1"/>
  <c r="N292" i="223"/>
  <c r="G159" i="228" s="1"/>
  <c r="M292" i="223"/>
  <c r="F159" i="228" s="1"/>
  <c r="L292" i="223"/>
  <c r="K292" i="223"/>
  <c r="J292" i="223"/>
  <c r="I292" i="223"/>
  <c r="H292" i="223"/>
  <c r="G292" i="223"/>
  <c r="D159" i="228" s="1"/>
  <c r="F292" i="223"/>
  <c r="Q291" i="223"/>
  <c r="J158" i="228" s="1"/>
  <c r="P291" i="223"/>
  <c r="I158" i="228" s="1"/>
  <c r="N291" i="223"/>
  <c r="G158" i="228" s="1"/>
  <c r="M291" i="223"/>
  <c r="F158" i="228" s="1"/>
  <c r="L291" i="223"/>
  <c r="K291" i="223"/>
  <c r="J291" i="223"/>
  <c r="I291" i="223"/>
  <c r="H291" i="223"/>
  <c r="G291" i="223"/>
  <c r="D158" i="228" s="1"/>
  <c r="F291" i="223"/>
  <c r="Q289" i="223"/>
  <c r="J157" i="228" s="1"/>
  <c r="P289" i="223"/>
  <c r="I157" i="228" s="1"/>
  <c r="O289" i="223"/>
  <c r="H157" i="228" s="1"/>
  <c r="M289" i="223"/>
  <c r="F157" i="228" s="1"/>
  <c r="L289" i="223"/>
  <c r="K289" i="223"/>
  <c r="J289" i="223"/>
  <c r="I289" i="223"/>
  <c r="H289" i="223"/>
  <c r="G289" i="223"/>
  <c r="D157" i="228" s="1"/>
  <c r="F289" i="223"/>
  <c r="Q288" i="223"/>
  <c r="J156" i="228" s="1"/>
  <c r="P288" i="223"/>
  <c r="I156" i="228" s="1"/>
  <c r="O288" i="223"/>
  <c r="H156" i="228" s="1"/>
  <c r="M288" i="223"/>
  <c r="F156" i="228" s="1"/>
  <c r="L288" i="223"/>
  <c r="K288" i="223"/>
  <c r="J288" i="223"/>
  <c r="I288" i="223"/>
  <c r="H288" i="223"/>
  <c r="G288" i="223"/>
  <c r="D156" i="228" s="1"/>
  <c r="F288" i="223"/>
  <c r="Q287" i="223"/>
  <c r="J155" i="228" s="1"/>
  <c r="P287" i="223"/>
  <c r="I155" i="228" s="1"/>
  <c r="O287" i="223"/>
  <c r="H155" i="228" s="1"/>
  <c r="M287" i="223"/>
  <c r="F155" i="228" s="1"/>
  <c r="L287" i="223"/>
  <c r="K287" i="223"/>
  <c r="J287" i="223"/>
  <c r="I287" i="223"/>
  <c r="H287" i="223"/>
  <c r="G287" i="223"/>
  <c r="D155" i="228" s="1"/>
  <c r="F287" i="223"/>
  <c r="Q285" i="223"/>
  <c r="J154" i="228" s="1"/>
  <c r="P285" i="223"/>
  <c r="I154" i="228" s="1"/>
  <c r="O285" i="223"/>
  <c r="H154" i="228" s="1"/>
  <c r="N285" i="223"/>
  <c r="G154" i="228" s="1"/>
  <c r="L285" i="223"/>
  <c r="K285" i="223"/>
  <c r="J285" i="223"/>
  <c r="I285" i="223"/>
  <c r="H285" i="223"/>
  <c r="G285" i="223"/>
  <c r="D154" i="228" s="1"/>
  <c r="F285" i="223"/>
  <c r="Q284" i="223"/>
  <c r="J153" i="228" s="1"/>
  <c r="P284" i="223"/>
  <c r="I153" i="228" s="1"/>
  <c r="O284" i="223"/>
  <c r="H153" i="228" s="1"/>
  <c r="N284" i="223"/>
  <c r="G153" i="228" s="1"/>
  <c r="L284" i="223"/>
  <c r="K284" i="223"/>
  <c r="J284" i="223"/>
  <c r="I284" i="223"/>
  <c r="H284" i="223"/>
  <c r="G284" i="223"/>
  <c r="D153" i="228" s="1"/>
  <c r="F284" i="223"/>
  <c r="Q283" i="223"/>
  <c r="J152" i="228" s="1"/>
  <c r="P283" i="223"/>
  <c r="I152" i="228" s="1"/>
  <c r="O283" i="223"/>
  <c r="H152" i="228" s="1"/>
  <c r="N283" i="223"/>
  <c r="G152" i="228" s="1"/>
  <c r="L283" i="223"/>
  <c r="K283" i="223"/>
  <c r="J283" i="223"/>
  <c r="I283" i="223"/>
  <c r="H283" i="223"/>
  <c r="G283" i="223"/>
  <c r="D152" i="228" s="1"/>
  <c r="F283" i="223"/>
  <c r="I266" i="223"/>
  <c r="H266" i="223"/>
  <c r="G266" i="223"/>
  <c r="D147" i="228" s="1"/>
  <c r="F266" i="223"/>
  <c r="E266" i="223"/>
  <c r="C147" i="228" s="1"/>
  <c r="I265" i="223"/>
  <c r="H265" i="223"/>
  <c r="G265" i="223"/>
  <c r="D146" i="228" s="1"/>
  <c r="F265" i="223"/>
  <c r="E265" i="223"/>
  <c r="C146" i="228" s="1"/>
  <c r="I264" i="223"/>
  <c r="H264" i="223"/>
  <c r="G264" i="223"/>
  <c r="D145" i="228" s="1"/>
  <c r="F264" i="223"/>
  <c r="E264" i="223"/>
  <c r="C145" i="228" s="1"/>
  <c r="I263" i="223"/>
  <c r="H263" i="223"/>
  <c r="G263" i="223"/>
  <c r="D144" i="228" s="1"/>
  <c r="F263" i="223"/>
  <c r="E263" i="223"/>
  <c r="C144" i="228" s="1"/>
  <c r="I253" i="223"/>
  <c r="H253" i="223"/>
  <c r="G253" i="223"/>
  <c r="D140" i="228" s="1"/>
  <c r="F253" i="223"/>
  <c r="E253" i="223"/>
  <c r="C140" i="228" s="1"/>
  <c r="I252" i="223"/>
  <c r="H252" i="223"/>
  <c r="G252" i="223"/>
  <c r="D139" i="228" s="1"/>
  <c r="F252" i="223"/>
  <c r="E252" i="223"/>
  <c r="C139" i="228" s="1"/>
  <c r="I251" i="223"/>
  <c r="H251" i="223"/>
  <c r="G251" i="223"/>
  <c r="D138" i="228" s="1"/>
  <c r="F251" i="223"/>
  <c r="E251" i="223"/>
  <c r="C138" i="228" s="1"/>
  <c r="I250" i="223"/>
  <c r="H250" i="223"/>
  <c r="G250" i="223"/>
  <c r="D137" i="228" s="1"/>
  <c r="F250" i="223"/>
  <c r="E250" i="223"/>
  <c r="C137" i="228" s="1"/>
  <c r="I246" i="223"/>
  <c r="H246" i="223"/>
  <c r="G246" i="223"/>
  <c r="D136" i="228" s="1"/>
  <c r="F246" i="223"/>
  <c r="E246" i="223"/>
  <c r="C136" i="228" s="1"/>
  <c r="I245" i="223"/>
  <c r="H245" i="223"/>
  <c r="G245" i="223"/>
  <c r="D135" i="228" s="1"/>
  <c r="F245" i="223"/>
  <c r="E245" i="223"/>
  <c r="C135" i="228" s="1"/>
  <c r="I244" i="223"/>
  <c r="H244" i="223"/>
  <c r="G244" i="223"/>
  <c r="D134" i="228" s="1"/>
  <c r="F244" i="223"/>
  <c r="E244" i="223"/>
  <c r="C134" i="228" s="1"/>
  <c r="I243" i="223"/>
  <c r="H243" i="223"/>
  <c r="G243" i="223"/>
  <c r="D133" i="228" s="1"/>
  <c r="F243" i="223"/>
  <c r="E243" i="223"/>
  <c r="C133" i="228" s="1"/>
  <c r="I239" i="223"/>
  <c r="H239" i="223"/>
  <c r="G239" i="223"/>
  <c r="D132" i="228" s="1"/>
  <c r="F239" i="223"/>
  <c r="E239" i="223"/>
  <c r="C132" i="228" s="1"/>
  <c r="I238" i="223"/>
  <c r="H238" i="223"/>
  <c r="G238" i="223"/>
  <c r="D131" i="228" s="1"/>
  <c r="F238" i="223"/>
  <c r="E238" i="223"/>
  <c r="C131" i="228" s="1"/>
  <c r="I237" i="223"/>
  <c r="H237" i="223"/>
  <c r="G237" i="223"/>
  <c r="D130" i="228" s="1"/>
  <c r="F237" i="223"/>
  <c r="E237" i="223"/>
  <c r="C130" i="228" s="1"/>
  <c r="P233" i="223"/>
  <c r="I129" i="228" s="1"/>
  <c r="O233" i="223"/>
  <c r="H129" i="228" s="1"/>
  <c r="N233" i="223"/>
  <c r="G129" i="228" s="1"/>
  <c r="M233" i="223"/>
  <c r="F129" i="228" s="1"/>
  <c r="L233" i="223"/>
  <c r="K233" i="223"/>
  <c r="J233" i="223"/>
  <c r="I233" i="223"/>
  <c r="H233" i="223"/>
  <c r="G233" i="223"/>
  <c r="D129" i="228" s="1"/>
  <c r="F233" i="223"/>
  <c r="P232" i="223"/>
  <c r="I128" i="228" s="1"/>
  <c r="O232" i="223"/>
  <c r="H128" i="228" s="1"/>
  <c r="N232" i="223"/>
  <c r="G128" i="228" s="1"/>
  <c r="M232" i="223"/>
  <c r="F128" i="228" s="1"/>
  <c r="L232" i="223"/>
  <c r="K232" i="223"/>
  <c r="J232" i="223"/>
  <c r="I232" i="223"/>
  <c r="H232" i="223"/>
  <c r="G232" i="223"/>
  <c r="D128" i="228" s="1"/>
  <c r="F232" i="223"/>
  <c r="P231" i="223"/>
  <c r="I127" i="228" s="1"/>
  <c r="O231" i="223"/>
  <c r="H127" i="228" s="1"/>
  <c r="N231" i="223"/>
  <c r="G127" i="228" s="1"/>
  <c r="M231" i="223"/>
  <c r="F127" i="228" s="1"/>
  <c r="L231" i="223"/>
  <c r="K231" i="223"/>
  <c r="J231" i="223"/>
  <c r="I231" i="223"/>
  <c r="H231" i="223"/>
  <c r="G231" i="223"/>
  <c r="D127" i="228" s="1"/>
  <c r="F231" i="223"/>
  <c r="Q229" i="223"/>
  <c r="J126" i="228" s="1"/>
  <c r="O229" i="223"/>
  <c r="H126" i="228" s="1"/>
  <c r="N229" i="223"/>
  <c r="G126" i="228" s="1"/>
  <c r="M229" i="223"/>
  <c r="F126" i="228" s="1"/>
  <c r="L229" i="223"/>
  <c r="K229" i="223"/>
  <c r="J229" i="223"/>
  <c r="I229" i="223"/>
  <c r="H229" i="223"/>
  <c r="G229" i="223"/>
  <c r="D126" i="228" s="1"/>
  <c r="F229" i="223"/>
  <c r="Q228" i="223"/>
  <c r="J125" i="228" s="1"/>
  <c r="O228" i="223"/>
  <c r="H125" i="228" s="1"/>
  <c r="N228" i="223"/>
  <c r="G125" i="228" s="1"/>
  <c r="M228" i="223"/>
  <c r="F125" i="228" s="1"/>
  <c r="L228" i="223"/>
  <c r="K228" i="223"/>
  <c r="J228" i="223"/>
  <c r="I228" i="223"/>
  <c r="H228" i="223"/>
  <c r="G228" i="223"/>
  <c r="D125" i="228" s="1"/>
  <c r="F228" i="223"/>
  <c r="Q227" i="223"/>
  <c r="J124" i="228" s="1"/>
  <c r="O227" i="223"/>
  <c r="H124" i="228" s="1"/>
  <c r="N227" i="223"/>
  <c r="G124" i="228" s="1"/>
  <c r="M227" i="223"/>
  <c r="F124" i="228" s="1"/>
  <c r="L227" i="223"/>
  <c r="K227" i="223"/>
  <c r="J227" i="223"/>
  <c r="I227" i="223"/>
  <c r="H227" i="223"/>
  <c r="G227" i="223"/>
  <c r="D124" i="228" s="1"/>
  <c r="F227" i="223"/>
  <c r="Q225" i="223"/>
  <c r="J123" i="228" s="1"/>
  <c r="P225" i="223"/>
  <c r="I123" i="228" s="1"/>
  <c r="N225" i="223"/>
  <c r="G123" i="228" s="1"/>
  <c r="M225" i="223"/>
  <c r="F123" i="228" s="1"/>
  <c r="L225" i="223"/>
  <c r="K225" i="223"/>
  <c r="J225" i="223"/>
  <c r="I225" i="223"/>
  <c r="H225" i="223"/>
  <c r="G225" i="223"/>
  <c r="D123" i="228" s="1"/>
  <c r="F225" i="223"/>
  <c r="Q224" i="223"/>
  <c r="J122" i="228" s="1"/>
  <c r="P224" i="223"/>
  <c r="I122" i="228" s="1"/>
  <c r="N224" i="223"/>
  <c r="G122" i="228" s="1"/>
  <c r="M224" i="223"/>
  <c r="F122" i="228" s="1"/>
  <c r="L224" i="223"/>
  <c r="K224" i="223"/>
  <c r="J224" i="223"/>
  <c r="I224" i="223"/>
  <c r="H224" i="223"/>
  <c r="G224" i="223"/>
  <c r="D122" i="228" s="1"/>
  <c r="F224" i="223"/>
  <c r="Q223" i="223"/>
  <c r="J121" i="228" s="1"/>
  <c r="P223" i="223"/>
  <c r="I121" i="228" s="1"/>
  <c r="N223" i="223"/>
  <c r="G121" i="228" s="1"/>
  <c r="M223" i="223"/>
  <c r="F121" i="228" s="1"/>
  <c r="L223" i="223"/>
  <c r="K223" i="223"/>
  <c r="J223" i="223"/>
  <c r="I223" i="223"/>
  <c r="H223" i="223"/>
  <c r="G223" i="223"/>
  <c r="D121" i="228" s="1"/>
  <c r="F223" i="223"/>
  <c r="Q221" i="223"/>
  <c r="J120" i="228" s="1"/>
  <c r="P221" i="223"/>
  <c r="I120" i="228" s="1"/>
  <c r="O221" i="223"/>
  <c r="H120" i="228" s="1"/>
  <c r="M221" i="223"/>
  <c r="F120" i="228" s="1"/>
  <c r="L221" i="223"/>
  <c r="K221" i="223"/>
  <c r="J221" i="223"/>
  <c r="I221" i="223"/>
  <c r="H221" i="223"/>
  <c r="G221" i="223"/>
  <c r="D120" i="228" s="1"/>
  <c r="F221" i="223"/>
  <c r="Q220" i="223"/>
  <c r="J119" i="228" s="1"/>
  <c r="P220" i="223"/>
  <c r="I119" i="228" s="1"/>
  <c r="O220" i="223"/>
  <c r="H119" i="228" s="1"/>
  <c r="M220" i="223"/>
  <c r="F119" i="228" s="1"/>
  <c r="L220" i="223"/>
  <c r="K220" i="223"/>
  <c r="J220" i="223"/>
  <c r="I220" i="223"/>
  <c r="H220" i="223"/>
  <c r="G220" i="223"/>
  <c r="D119" i="228" s="1"/>
  <c r="F220" i="223"/>
  <c r="Q219" i="223"/>
  <c r="J118" i="228" s="1"/>
  <c r="P219" i="223"/>
  <c r="I118" i="228" s="1"/>
  <c r="O219" i="223"/>
  <c r="H118" i="228" s="1"/>
  <c r="M219" i="223"/>
  <c r="F118" i="228" s="1"/>
  <c r="L219" i="223"/>
  <c r="K219" i="223"/>
  <c r="J219" i="223"/>
  <c r="I219" i="223"/>
  <c r="H219" i="223"/>
  <c r="G219" i="223"/>
  <c r="D118" i="228" s="1"/>
  <c r="F219" i="223"/>
  <c r="Q217" i="223"/>
  <c r="J117" i="228" s="1"/>
  <c r="P217" i="223"/>
  <c r="I117" i="228" s="1"/>
  <c r="O217" i="223"/>
  <c r="H117" i="228" s="1"/>
  <c r="N217" i="223"/>
  <c r="G117" i="228" s="1"/>
  <c r="L217" i="223"/>
  <c r="K217" i="223"/>
  <c r="J217" i="223"/>
  <c r="I217" i="223"/>
  <c r="H217" i="223"/>
  <c r="G217" i="223"/>
  <c r="D117" i="228" s="1"/>
  <c r="F217" i="223"/>
  <c r="Q216" i="223"/>
  <c r="J116" i="228" s="1"/>
  <c r="P216" i="223"/>
  <c r="I116" i="228" s="1"/>
  <c r="O216" i="223"/>
  <c r="H116" i="228" s="1"/>
  <c r="N216" i="223"/>
  <c r="G116" i="228" s="1"/>
  <c r="L216" i="223"/>
  <c r="K216" i="223"/>
  <c r="J216" i="223"/>
  <c r="I216" i="223"/>
  <c r="H216" i="223"/>
  <c r="G216" i="223"/>
  <c r="D116" i="228" s="1"/>
  <c r="F216" i="223"/>
  <c r="Q215" i="223"/>
  <c r="J115" i="228" s="1"/>
  <c r="P215" i="223"/>
  <c r="I115" i="228" s="1"/>
  <c r="O215" i="223"/>
  <c r="H115" i="228" s="1"/>
  <c r="N215" i="223"/>
  <c r="G115" i="228" s="1"/>
  <c r="L215" i="223"/>
  <c r="K215" i="223"/>
  <c r="J215" i="223"/>
  <c r="I215" i="223"/>
  <c r="H215" i="223"/>
  <c r="G215" i="223"/>
  <c r="D115" i="228" s="1"/>
  <c r="F215" i="223"/>
  <c r="I198" i="223"/>
  <c r="H198" i="223"/>
  <c r="G198" i="223"/>
  <c r="D110" i="228" s="1"/>
  <c r="F198" i="223"/>
  <c r="E198" i="223"/>
  <c r="C110" i="228" s="1"/>
  <c r="I197" i="223"/>
  <c r="H197" i="223"/>
  <c r="G197" i="223"/>
  <c r="D109" i="228" s="1"/>
  <c r="F197" i="223"/>
  <c r="E197" i="223"/>
  <c r="C109" i="228" s="1"/>
  <c r="I196" i="223"/>
  <c r="H196" i="223"/>
  <c r="G196" i="223"/>
  <c r="D108" i="228" s="1"/>
  <c r="F196" i="223"/>
  <c r="E196" i="223"/>
  <c r="C108" i="228" s="1"/>
  <c r="I195" i="223"/>
  <c r="H195" i="223"/>
  <c r="G195" i="223"/>
  <c r="D107" i="228" s="1"/>
  <c r="F195" i="223"/>
  <c r="E195" i="223"/>
  <c r="C107" i="228" s="1"/>
  <c r="I185" i="223"/>
  <c r="H185" i="223"/>
  <c r="G185" i="223"/>
  <c r="D103" i="228" s="1"/>
  <c r="F185" i="223"/>
  <c r="E185" i="223"/>
  <c r="C103" i="228" s="1"/>
  <c r="I184" i="223"/>
  <c r="H184" i="223"/>
  <c r="G184" i="223"/>
  <c r="D102" i="228" s="1"/>
  <c r="F184" i="223"/>
  <c r="E184" i="223"/>
  <c r="C102" i="228" s="1"/>
  <c r="I183" i="223"/>
  <c r="H183" i="223"/>
  <c r="G183" i="223"/>
  <c r="D101" i="228" s="1"/>
  <c r="F183" i="223"/>
  <c r="E183" i="223"/>
  <c r="C101" i="228" s="1"/>
  <c r="I182" i="223"/>
  <c r="H182" i="223"/>
  <c r="G182" i="223"/>
  <c r="D100" i="228" s="1"/>
  <c r="F182" i="223"/>
  <c r="E182" i="223"/>
  <c r="C100" i="228" s="1"/>
  <c r="I178" i="223"/>
  <c r="H178" i="223"/>
  <c r="G178" i="223"/>
  <c r="D99" i="228" s="1"/>
  <c r="F178" i="223"/>
  <c r="E178" i="223"/>
  <c r="C99" i="228" s="1"/>
  <c r="I177" i="223"/>
  <c r="H177" i="223"/>
  <c r="G177" i="223"/>
  <c r="D98" i="228" s="1"/>
  <c r="F177" i="223"/>
  <c r="E177" i="223"/>
  <c r="C98" i="228" s="1"/>
  <c r="I176" i="223"/>
  <c r="H176" i="223"/>
  <c r="G176" i="223"/>
  <c r="D97" i="228" s="1"/>
  <c r="F176" i="223"/>
  <c r="E176" i="223"/>
  <c r="C97" i="228" s="1"/>
  <c r="I175" i="223"/>
  <c r="H175" i="223"/>
  <c r="G175" i="223"/>
  <c r="D96" i="228" s="1"/>
  <c r="F175" i="223"/>
  <c r="E175" i="223"/>
  <c r="C96" i="228" s="1"/>
  <c r="I171" i="223"/>
  <c r="H171" i="223"/>
  <c r="G171" i="223"/>
  <c r="D95" i="228" s="1"/>
  <c r="F171" i="223"/>
  <c r="E171" i="223"/>
  <c r="C95" i="228" s="1"/>
  <c r="I170" i="223"/>
  <c r="H170" i="223"/>
  <c r="G170" i="223"/>
  <c r="D94" i="228" s="1"/>
  <c r="F170" i="223"/>
  <c r="E170" i="223"/>
  <c r="C94" i="228" s="1"/>
  <c r="I169" i="223"/>
  <c r="H169" i="223"/>
  <c r="G169" i="223"/>
  <c r="D93" i="228" s="1"/>
  <c r="F169" i="223"/>
  <c r="E169" i="223"/>
  <c r="C93" i="228" s="1"/>
  <c r="P165" i="223"/>
  <c r="I92" i="228" s="1"/>
  <c r="O165" i="223"/>
  <c r="H92" i="228" s="1"/>
  <c r="N165" i="223"/>
  <c r="G92" i="228" s="1"/>
  <c r="M165" i="223"/>
  <c r="F92" i="228" s="1"/>
  <c r="L165" i="223"/>
  <c r="K165" i="223"/>
  <c r="J165" i="223"/>
  <c r="I165" i="223"/>
  <c r="H165" i="223"/>
  <c r="G165" i="223"/>
  <c r="D92" i="228" s="1"/>
  <c r="F165" i="223"/>
  <c r="P164" i="223"/>
  <c r="I91" i="228" s="1"/>
  <c r="O164" i="223"/>
  <c r="H91" i="228" s="1"/>
  <c r="N164" i="223"/>
  <c r="G91" i="228" s="1"/>
  <c r="M164" i="223"/>
  <c r="F91" i="228" s="1"/>
  <c r="L164" i="223"/>
  <c r="K164" i="223"/>
  <c r="J164" i="223"/>
  <c r="I164" i="223"/>
  <c r="H164" i="223"/>
  <c r="G164" i="223"/>
  <c r="D91" i="228" s="1"/>
  <c r="F164" i="223"/>
  <c r="P163" i="223"/>
  <c r="I90" i="228" s="1"/>
  <c r="O163" i="223"/>
  <c r="H90" i="228" s="1"/>
  <c r="N163" i="223"/>
  <c r="G90" i="228" s="1"/>
  <c r="M163" i="223"/>
  <c r="F90" i="228" s="1"/>
  <c r="L163" i="223"/>
  <c r="K163" i="223"/>
  <c r="J163" i="223"/>
  <c r="I163" i="223"/>
  <c r="H163" i="223"/>
  <c r="G163" i="223"/>
  <c r="D90" i="228" s="1"/>
  <c r="F163" i="223"/>
  <c r="Q161" i="223"/>
  <c r="J89" i="228" s="1"/>
  <c r="O161" i="223"/>
  <c r="H89" i="228" s="1"/>
  <c r="N161" i="223"/>
  <c r="G89" i="228" s="1"/>
  <c r="M161" i="223"/>
  <c r="F89" i="228" s="1"/>
  <c r="L161" i="223"/>
  <c r="K161" i="223"/>
  <c r="J161" i="223"/>
  <c r="I161" i="223"/>
  <c r="H161" i="223"/>
  <c r="G161" i="223"/>
  <c r="D89" i="228" s="1"/>
  <c r="F161" i="223"/>
  <c r="Q160" i="223"/>
  <c r="J88" i="228" s="1"/>
  <c r="O160" i="223"/>
  <c r="H88" i="228" s="1"/>
  <c r="N160" i="223"/>
  <c r="G88" i="228" s="1"/>
  <c r="M160" i="223"/>
  <c r="F88" i="228" s="1"/>
  <c r="L160" i="223"/>
  <c r="K160" i="223"/>
  <c r="J160" i="223"/>
  <c r="I160" i="223"/>
  <c r="H160" i="223"/>
  <c r="G160" i="223"/>
  <c r="D88" i="228" s="1"/>
  <c r="F160" i="223"/>
  <c r="Q159" i="223"/>
  <c r="J87" i="228" s="1"/>
  <c r="O159" i="223"/>
  <c r="H87" i="228" s="1"/>
  <c r="N159" i="223"/>
  <c r="G87" i="228" s="1"/>
  <c r="M159" i="223"/>
  <c r="F87" i="228" s="1"/>
  <c r="L159" i="223"/>
  <c r="K159" i="223"/>
  <c r="J159" i="223"/>
  <c r="I159" i="223"/>
  <c r="H159" i="223"/>
  <c r="G159" i="223"/>
  <c r="D87" i="228" s="1"/>
  <c r="F159" i="223"/>
  <c r="Q157" i="223"/>
  <c r="J86" i="228" s="1"/>
  <c r="P157" i="223"/>
  <c r="I86" i="228" s="1"/>
  <c r="N157" i="223"/>
  <c r="G86" i="228" s="1"/>
  <c r="M157" i="223"/>
  <c r="F86" i="228" s="1"/>
  <c r="L157" i="223"/>
  <c r="K157" i="223"/>
  <c r="J157" i="223"/>
  <c r="I157" i="223"/>
  <c r="H157" i="223"/>
  <c r="G157" i="223"/>
  <c r="D86" i="228" s="1"/>
  <c r="F157" i="223"/>
  <c r="Q156" i="223"/>
  <c r="J85" i="228" s="1"/>
  <c r="P156" i="223"/>
  <c r="I85" i="228" s="1"/>
  <c r="N156" i="223"/>
  <c r="G85" i="228" s="1"/>
  <c r="M156" i="223"/>
  <c r="F85" i="228" s="1"/>
  <c r="L156" i="223"/>
  <c r="K156" i="223"/>
  <c r="J156" i="223"/>
  <c r="I156" i="223"/>
  <c r="H156" i="223"/>
  <c r="G156" i="223"/>
  <c r="D85" i="228" s="1"/>
  <c r="F156" i="223"/>
  <c r="Q155" i="223"/>
  <c r="J84" i="228" s="1"/>
  <c r="P155" i="223"/>
  <c r="I84" i="228" s="1"/>
  <c r="N155" i="223"/>
  <c r="G84" i="228" s="1"/>
  <c r="M155" i="223"/>
  <c r="F84" i="228" s="1"/>
  <c r="L155" i="223"/>
  <c r="K155" i="223"/>
  <c r="J155" i="223"/>
  <c r="I155" i="223"/>
  <c r="H155" i="223"/>
  <c r="G155" i="223"/>
  <c r="D84" i="228" s="1"/>
  <c r="F155" i="223"/>
  <c r="Q153" i="223"/>
  <c r="J83" i="228" s="1"/>
  <c r="P153" i="223"/>
  <c r="I83" i="228" s="1"/>
  <c r="O153" i="223"/>
  <c r="H83" i="228" s="1"/>
  <c r="M153" i="223"/>
  <c r="F83" i="228" s="1"/>
  <c r="L153" i="223"/>
  <c r="K153" i="223"/>
  <c r="J153" i="223"/>
  <c r="I153" i="223"/>
  <c r="H153" i="223"/>
  <c r="G153" i="223"/>
  <c r="D83" i="228" s="1"/>
  <c r="F153" i="223"/>
  <c r="Q152" i="223"/>
  <c r="J82" i="228" s="1"/>
  <c r="P152" i="223"/>
  <c r="I82" i="228" s="1"/>
  <c r="O152" i="223"/>
  <c r="H82" i="228" s="1"/>
  <c r="M152" i="223"/>
  <c r="F82" i="228" s="1"/>
  <c r="L152" i="223"/>
  <c r="K152" i="223"/>
  <c r="J152" i="223"/>
  <c r="I152" i="223"/>
  <c r="H152" i="223"/>
  <c r="G152" i="223"/>
  <c r="D82" i="228" s="1"/>
  <c r="F152" i="223"/>
  <c r="Q151" i="223"/>
  <c r="J81" i="228" s="1"/>
  <c r="P151" i="223"/>
  <c r="I81" i="228" s="1"/>
  <c r="O151" i="223"/>
  <c r="H81" i="228" s="1"/>
  <c r="M151" i="223"/>
  <c r="F81" i="228" s="1"/>
  <c r="L151" i="223"/>
  <c r="K151" i="223"/>
  <c r="J151" i="223"/>
  <c r="I151" i="223"/>
  <c r="H151" i="223"/>
  <c r="G151" i="223"/>
  <c r="D81" i="228" s="1"/>
  <c r="F151" i="223"/>
  <c r="Q149" i="223"/>
  <c r="J80" i="228" s="1"/>
  <c r="P149" i="223"/>
  <c r="I80" i="228" s="1"/>
  <c r="O149" i="223"/>
  <c r="H80" i="228" s="1"/>
  <c r="N149" i="223"/>
  <c r="G80" i="228" s="1"/>
  <c r="L149" i="223"/>
  <c r="K149" i="223"/>
  <c r="J149" i="223"/>
  <c r="I149" i="223"/>
  <c r="H149" i="223"/>
  <c r="G149" i="223"/>
  <c r="D80" i="228" s="1"/>
  <c r="F149" i="223"/>
  <c r="Q148" i="223"/>
  <c r="J79" i="228" s="1"/>
  <c r="P148" i="223"/>
  <c r="I79" i="228" s="1"/>
  <c r="O148" i="223"/>
  <c r="H79" i="228" s="1"/>
  <c r="N148" i="223"/>
  <c r="G79" i="228" s="1"/>
  <c r="L148" i="223"/>
  <c r="K148" i="223"/>
  <c r="J148" i="223"/>
  <c r="I148" i="223"/>
  <c r="H148" i="223"/>
  <c r="G148" i="223"/>
  <c r="D79" i="228" s="1"/>
  <c r="F148" i="223"/>
  <c r="Q147" i="223"/>
  <c r="J78" i="228" s="1"/>
  <c r="P147" i="223"/>
  <c r="I78" i="228" s="1"/>
  <c r="O147" i="223"/>
  <c r="H78" i="228" s="1"/>
  <c r="N147" i="223"/>
  <c r="G78" i="228" s="1"/>
  <c r="L147" i="223"/>
  <c r="K147" i="223"/>
  <c r="J147" i="223"/>
  <c r="I147" i="223"/>
  <c r="H147" i="223"/>
  <c r="G147" i="223"/>
  <c r="D78" i="228" s="1"/>
  <c r="F147" i="223"/>
  <c r="I130" i="223"/>
  <c r="H130" i="223"/>
  <c r="G130" i="223"/>
  <c r="D73" i="228" s="1"/>
  <c r="F130" i="223"/>
  <c r="E130" i="223"/>
  <c r="C73" i="228" s="1"/>
  <c r="I129" i="223"/>
  <c r="H129" i="223"/>
  <c r="G129" i="223"/>
  <c r="D72" i="228" s="1"/>
  <c r="F129" i="223"/>
  <c r="E129" i="223"/>
  <c r="C72" i="228" s="1"/>
  <c r="I128" i="223"/>
  <c r="H128" i="223"/>
  <c r="G128" i="223"/>
  <c r="D71" i="228" s="1"/>
  <c r="F128" i="223"/>
  <c r="E128" i="223"/>
  <c r="C71" i="228" s="1"/>
  <c r="I127" i="223"/>
  <c r="H127" i="223"/>
  <c r="G127" i="223"/>
  <c r="D70" i="228" s="1"/>
  <c r="F127" i="223"/>
  <c r="E127" i="223"/>
  <c r="C70" i="228" s="1"/>
  <c r="I117" i="223"/>
  <c r="H117" i="223"/>
  <c r="G117" i="223"/>
  <c r="D66" i="228" s="1"/>
  <c r="F117" i="223"/>
  <c r="E117" i="223"/>
  <c r="C66" i="228" s="1"/>
  <c r="I116" i="223"/>
  <c r="H116" i="223"/>
  <c r="G116" i="223"/>
  <c r="D65" i="228" s="1"/>
  <c r="F116" i="223"/>
  <c r="E116" i="223"/>
  <c r="C65" i="228" s="1"/>
  <c r="I115" i="223"/>
  <c r="H115" i="223"/>
  <c r="G115" i="223"/>
  <c r="D64" i="228" s="1"/>
  <c r="F115" i="223"/>
  <c r="E115" i="223"/>
  <c r="C64" i="228" s="1"/>
  <c r="I114" i="223"/>
  <c r="H114" i="223"/>
  <c r="G114" i="223"/>
  <c r="D63" i="228" s="1"/>
  <c r="F114" i="223"/>
  <c r="E114" i="223"/>
  <c r="C63" i="228" s="1"/>
  <c r="I110" i="223"/>
  <c r="H110" i="223"/>
  <c r="G110" i="223"/>
  <c r="D62" i="228" s="1"/>
  <c r="F110" i="223"/>
  <c r="E110" i="223"/>
  <c r="C62" i="228" s="1"/>
  <c r="I109" i="223"/>
  <c r="H109" i="223"/>
  <c r="G109" i="223"/>
  <c r="D61" i="228" s="1"/>
  <c r="F109" i="223"/>
  <c r="E109" i="223"/>
  <c r="C61" i="228" s="1"/>
  <c r="I108" i="223"/>
  <c r="H108" i="223"/>
  <c r="G108" i="223"/>
  <c r="D60" i="228" s="1"/>
  <c r="F108" i="223"/>
  <c r="E108" i="223"/>
  <c r="C60" i="228" s="1"/>
  <c r="I107" i="223"/>
  <c r="H107" i="223"/>
  <c r="G107" i="223"/>
  <c r="D59" i="228" s="1"/>
  <c r="F107" i="223"/>
  <c r="E107" i="223"/>
  <c r="C59" i="228" s="1"/>
  <c r="I103" i="223"/>
  <c r="H103" i="223"/>
  <c r="G103" i="223"/>
  <c r="D58" i="228" s="1"/>
  <c r="F103" i="223"/>
  <c r="E103" i="223"/>
  <c r="C58" i="228" s="1"/>
  <c r="I102" i="223"/>
  <c r="H102" i="223"/>
  <c r="G102" i="223"/>
  <c r="D57" i="228" s="1"/>
  <c r="F102" i="223"/>
  <c r="E102" i="223"/>
  <c r="C57" i="228" s="1"/>
  <c r="I101" i="223"/>
  <c r="H101" i="223"/>
  <c r="G101" i="223"/>
  <c r="D56" i="228" s="1"/>
  <c r="F101" i="223"/>
  <c r="E101" i="223"/>
  <c r="C56" i="228" s="1"/>
  <c r="P97" i="223"/>
  <c r="I55" i="228" s="1"/>
  <c r="O97" i="223"/>
  <c r="H55" i="228" s="1"/>
  <c r="N97" i="223"/>
  <c r="G55" i="228" s="1"/>
  <c r="M97" i="223"/>
  <c r="F55" i="228" s="1"/>
  <c r="L97" i="223"/>
  <c r="K97" i="223"/>
  <c r="J97" i="223"/>
  <c r="I97" i="223"/>
  <c r="H97" i="223"/>
  <c r="G97" i="223"/>
  <c r="D55" i="228" s="1"/>
  <c r="F97" i="223"/>
  <c r="P96" i="223"/>
  <c r="I54" i="228" s="1"/>
  <c r="O96" i="223"/>
  <c r="H54" i="228" s="1"/>
  <c r="N96" i="223"/>
  <c r="G54" i="228" s="1"/>
  <c r="M96" i="223"/>
  <c r="F54" i="228" s="1"/>
  <c r="L96" i="223"/>
  <c r="K96" i="223"/>
  <c r="J96" i="223"/>
  <c r="I96" i="223"/>
  <c r="H96" i="223"/>
  <c r="G96" i="223"/>
  <c r="D54" i="228" s="1"/>
  <c r="F96" i="223"/>
  <c r="P95" i="223"/>
  <c r="I53" i="228" s="1"/>
  <c r="O95" i="223"/>
  <c r="H53" i="228" s="1"/>
  <c r="N95" i="223"/>
  <c r="G53" i="228" s="1"/>
  <c r="M95" i="223"/>
  <c r="F53" i="228" s="1"/>
  <c r="L95" i="223"/>
  <c r="K95" i="223"/>
  <c r="J95" i="223"/>
  <c r="I95" i="223"/>
  <c r="H95" i="223"/>
  <c r="G95" i="223"/>
  <c r="D53" i="228" s="1"/>
  <c r="F95" i="223"/>
  <c r="Q93" i="223"/>
  <c r="J52" i="228" s="1"/>
  <c r="O93" i="223"/>
  <c r="H52" i="228" s="1"/>
  <c r="N93" i="223"/>
  <c r="G52" i="228" s="1"/>
  <c r="M93" i="223"/>
  <c r="F52" i="228" s="1"/>
  <c r="L93" i="223"/>
  <c r="K93" i="223"/>
  <c r="J93" i="223"/>
  <c r="I93" i="223"/>
  <c r="H93" i="223"/>
  <c r="G93" i="223"/>
  <c r="D52" i="228" s="1"/>
  <c r="F93" i="223"/>
  <c r="Q92" i="223"/>
  <c r="J51" i="228" s="1"/>
  <c r="O92" i="223"/>
  <c r="H51" i="228" s="1"/>
  <c r="N92" i="223"/>
  <c r="G51" i="228" s="1"/>
  <c r="M92" i="223"/>
  <c r="F51" i="228" s="1"/>
  <c r="L92" i="223"/>
  <c r="K92" i="223"/>
  <c r="J92" i="223"/>
  <c r="I92" i="223"/>
  <c r="H92" i="223"/>
  <c r="G92" i="223"/>
  <c r="D51" i="228" s="1"/>
  <c r="F92" i="223"/>
  <c r="Q91" i="223"/>
  <c r="J50" i="228" s="1"/>
  <c r="O91" i="223"/>
  <c r="H50" i="228" s="1"/>
  <c r="N91" i="223"/>
  <c r="G50" i="228" s="1"/>
  <c r="M91" i="223"/>
  <c r="F50" i="228" s="1"/>
  <c r="L91" i="223"/>
  <c r="K91" i="223"/>
  <c r="J91" i="223"/>
  <c r="I91" i="223"/>
  <c r="H91" i="223"/>
  <c r="G91" i="223"/>
  <c r="D50" i="228" s="1"/>
  <c r="F91" i="223"/>
  <c r="Q89" i="223"/>
  <c r="J49" i="228" s="1"/>
  <c r="P89" i="223"/>
  <c r="I49" i="228" s="1"/>
  <c r="N89" i="223"/>
  <c r="G49" i="228" s="1"/>
  <c r="M89" i="223"/>
  <c r="F49" i="228" s="1"/>
  <c r="L89" i="223"/>
  <c r="K89" i="223"/>
  <c r="J89" i="223"/>
  <c r="I89" i="223"/>
  <c r="H89" i="223"/>
  <c r="G89" i="223"/>
  <c r="D49" i="228" s="1"/>
  <c r="F89" i="223"/>
  <c r="Q88" i="223"/>
  <c r="J48" i="228" s="1"/>
  <c r="P88" i="223"/>
  <c r="I48" i="228" s="1"/>
  <c r="N88" i="223"/>
  <c r="G48" i="228" s="1"/>
  <c r="M88" i="223"/>
  <c r="F48" i="228" s="1"/>
  <c r="L88" i="223"/>
  <c r="K88" i="223"/>
  <c r="J88" i="223"/>
  <c r="I88" i="223"/>
  <c r="H88" i="223"/>
  <c r="G88" i="223"/>
  <c r="D48" i="228" s="1"/>
  <c r="F88" i="223"/>
  <c r="Q87" i="223"/>
  <c r="J47" i="228" s="1"/>
  <c r="P87" i="223"/>
  <c r="I47" i="228" s="1"/>
  <c r="N87" i="223"/>
  <c r="G47" i="228" s="1"/>
  <c r="M87" i="223"/>
  <c r="F47" i="228" s="1"/>
  <c r="L87" i="223"/>
  <c r="K87" i="223"/>
  <c r="J87" i="223"/>
  <c r="I87" i="223"/>
  <c r="H87" i="223"/>
  <c r="G87" i="223"/>
  <c r="D47" i="228" s="1"/>
  <c r="F87" i="223"/>
  <c r="Q85" i="223"/>
  <c r="J46" i="228" s="1"/>
  <c r="P85" i="223"/>
  <c r="I46" i="228" s="1"/>
  <c r="O85" i="223"/>
  <c r="H46" i="228" s="1"/>
  <c r="M85" i="223"/>
  <c r="F46" i="228" s="1"/>
  <c r="L85" i="223"/>
  <c r="K85" i="223"/>
  <c r="J85" i="223"/>
  <c r="I85" i="223"/>
  <c r="H85" i="223"/>
  <c r="G85" i="223"/>
  <c r="D46" i="228" s="1"/>
  <c r="F85" i="223"/>
  <c r="Q84" i="223"/>
  <c r="J45" i="228" s="1"/>
  <c r="P84" i="223"/>
  <c r="I45" i="228" s="1"/>
  <c r="O84" i="223"/>
  <c r="H45" i="228" s="1"/>
  <c r="M84" i="223"/>
  <c r="F45" i="228" s="1"/>
  <c r="L84" i="223"/>
  <c r="K84" i="223"/>
  <c r="J84" i="223"/>
  <c r="I84" i="223"/>
  <c r="H84" i="223"/>
  <c r="G84" i="223"/>
  <c r="D45" i="228" s="1"/>
  <c r="F84" i="223"/>
  <c r="Q83" i="223"/>
  <c r="J44" i="228" s="1"/>
  <c r="P83" i="223"/>
  <c r="I44" i="228" s="1"/>
  <c r="O83" i="223"/>
  <c r="H44" i="228" s="1"/>
  <c r="M83" i="223"/>
  <c r="F44" i="228" s="1"/>
  <c r="L83" i="223"/>
  <c r="K83" i="223"/>
  <c r="J83" i="223"/>
  <c r="I83" i="223"/>
  <c r="H83" i="223"/>
  <c r="G83" i="223"/>
  <c r="D44" i="228" s="1"/>
  <c r="F83" i="223"/>
  <c r="Q81" i="223"/>
  <c r="J43" i="228" s="1"/>
  <c r="P81" i="223"/>
  <c r="I43" i="228" s="1"/>
  <c r="O81" i="223"/>
  <c r="H43" i="228" s="1"/>
  <c r="N81" i="223"/>
  <c r="G43" i="228" s="1"/>
  <c r="L81" i="223"/>
  <c r="K81" i="223"/>
  <c r="J81" i="223"/>
  <c r="I81" i="223"/>
  <c r="H81" i="223"/>
  <c r="G81" i="223"/>
  <c r="D43" i="228" s="1"/>
  <c r="F81" i="223"/>
  <c r="Q80" i="223"/>
  <c r="J42" i="228" s="1"/>
  <c r="P80" i="223"/>
  <c r="I42" i="228" s="1"/>
  <c r="O80" i="223"/>
  <c r="H42" i="228" s="1"/>
  <c r="N80" i="223"/>
  <c r="G42" i="228" s="1"/>
  <c r="L80" i="223"/>
  <c r="K80" i="223"/>
  <c r="J80" i="223"/>
  <c r="I80" i="223"/>
  <c r="H80" i="223"/>
  <c r="G80" i="223"/>
  <c r="D42" i="228" s="1"/>
  <c r="F80" i="223"/>
  <c r="Q79" i="223"/>
  <c r="J41" i="228" s="1"/>
  <c r="P79" i="223"/>
  <c r="I41" i="228" s="1"/>
  <c r="O79" i="223"/>
  <c r="H41" i="228" s="1"/>
  <c r="N79" i="223"/>
  <c r="G41" i="228" s="1"/>
  <c r="L79" i="223"/>
  <c r="K79" i="223"/>
  <c r="J79" i="223"/>
  <c r="I79" i="223"/>
  <c r="H79" i="223"/>
  <c r="G79" i="223"/>
  <c r="D41" i="228" s="1"/>
  <c r="F79" i="223"/>
  <c r="L411" i="223"/>
  <c r="K411" i="223"/>
  <c r="J411" i="223"/>
  <c r="I411" i="223"/>
  <c r="H411" i="223"/>
  <c r="G411" i="223"/>
  <c r="D224" i="228" s="1"/>
  <c r="F411" i="223"/>
  <c r="E411" i="223"/>
  <c r="C224" i="228" s="1"/>
  <c r="Q406" i="223"/>
  <c r="J222" i="228" s="1"/>
  <c r="P406" i="223"/>
  <c r="I222" i="228" s="1"/>
  <c r="O406" i="223"/>
  <c r="H222" i="228" s="1"/>
  <c r="N406" i="223"/>
  <c r="G222" i="228" s="1"/>
  <c r="M406" i="223"/>
  <c r="F222" i="228" s="1"/>
  <c r="L406" i="223"/>
  <c r="K406" i="223"/>
  <c r="J406" i="223"/>
  <c r="I406" i="223"/>
  <c r="H406" i="223"/>
  <c r="G406" i="223"/>
  <c r="D222" i="228" s="1"/>
  <c r="F406" i="223"/>
  <c r="E406" i="223"/>
  <c r="C222" i="228" s="1"/>
  <c r="L343" i="223"/>
  <c r="K343" i="223"/>
  <c r="J343" i="223"/>
  <c r="I343" i="223"/>
  <c r="H343" i="223"/>
  <c r="G343" i="223"/>
  <c r="D187" i="228" s="1"/>
  <c r="F343" i="223"/>
  <c r="E343" i="223"/>
  <c r="C187" i="228" s="1"/>
  <c r="Q338" i="223"/>
  <c r="J185" i="228" s="1"/>
  <c r="P338" i="223"/>
  <c r="I185" i="228" s="1"/>
  <c r="O338" i="223"/>
  <c r="H185" i="228" s="1"/>
  <c r="N338" i="223"/>
  <c r="G185" i="228" s="1"/>
  <c r="M338" i="223"/>
  <c r="F185" i="228" s="1"/>
  <c r="L338" i="223"/>
  <c r="K338" i="223"/>
  <c r="J338" i="223"/>
  <c r="I338" i="223"/>
  <c r="H338" i="223"/>
  <c r="G338" i="223"/>
  <c r="D185" i="228" s="1"/>
  <c r="F338" i="223"/>
  <c r="E338" i="223"/>
  <c r="C185" i="228" s="1"/>
  <c r="L275" i="223"/>
  <c r="K275" i="223"/>
  <c r="J275" i="223"/>
  <c r="I275" i="223"/>
  <c r="H275" i="223"/>
  <c r="G275" i="223"/>
  <c r="D150" i="228" s="1"/>
  <c r="F275" i="223"/>
  <c r="E275" i="223"/>
  <c r="C150" i="228" s="1"/>
  <c r="Q270" i="223"/>
  <c r="J148" i="228" s="1"/>
  <c r="P270" i="223"/>
  <c r="I148" i="228" s="1"/>
  <c r="O270" i="223"/>
  <c r="H148" i="228" s="1"/>
  <c r="N270" i="223"/>
  <c r="G148" i="228" s="1"/>
  <c r="M270" i="223"/>
  <c r="F148" i="228" s="1"/>
  <c r="L270" i="223"/>
  <c r="K270" i="223"/>
  <c r="J270" i="223"/>
  <c r="I270" i="223"/>
  <c r="H270" i="223"/>
  <c r="G270" i="223"/>
  <c r="D148" i="228" s="1"/>
  <c r="F270" i="223"/>
  <c r="E270" i="223"/>
  <c r="C148" i="228" s="1"/>
  <c r="L207" i="223"/>
  <c r="K207" i="223"/>
  <c r="J207" i="223"/>
  <c r="I207" i="223"/>
  <c r="H207" i="223"/>
  <c r="G207" i="223"/>
  <c r="D113" i="228" s="1"/>
  <c r="F207" i="223"/>
  <c r="E207" i="223"/>
  <c r="C113" i="228" s="1"/>
  <c r="Q202" i="223"/>
  <c r="J111" i="228" s="1"/>
  <c r="P202" i="223"/>
  <c r="I111" i="228" s="1"/>
  <c r="O202" i="223"/>
  <c r="H111" i="228" s="1"/>
  <c r="N202" i="223"/>
  <c r="G111" i="228" s="1"/>
  <c r="M202" i="223"/>
  <c r="F111" i="228" s="1"/>
  <c r="L202" i="223"/>
  <c r="K202" i="223"/>
  <c r="J202" i="223"/>
  <c r="I202" i="223"/>
  <c r="H202" i="223"/>
  <c r="G202" i="223"/>
  <c r="D111" i="228" s="1"/>
  <c r="F202" i="223"/>
  <c r="E202" i="223"/>
  <c r="C111" i="228" s="1"/>
  <c r="L139" i="223"/>
  <c r="K139" i="223"/>
  <c r="J139" i="223"/>
  <c r="I139" i="223"/>
  <c r="H139" i="223"/>
  <c r="G139" i="223"/>
  <c r="D76" i="228" s="1"/>
  <c r="F139" i="223"/>
  <c r="E139" i="223"/>
  <c r="C76" i="228" s="1"/>
  <c r="Q134" i="223"/>
  <c r="J74" i="228" s="1"/>
  <c r="P134" i="223"/>
  <c r="I74" i="228" s="1"/>
  <c r="O134" i="223"/>
  <c r="H74" i="228" s="1"/>
  <c r="N134" i="223"/>
  <c r="G74" i="228" s="1"/>
  <c r="M134" i="223"/>
  <c r="F74" i="228" s="1"/>
  <c r="L134" i="223"/>
  <c r="K134" i="223"/>
  <c r="J134" i="223"/>
  <c r="I134" i="223"/>
  <c r="H134" i="223"/>
  <c r="G134" i="223"/>
  <c r="D74" i="228" s="1"/>
  <c r="F134" i="223"/>
  <c r="E134" i="223"/>
  <c r="C74" i="228" s="1"/>
  <c r="L71" i="223"/>
  <c r="K71" i="223"/>
  <c r="J71" i="223"/>
  <c r="I71" i="223"/>
  <c r="H71" i="223"/>
  <c r="G71" i="223"/>
  <c r="D39" i="228" s="1"/>
  <c r="F71" i="223"/>
  <c r="E71" i="223"/>
  <c r="C39" i="228" s="1"/>
  <c r="Q66" i="223"/>
  <c r="J37" i="228" s="1"/>
  <c r="P66" i="223"/>
  <c r="I37" i="228" s="1"/>
  <c r="O66" i="223"/>
  <c r="H37" i="228" s="1"/>
  <c r="N66" i="223"/>
  <c r="G37" i="228" s="1"/>
  <c r="M66" i="223"/>
  <c r="F37" i="228" s="1"/>
  <c r="L66" i="223"/>
  <c r="K66" i="223"/>
  <c r="J66" i="223"/>
  <c r="I66" i="223"/>
  <c r="H66" i="223"/>
  <c r="G66" i="223"/>
  <c r="D37" i="228" s="1"/>
  <c r="F66" i="223"/>
  <c r="E66" i="223"/>
  <c r="C37" i="228" s="1"/>
  <c r="O209" i="213"/>
  <c r="P209" i="213"/>
  <c r="Q209" i="213"/>
  <c r="M208" i="213"/>
  <c r="M209" i="213" s="1"/>
  <c r="E85" i="232"/>
  <c r="E882" i="232"/>
  <c r="F882" i="232"/>
  <c r="G882" i="232"/>
  <c r="H882" i="232"/>
  <c r="I882" i="232"/>
  <c r="E881" i="232"/>
  <c r="F881" i="232"/>
  <c r="G881" i="232"/>
  <c r="H881" i="232"/>
  <c r="I881" i="232"/>
  <c r="E880" i="232"/>
  <c r="F880" i="232"/>
  <c r="G880" i="232"/>
  <c r="H880" i="232"/>
  <c r="I880" i="232"/>
  <c r="E879" i="232"/>
  <c r="F879" i="232"/>
  <c r="G879" i="232"/>
  <c r="H879" i="232"/>
  <c r="I879" i="232"/>
  <c r="E861" i="232"/>
  <c r="F861" i="232"/>
  <c r="G861" i="232"/>
  <c r="H861" i="232"/>
  <c r="I861" i="232"/>
  <c r="E860" i="232"/>
  <c r="F860" i="232"/>
  <c r="G860" i="232"/>
  <c r="H860" i="232"/>
  <c r="I860" i="232"/>
  <c r="E859" i="232"/>
  <c r="F859" i="232"/>
  <c r="G859" i="232"/>
  <c r="H859" i="232"/>
  <c r="I859" i="232"/>
  <c r="E858" i="232"/>
  <c r="F858" i="232"/>
  <c r="G858" i="232"/>
  <c r="H858" i="232"/>
  <c r="I858" i="232"/>
  <c r="E829" i="232"/>
  <c r="F829" i="232"/>
  <c r="G829" i="232"/>
  <c r="H829" i="232"/>
  <c r="I829" i="232"/>
  <c r="E828" i="232"/>
  <c r="F828" i="232"/>
  <c r="G828" i="232"/>
  <c r="H828" i="232"/>
  <c r="I828" i="232"/>
  <c r="E827" i="232"/>
  <c r="F827" i="232"/>
  <c r="G827" i="232"/>
  <c r="H827" i="232"/>
  <c r="I827" i="232"/>
  <c r="E826" i="232"/>
  <c r="F826" i="232"/>
  <c r="G826" i="232"/>
  <c r="H826" i="232"/>
  <c r="I826" i="232"/>
  <c r="I710" i="232"/>
  <c r="H710" i="232"/>
  <c r="G710" i="232"/>
  <c r="F710" i="232"/>
  <c r="E710" i="232"/>
  <c r="I709" i="232"/>
  <c r="H709" i="232"/>
  <c r="G709" i="232"/>
  <c r="F709" i="232"/>
  <c r="E709" i="232"/>
  <c r="D708" i="232"/>
  <c r="D707" i="232"/>
  <c r="I705" i="232"/>
  <c r="H705" i="232"/>
  <c r="G705" i="232"/>
  <c r="F705" i="232"/>
  <c r="E705" i="232"/>
  <c r="I703" i="232"/>
  <c r="H703" i="232"/>
  <c r="G703" i="232"/>
  <c r="F703" i="232"/>
  <c r="E703" i="232"/>
  <c r="I702" i="232"/>
  <c r="H702" i="232"/>
  <c r="G702" i="232"/>
  <c r="F702" i="232"/>
  <c r="E702" i="232"/>
  <c r="D701" i="232"/>
  <c r="D700" i="232"/>
  <c r="I698" i="232"/>
  <c r="H698" i="232"/>
  <c r="G698" i="232"/>
  <c r="F698" i="232"/>
  <c r="E698" i="232"/>
  <c r="I690" i="232"/>
  <c r="H690" i="232"/>
  <c r="G690" i="232"/>
  <c r="F690" i="232"/>
  <c r="E690" i="232"/>
  <c r="I655" i="232"/>
  <c r="H655" i="232"/>
  <c r="F655" i="232"/>
  <c r="I647" i="232"/>
  <c r="H647" i="232"/>
  <c r="F647" i="232"/>
  <c r="I555" i="232"/>
  <c r="H555" i="232"/>
  <c r="G555" i="232"/>
  <c r="F555" i="232"/>
  <c r="E555" i="232"/>
  <c r="I554" i="232"/>
  <c r="H554" i="232"/>
  <c r="G554" i="232"/>
  <c r="F554" i="232"/>
  <c r="E554" i="232"/>
  <c r="D553" i="232"/>
  <c r="D552" i="232"/>
  <c r="I550" i="232"/>
  <c r="H550" i="232"/>
  <c r="G550" i="232"/>
  <c r="F550" i="232"/>
  <c r="E550" i="232"/>
  <c r="I548" i="232"/>
  <c r="H548" i="232"/>
  <c r="G548" i="232"/>
  <c r="F548" i="232"/>
  <c r="E548" i="232"/>
  <c r="I547" i="232"/>
  <c r="H547" i="232"/>
  <c r="G547" i="232"/>
  <c r="F547" i="232"/>
  <c r="E547" i="232"/>
  <c r="D546" i="232"/>
  <c r="D545" i="232"/>
  <c r="I543" i="232"/>
  <c r="H543" i="232"/>
  <c r="G543" i="232"/>
  <c r="F543" i="232"/>
  <c r="E543" i="232"/>
  <c r="I535" i="232"/>
  <c r="H535" i="232"/>
  <c r="G535" i="232"/>
  <c r="F535" i="232"/>
  <c r="E535" i="232"/>
  <c r="I500" i="232"/>
  <c r="H500" i="232"/>
  <c r="F500" i="232"/>
  <c r="I492" i="232"/>
  <c r="H492" i="232"/>
  <c r="F492" i="232"/>
  <c r="I400" i="232"/>
  <c r="H400" i="232"/>
  <c r="G400" i="232"/>
  <c r="F400" i="232"/>
  <c r="E400" i="232"/>
  <c r="I399" i="232"/>
  <c r="H399" i="232"/>
  <c r="G399" i="232"/>
  <c r="F399" i="232"/>
  <c r="E399" i="232"/>
  <c r="D398" i="232"/>
  <c r="D397" i="232"/>
  <c r="I395" i="232"/>
  <c r="H395" i="232"/>
  <c r="G395" i="232"/>
  <c r="F395" i="232"/>
  <c r="E395" i="232"/>
  <c r="I85" i="232"/>
  <c r="H85" i="232"/>
  <c r="G85" i="232"/>
  <c r="F85" i="232"/>
  <c r="I393" i="232"/>
  <c r="H393" i="232"/>
  <c r="G393" i="232"/>
  <c r="F393" i="232"/>
  <c r="E393" i="232"/>
  <c r="I392" i="232"/>
  <c r="H392" i="232"/>
  <c r="G392" i="232"/>
  <c r="F392" i="232"/>
  <c r="E392" i="232"/>
  <c r="D391" i="232"/>
  <c r="D390" i="232"/>
  <c r="I388" i="232"/>
  <c r="H388" i="232"/>
  <c r="G388" i="232"/>
  <c r="F388" i="232"/>
  <c r="E388" i="232"/>
  <c r="I380" i="232"/>
  <c r="H380" i="232"/>
  <c r="G380" i="232"/>
  <c r="F380" i="232"/>
  <c r="E380" i="232"/>
  <c r="I345" i="232"/>
  <c r="H345" i="232"/>
  <c r="F345" i="232"/>
  <c r="I337" i="232"/>
  <c r="H337" i="232"/>
  <c r="F337" i="232"/>
  <c r="M536" i="233" l="1"/>
  <c r="M343" i="245"/>
  <c r="M207" i="245"/>
  <c r="M275" i="245"/>
  <c r="M71" i="245"/>
  <c r="M139" i="245"/>
  <c r="M411" i="245"/>
  <c r="Q536" i="233"/>
  <c r="Q207" i="245"/>
  <c r="Q275" i="245"/>
  <c r="Q343" i="245"/>
  <c r="Q411" i="245"/>
  <c r="Q139" i="245"/>
  <c r="Q71" i="245"/>
  <c r="O536" i="233"/>
  <c r="O207" i="245"/>
  <c r="O275" i="245"/>
  <c r="O343" i="245"/>
  <c r="O411" i="245"/>
  <c r="O71" i="245"/>
  <c r="O139" i="245"/>
  <c r="P536" i="233"/>
  <c r="P207" i="245"/>
  <c r="P275" i="245"/>
  <c r="P343" i="245"/>
  <c r="P411" i="245"/>
  <c r="P139" i="245"/>
  <c r="P71" i="245"/>
  <c r="M462" i="233"/>
  <c r="M373" i="233"/>
  <c r="M284" i="233"/>
  <c r="M195" i="233"/>
  <c r="Q462" i="233"/>
  <c r="Q373" i="233"/>
  <c r="Q284" i="233"/>
  <c r="Q195" i="233"/>
  <c r="P373" i="233"/>
  <c r="P284" i="233"/>
  <c r="P462" i="233"/>
  <c r="P195" i="233"/>
  <c r="O462" i="233"/>
  <c r="O373" i="233"/>
  <c r="O284" i="233"/>
  <c r="O195" i="233"/>
  <c r="M411" i="223"/>
  <c r="F224" i="228" s="1"/>
  <c r="M886" i="232"/>
  <c r="Q886" i="232"/>
  <c r="P343" i="223"/>
  <c r="I187" i="228" s="1"/>
  <c r="P886" i="232"/>
  <c r="O343" i="223"/>
  <c r="H187" i="228" s="1"/>
  <c r="O886" i="232"/>
  <c r="Q71" i="223"/>
  <c r="J39" i="228" s="1"/>
  <c r="M275" i="223"/>
  <c r="F150" i="228" s="1"/>
  <c r="M139" i="223"/>
  <c r="F76" i="228" s="1"/>
  <c r="Q343" i="223"/>
  <c r="J187" i="228" s="1"/>
  <c r="Q207" i="223"/>
  <c r="J113" i="228" s="1"/>
  <c r="O411" i="223"/>
  <c r="H224" i="228" s="1"/>
  <c r="O139" i="223"/>
  <c r="H76" i="228" s="1"/>
  <c r="O275" i="223"/>
  <c r="H150" i="228" s="1"/>
  <c r="P411" i="223"/>
  <c r="I224" i="228" s="1"/>
  <c r="P139" i="223"/>
  <c r="I76" i="228" s="1"/>
  <c r="P275" i="223"/>
  <c r="I150" i="228" s="1"/>
  <c r="Q411" i="223"/>
  <c r="J224" i="228" s="1"/>
  <c r="M71" i="223"/>
  <c r="F39" i="228" s="1"/>
  <c r="Q139" i="223"/>
  <c r="J76" i="228" s="1"/>
  <c r="M207" i="223"/>
  <c r="F113" i="228" s="1"/>
  <c r="Q275" i="223"/>
  <c r="J150" i="228" s="1"/>
  <c r="M343" i="223"/>
  <c r="F187" i="228" s="1"/>
  <c r="O71" i="223"/>
  <c r="H39" i="228" s="1"/>
  <c r="O207" i="223"/>
  <c r="H113" i="228" s="1"/>
  <c r="P71" i="223"/>
  <c r="I39" i="228" s="1"/>
  <c r="P207" i="223"/>
  <c r="I113" i="228" s="1"/>
  <c r="I245" i="232"/>
  <c r="H245" i="232"/>
  <c r="G245" i="232"/>
  <c r="F245" i="232"/>
  <c r="E245" i="232"/>
  <c r="I244" i="232"/>
  <c r="H244" i="232"/>
  <c r="G244" i="232"/>
  <c r="F244" i="232"/>
  <c r="E244" i="232"/>
  <c r="D243" i="232"/>
  <c r="D242" i="232"/>
  <c r="I240" i="232"/>
  <c r="H240" i="232"/>
  <c r="G240" i="232"/>
  <c r="F240" i="232"/>
  <c r="E240" i="232"/>
  <c r="I238" i="232"/>
  <c r="H238" i="232"/>
  <c r="G238" i="232"/>
  <c r="F238" i="232"/>
  <c r="E238" i="232"/>
  <c r="I237" i="232"/>
  <c r="H237" i="232"/>
  <c r="G237" i="232"/>
  <c r="F237" i="232"/>
  <c r="E237" i="232"/>
  <c r="D236" i="232"/>
  <c r="D235" i="232"/>
  <c r="I233" i="232"/>
  <c r="H233" i="232"/>
  <c r="G233" i="232"/>
  <c r="F233" i="232"/>
  <c r="E233" i="232"/>
  <c r="I225" i="232"/>
  <c r="H225" i="232"/>
  <c r="G225" i="232"/>
  <c r="F225" i="232"/>
  <c r="E225" i="232"/>
  <c r="F190" i="232"/>
  <c r="H190" i="232"/>
  <c r="I190" i="232"/>
  <c r="I182" i="232"/>
  <c r="H182" i="232"/>
  <c r="F182" i="232"/>
  <c r="I328" i="232"/>
  <c r="H328" i="232"/>
  <c r="G328" i="232"/>
  <c r="F328" i="232"/>
  <c r="E328" i="232"/>
  <c r="L327" i="232"/>
  <c r="K327" i="232"/>
  <c r="J327" i="232"/>
  <c r="I327" i="232"/>
  <c r="H327" i="232"/>
  <c r="G327" i="232"/>
  <c r="F327" i="232"/>
  <c r="E327" i="232"/>
  <c r="I320" i="232"/>
  <c r="H320" i="232"/>
  <c r="G320" i="232"/>
  <c r="F320" i="232"/>
  <c r="E320" i="232"/>
  <c r="Q319" i="232"/>
  <c r="P319" i="232"/>
  <c r="O319" i="232"/>
  <c r="N319" i="232"/>
  <c r="M319" i="232"/>
  <c r="L319" i="232"/>
  <c r="K319" i="232"/>
  <c r="J319" i="232"/>
  <c r="I319" i="232"/>
  <c r="H319" i="232"/>
  <c r="G319" i="232"/>
  <c r="F319" i="232"/>
  <c r="E319" i="232"/>
  <c r="I292" i="232"/>
  <c r="H292" i="232"/>
  <c r="G292" i="232"/>
  <c r="F292" i="232"/>
  <c r="J291" i="232"/>
  <c r="I290" i="232"/>
  <c r="H290" i="232"/>
  <c r="G290" i="232"/>
  <c r="F290" i="232"/>
  <c r="E290" i="232"/>
  <c r="I282" i="232"/>
  <c r="H282" i="232"/>
  <c r="G282" i="232"/>
  <c r="F282" i="232"/>
  <c r="E282" i="232"/>
  <c r="I281" i="232"/>
  <c r="H281" i="232"/>
  <c r="G281" i="232"/>
  <c r="F281" i="232"/>
  <c r="E281" i="232"/>
  <c r="I280" i="232"/>
  <c r="H280" i="232"/>
  <c r="G280" i="232"/>
  <c r="F280" i="232"/>
  <c r="E280" i="232"/>
  <c r="I255" i="232"/>
  <c r="H255" i="232"/>
  <c r="G255" i="232"/>
  <c r="F255" i="232"/>
  <c r="E255" i="232"/>
  <c r="I254" i="232"/>
  <c r="H254" i="232"/>
  <c r="G254" i="232"/>
  <c r="F254" i="232"/>
  <c r="E254" i="232"/>
  <c r="I229" i="232"/>
  <c r="H229" i="232"/>
  <c r="G229" i="232"/>
  <c r="F229" i="232"/>
  <c r="E229" i="232"/>
  <c r="I228" i="232"/>
  <c r="H228" i="232"/>
  <c r="G228" i="232"/>
  <c r="F228" i="232"/>
  <c r="E228" i="232"/>
  <c r="I227" i="232"/>
  <c r="H227" i="232"/>
  <c r="G227" i="232"/>
  <c r="F227" i="232"/>
  <c r="E227" i="232"/>
  <c r="D227" i="232"/>
  <c r="I226" i="232"/>
  <c r="H226" i="232"/>
  <c r="G226" i="232"/>
  <c r="F226" i="232"/>
  <c r="E226" i="232"/>
  <c r="I222" i="232"/>
  <c r="H222" i="232"/>
  <c r="G222" i="232"/>
  <c r="F222" i="232"/>
  <c r="E222" i="232"/>
  <c r="I221" i="232"/>
  <c r="H221" i="232"/>
  <c r="G221" i="232"/>
  <c r="F221" i="232"/>
  <c r="E221" i="232"/>
  <c r="I215" i="232"/>
  <c r="G215" i="232"/>
  <c r="F215" i="232"/>
  <c r="E215" i="232"/>
  <c r="I207" i="232"/>
  <c r="H207" i="232"/>
  <c r="G207" i="232"/>
  <c r="F207" i="232"/>
  <c r="E207" i="232"/>
  <c r="I204" i="232"/>
  <c r="H204" i="232"/>
  <c r="G204" i="232"/>
  <c r="F204" i="232"/>
  <c r="E204" i="232"/>
  <c r="I201" i="232"/>
  <c r="H201" i="232"/>
  <c r="G201" i="232"/>
  <c r="F201" i="232"/>
  <c r="E201" i="232"/>
  <c r="I197" i="232"/>
  <c r="I203" i="232" s="1"/>
  <c r="H197" i="232"/>
  <c r="H203" i="232" s="1"/>
  <c r="G197" i="232"/>
  <c r="G203" i="232" s="1"/>
  <c r="F197" i="232"/>
  <c r="F203" i="232" s="1"/>
  <c r="E197" i="232"/>
  <c r="E203" i="232" s="1"/>
  <c r="I196" i="232"/>
  <c r="I202" i="232" s="1"/>
  <c r="H196" i="232"/>
  <c r="H202" i="232" s="1"/>
  <c r="G196" i="232"/>
  <c r="G202" i="232" s="1"/>
  <c r="F196" i="232"/>
  <c r="F202" i="232" s="1"/>
  <c r="E196" i="232"/>
  <c r="E202" i="232" s="1"/>
  <c r="J195" i="232"/>
  <c r="J201" i="232" s="1"/>
  <c r="I192" i="232"/>
  <c r="H192" i="232"/>
  <c r="G192" i="232"/>
  <c r="F192" i="232"/>
  <c r="E192" i="232"/>
  <c r="I191" i="232"/>
  <c r="H191" i="232"/>
  <c r="G191" i="232"/>
  <c r="F191" i="232"/>
  <c r="E191" i="232"/>
  <c r="I187" i="232"/>
  <c r="H187" i="232"/>
  <c r="G187" i="232"/>
  <c r="F187" i="232"/>
  <c r="E187" i="232"/>
  <c r="I186" i="232"/>
  <c r="H186" i="232"/>
  <c r="G186" i="232"/>
  <c r="F186" i="232"/>
  <c r="E186" i="232"/>
  <c r="I183" i="232"/>
  <c r="G183" i="232"/>
  <c r="F183" i="232"/>
  <c r="E183" i="232"/>
  <c r="I483" i="232"/>
  <c r="H483" i="232"/>
  <c r="G483" i="232"/>
  <c r="F483" i="232"/>
  <c r="E483" i="232"/>
  <c r="L482" i="232"/>
  <c r="K482" i="232"/>
  <c r="J482" i="232"/>
  <c r="I482" i="232"/>
  <c r="H482" i="232"/>
  <c r="G482" i="232"/>
  <c r="F482" i="232"/>
  <c r="E482" i="232"/>
  <c r="I475" i="232"/>
  <c r="H475" i="232"/>
  <c r="G475" i="232"/>
  <c r="F475" i="232"/>
  <c r="E475" i="232"/>
  <c r="Q474" i="232"/>
  <c r="P474" i="232"/>
  <c r="O474" i="232"/>
  <c r="N474" i="232"/>
  <c r="M474" i="232"/>
  <c r="L474" i="232"/>
  <c r="K474" i="232"/>
  <c r="J474" i="232"/>
  <c r="I474" i="232"/>
  <c r="H474" i="232"/>
  <c r="G474" i="232"/>
  <c r="F474" i="232"/>
  <c r="E474" i="232"/>
  <c r="I447" i="232"/>
  <c r="H447" i="232"/>
  <c r="G447" i="232"/>
  <c r="F447" i="232"/>
  <c r="J446" i="232"/>
  <c r="I445" i="232"/>
  <c r="H445" i="232"/>
  <c r="G445" i="232"/>
  <c r="F445" i="232"/>
  <c r="E445" i="232"/>
  <c r="I437" i="232"/>
  <c r="H437" i="232"/>
  <c r="G437" i="232"/>
  <c r="F437" i="232"/>
  <c r="E437" i="232"/>
  <c r="I436" i="232"/>
  <c r="H436" i="232"/>
  <c r="G436" i="232"/>
  <c r="F436" i="232"/>
  <c r="E436" i="232"/>
  <c r="I435" i="232"/>
  <c r="H435" i="232"/>
  <c r="G435" i="232"/>
  <c r="F435" i="232"/>
  <c r="E435" i="232"/>
  <c r="I410" i="232"/>
  <c r="H410" i="232"/>
  <c r="G410" i="232"/>
  <c r="F410" i="232"/>
  <c r="E410" i="232"/>
  <c r="I409" i="232"/>
  <c r="H409" i="232"/>
  <c r="G409" i="232"/>
  <c r="F409" i="232"/>
  <c r="E409" i="232"/>
  <c r="I384" i="232"/>
  <c r="H384" i="232"/>
  <c r="G384" i="232"/>
  <c r="F384" i="232"/>
  <c r="E384" i="232"/>
  <c r="I383" i="232"/>
  <c r="H383" i="232"/>
  <c r="G383" i="232"/>
  <c r="F383" i="232"/>
  <c r="E383" i="232"/>
  <c r="I382" i="232"/>
  <c r="H382" i="232"/>
  <c r="G382" i="232"/>
  <c r="F382" i="232"/>
  <c r="E382" i="232"/>
  <c r="D382" i="232"/>
  <c r="I381" i="232"/>
  <c r="H381" i="232"/>
  <c r="G381" i="232"/>
  <c r="F381" i="232"/>
  <c r="E381" i="232"/>
  <c r="I377" i="232"/>
  <c r="H377" i="232"/>
  <c r="G377" i="232"/>
  <c r="F377" i="232"/>
  <c r="E377" i="232"/>
  <c r="I376" i="232"/>
  <c r="H376" i="232"/>
  <c r="G376" i="232"/>
  <c r="F376" i="232"/>
  <c r="E376" i="232"/>
  <c r="I370" i="232"/>
  <c r="G370" i="232"/>
  <c r="F370" i="232"/>
  <c r="E370" i="232"/>
  <c r="I362" i="232"/>
  <c r="H362" i="232"/>
  <c r="G362" i="232"/>
  <c r="F362" i="232"/>
  <c r="E362" i="232"/>
  <c r="I359" i="232"/>
  <c r="H359" i="232"/>
  <c r="G359" i="232"/>
  <c r="F359" i="232"/>
  <c r="E359" i="232"/>
  <c r="I356" i="232"/>
  <c r="H356" i="232"/>
  <c r="G356" i="232"/>
  <c r="F356" i="232"/>
  <c r="E356" i="232"/>
  <c r="I352" i="232"/>
  <c r="H352" i="232"/>
  <c r="G352" i="232"/>
  <c r="F352" i="232"/>
  <c r="E352" i="232"/>
  <c r="I351" i="232"/>
  <c r="I357" i="232" s="1"/>
  <c r="H351" i="232"/>
  <c r="H357" i="232" s="1"/>
  <c r="G351" i="232"/>
  <c r="G357" i="232" s="1"/>
  <c r="F351" i="232"/>
  <c r="F357" i="232" s="1"/>
  <c r="E351" i="232"/>
  <c r="E357" i="232" s="1"/>
  <c r="J350" i="232"/>
  <c r="I347" i="232"/>
  <c r="H347" i="232"/>
  <c r="G347" i="232"/>
  <c r="F347" i="232"/>
  <c r="E347" i="232"/>
  <c r="I346" i="232"/>
  <c r="H346" i="232"/>
  <c r="G346" i="232"/>
  <c r="F346" i="232"/>
  <c r="E346" i="232"/>
  <c r="I342" i="232"/>
  <c r="H342" i="232"/>
  <c r="G342" i="232"/>
  <c r="F342" i="232"/>
  <c r="E342" i="232"/>
  <c r="I341" i="232"/>
  <c r="H341" i="232"/>
  <c r="G341" i="232"/>
  <c r="F341" i="232"/>
  <c r="E341" i="232"/>
  <c r="I338" i="232"/>
  <c r="G338" i="232"/>
  <c r="F338" i="232"/>
  <c r="E338" i="232"/>
  <c r="I638" i="232"/>
  <c r="H638" i="232"/>
  <c r="G638" i="232"/>
  <c r="F638" i="232"/>
  <c r="E638" i="232"/>
  <c r="L637" i="232"/>
  <c r="K637" i="232"/>
  <c r="J637" i="232"/>
  <c r="I637" i="232"/>
  <c r="H637" i="232"/>
  <c r="G637" i="232"/>
  <c r="F637" i="232"/>
  <c r="E637" i="232"/>
  <c r="I630" i="232"/>
  <c r="H630" i="232"/>
  <c r="G630" i="232"/>
  <c r="F630" i="232"/>
  <c r="E630" i="232"/>
  <c r="Q629" i="232"/>
  <c r="P629" i="232"/>
  <c r="O629" i="232"/>
  <c r="N629" i="232"/>
  <c r="M629" i="232"/>
  <c r="L629" i="232"/>
  <c r="K629" i="232"/>
  <c r="J629" i="232"/>
  <c r="I629" i="232"/>
  <c r="H629" i="232"/>
  <c r="G629" i="232"/>
  <c r="F629" i="232"/>
  <c r="E629" i="232"/>
  <c r="I602" i="232"/>
  <c r="H602" i="232"/>
  <c r="G602" i="232"/>
  <c r="F602" i="232"/>
  <c r="J601" i="232"/>
  <c r="I600" i="232"/>
  <c r="H600" i="232"/>
  <c r="G600" i="232"/>
  <c r="F600" i="232"/>
  <c r="E600" i="232"/>
  <c r="I592" i="232"/>
  <c r="H592" i="232"/>
  <c r="G592" i="232"/>
  <c r="F592" i="232"/>
  <c r="E592" i="232"/>
  <c r="I591" i="232"/>
  <c r="H591" i="232"/>
  <c r="G591" i="232"/>
  <c r="F591" i="232"/>
  <c r="E591" i="232"/>
  <c r="I590" i="232"/>
  <c r="H590" i="232"/>
  <c r="G590" i="232"/>
  <c r="F590" i="232"/>
  <c r="E590" i="232"/>
  <c r="I565" i="232"/>
  <c r="H565" i="232"/>
  <c r="G565" i="232"/>
  <c r="F565" i="232"/>
  <c r="E565" i="232"/>
  <c r="I564" i="232"/>
  <c r="H564" i="232"/>
  <c r="G564" i="232"/>
  <c r="F564" i="232"/>
  <c r="E564" i="232"/>
  <c r="I539" i="232"/>
  <c r="H539" i="232"/>
  <c r="G539" i="232"/>
  <c r="F539" i="232"/>
  <c r="E539" i="232"/>
  <c r="I538" i="232"/>
  <c r="H538" i="232"/>
  <c r="G538" i="232"/>
  <c r="F538" i="232"/>
  <c r="E538" i="232"/>
  <c r="I537" i="232"/>
  <c r="H537" i="232"/>
  <c r="G537" i="232"/>
  <c r="F537" i="232"/>
  <c r="E537" i="232"/>
  <c r="D537" i="232"/>
  <c r="I536" i="232"/>
  <c r="H536" i="232"/>
  <c r="G536" i="232"/>
  <c r="F536" i="232"/>
  <c r="E536" i="232"/>
  <c r="I532" i="232"/>
  <c r="H532" i="232"/>
  <c r="G532" i="232"/>
  <c r="F532" i="232"/>
  <c r="E532" i="232"/>
  <c r="I531" i="232"/>
  <c r="H531" i="232"/>
  <c r="G531" i="232"/>
  <c r="F531" i="232"/>
  <c r="E531" i="232"/>
  <c r="I525" i="232"/>
  <c r="G525" i="232"/>
  <c r="F525" i="232"/>
  <c r="E525" i="232"/>
  <c r="I517" i="232"/>
  <c r="H517" i="232"/>
  <c r="G517" i="232"/>
  <c r="F517" i="232"/>
  <c r="E517" i="232"/>
  <c r="I514" i="232"/>
  <c r="H514" i="232"/>
  <c r="G514" i="232"/>
  <c r="F514" i="232"/>
  <c r="E514" i="232"/>
  <c r="I511" i="232"/>
  <c r="H511" i="232"/>
  <c r="G511" i="232"/>
  <c r="F511" i="232"/>
  <c r="E511" i="232"/>
  <c r="I507" i="232"/>
  <c r="H507" i="232"/>
  <c r="G507" i="232"/>
  <c r="F507" i="232"/>
  <c r="E507" i="232"/>
  <c r="I506" i="232"/>
  <c r="I512" i="232" s="1"/>
  <c r="H506" i="232"/>
  <c r="H512" i="232" s="1"/>
  <c r="G506" i="232"/>
  <c r="G512" i="232" s="1"/>
  <c r="F506" i="232"/>
  <c r="F512" i="232" s="1"/>
  <c r="E506" i="232"/>
  <c r="E512" i="232" s="1"/>
  <c r="J505" i="232"/>
  <c r="I502" i="232"/>
  <c r="H502" i="232"/>
  <c r="G502" i="232"/>
  <c r="F502" i="232"/>
  <c r="E502" i="232"/>
  <c r="I501" i="232"/>
  <c r="H501" i="232"/>
  <c r="G501" i="232"/>
  <c r="F501" i="232"/>
  <c r="E501" i="232"/>
  <c r="I497" i="232"/>
  <c r="H497" i="232"/>
  <c r="G497" i="232"/>
  <c r="F497" i="232"/>
  <c r="E497" i="232"/>
  <c r="I496" i="232"/>
  <c r="H496" i="232"/>
  <c r="G496" i="232"/>
  <c r="F496" i="232"/>
  <c r="E496" i="232"/>
  <c r="I493" i="232"/>
  <c r="G493" i="232"/>
  <c r="F493" i="232"/>
  <c r="E493" i="232"/>
  <c r="I793" i="232"/>
  <c r="H793" i="232"/>
  <c r="G793" i="232"/>
  <c r="F793" i="232"/>
  <c r="E793" i="232"/>
  <c r="L792" i="232"/>
  <c r="K792" i="232"/>
  <c r="J792" i="232"/>
  <c r="I792" i="232"/>
  <c r="H792" i="232"/>
  <c r="G792" i="232"/>
  <c r="F792" i="232"/>
  <c r="E792" i="232"/>
  <c r="I785" i="232"/>
  <c r="H785" i="232"/>
  <c r="G785" i="232"/>
  <c r="F785" i="232"/>
  <c r="E785" i="232"/>
  <c r="Q784" i="232"/>
  <c r="P784" i="232"/>
  <c r="O784" i="232"/>
  <c r="N784" i="232"/>
  <c r="M784" i="232"/>
  <c r="L784" i="232"/>
  <c r="K784" i="232"/>
  <c r="J784" i="232"/>
  <c r="I784" i="232"/>
  <c r="H784" i="232"/>
  <c r="G784" i="232"/>
  <c r="F784" i="232"/>
  <c r="E784" i="232"/>
  <c r="I757" i="232"/>
  <c r="H757" i="232"/>
  <c r="G757" i="232"/>
  <c r="F757" i="232"/>
  <c r="J756" i="232"/>
  <c r="I755" i="232"/>
  <c r="H755" i="232"/>
  <c r="G755" i="232"/>
  <c r="F755" i="232"/>
  <c r="E755" i="232"/>
  <c r="I747" i="232"/>
  <c r="H747" i="232"/>
  <c r="G747" i="232"/>
  <c r="F747" i="232"/>
  <c r="E747" i="232"/>
  <c r="I746" i="232"/>
  <c r="H746" i="232"/>
  <c r="G746" i="232"/>
  <c r="F746" i="232"/>
  <c r="E746" i="232"/>
  <c r="I745" i="232"/>
  <c r="H745" i="232"/>
  <c r="G745" i="232"/>
  <c r="F745" i="232"/>
  <c r="E745" i="232"/>
  <c r="I720" i="232"/>
  <c r="H720" i="232"/>
  <c r="G720" i="232"/>
  <c r="F720" i="232"/>
  <c r="E720" i="232"/>
  <c r="I719" i="232"/>
  <c r="H719" i="232"/>
  <c r="G719" i="232"/>
  <c r="F719" i="232"/>
  <c r="E719" i="232"/>
  <c r="I694" i="232"/>
  <c r="H694" i="232"/>
  <c r="G694" i="232"/>
  <c r="F694" i="232"/>
  <c r="E694" i="232"/>
  <c r="I693" i="232"/>
  <c r="H693" i="232"/>
  <c r="G693" i="232"/>
  <c r="F693" i="232"/>
  <c r="E693" i="232"/>
  <c r="I692" i="232"/>
  <c r="H692" i="232"/>
  <c r="G692" i="232"/>
  <c r="F692" i="232"/>
  <c r="E692" i="232"/>
  <c r="D692" i="232"/>
  <c r="I691" i="232"/>
  <c r="H691" i="232"/>
  <c r="G691" i="232"/>
  <c r="F691" i="232"/>
  <c r="E691" i="232"/>
  <c r="I687" i="232"/>
  <c r="H687" i="232"/>
  <c r="G687" i="232"/>
  <c r="F687" i="232"/>
  <c r="E687" i="232"/>
  <c r="I686" i="232"/>
  <c r="H686" i="232"/>
  <c r="G686" i="232"/>
  <c r="F686" i="232"/>
  <c r="E686" i="232"/>
  <c r="I680" i="232"/>
  <c r="G680" i="232"/>
  <c r="F680" i="232"/>
  <c r="E680" i="232"/>
  <c r="I672" i="232"/>
  <c r="H672" i="232"/>
  <c r="G672" i="232"/>
  <c r="F672" i="232"/>
  <c r="E672" i="232"/>
  <c r="I669" i="232"/>
  <c r="H669" i="232"/>
  <c r="G669" i="232"/>
  <c r="F669" i="232"/>
  <c r="E669" i="232"/>
  <c r="I666" i="232"/>
  <c r="H666" i="232"/>
  <c r="G666" i="232"/>
  <c r="F666" i="232"/>
  <c r="E666" i="232"/>
  <c r="I662" i="232"/>
  <c r="I668" i="232" s="1"/>
  <c r="H662" i="232"/>
  <c r="H668" i="232" s="1"/>
  <c r="G662" i="232"/>
  <c r="G668" i="232" s="1"/>
  <c r="F662" i="232"/>
  <c r="F668" i="232" s="1"/>
  <c r="E662" i="232"/>
  <c r="E668" i="232" s="1"/>
  <c r="I661" i="232"/>
  <c r="I667" i="232" s="1"/>
  <c r="H661" i="232"/>
  <c r="H667" i="232" s="1"/>
  <c r="G661" i="232"/>
  <c r="G667" i="232" s="1"/>
  <c r="F661" i="232"/>
  <c r="F667" i="232" s="1"/>
  <c r="E661" i="232"/>
  <c r="E667" i="232" s="1"/>
  <c r="J660" i="232"/>
  <c r="J651" i="232" s="1"/>
  <c r="I657" i="232"/>
  <c r="H657" i="232"/>
  <c r="G657" i="232"/>
  <c r="F657" i="232"/>
  <c r="E657" i="232"/>
  <c r="I656" i="232"/>
  <c r="H656" i="232"/>
  <c r="G656" i="232"/>
  <c r="F656" i="232"/>
  <c r="E656" i="232"/>
  <c r="I652" i="232"/>
  <c r="H652" i="232"/>
  <c r="G652" i="232"/>
  <c r="F652" i="232"/>
  <c r="E652" i="232"/>
  <c r="I651" i="232"/>
  <c r="H651" i="232"/>
  <c r="G651" i="232"/>
  <c r="F651" i="232"/>
  <c r="E651" i="232"/>
  <c r="I648" i="232"/>
  <c r="G648" i="232"/>
  <c r="F648" i="232"/>
  <c r="E648" i="232"/>
  <c r="I513" i="232" l="1"/>
  <c r="J511" i="232"/>
  <c r="H513" i="232"/>
  <c r="H358" i="232"/>
  <c r="G513" i="232"/>
  <c r="I358" i="232"/>
  <c r="E358" i="232"/>
  <c r="E513" i="232"/>
  <c r="F358" i="232"/>
  <c r="F513" i="232"/>
  <c r="J356" i="232"/>
  <c r="G358" i="232"/>
  <c r="J496" i="232"/>
  <c r="J501" i="232"/>
  <c r="J186" i="232"/>
  <c r="J346" i="232"/>
  <c r="J191" i="232"/>
  <c r="J341" i="232"/>
  <c r="J656" i="232"/>
  <c r="J666" i="232"/>
  <c r="E825" i="232"/>
  <c r="F825" i="232"/>
  <c r="G825" i="232"/>
  <c r="H825" i="232"/>
  <c r="I825" i="232"/>
  <c r="F495" i="233"/>
  <c r="G495" i="233"/>
  <c r="H495" i="233"/>
  <c r="I495" i="233"/>
  <c r="E495" i="233"/>
  <c r="I878" i="232"/>
  <c r="H878" i="232"/>
  <c r="G878" i="232"/>
  <c r="F878" i="232"/>
  <c r="E878" i="232"/>
  <c r="L877" i="232"/>
  <c r="K877" i="232"/>
  <c r="J877" i="232"/>
  <c r="I877" i="232"/>
  <c r="H877" i="232"/>
  <c r="G877" i="232"/>
  <c r="F877" i="232"/>
  <c r="E877" i="232"/>
  <c r="I857" i="232"/>
  <c r="H857" i="232"/>
  <c r="G857" i="232"/>
  <c r="F857" i="232"/>
  <c r="E857" i="232"/>
  <c r="Q856" i="232"/>
  <c r="P856" i="232"/>
  <c r="O856" i="232"/>
  <c r="N856" i="232"/>
  <c r="M856" i="232"/>
  <c r="L856" i="232"/>
  <c r="K856" i="232"/>
  <c r="J856" i="232"/>
  <c r="I856" i="232"/>
  <c r="H856" i="232"/>
  <c r="G856" i="232"/>
  <c r="F856" i="232"/>
  <c r="E856"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F29" i="223" l="1"/>
  <c r="G29" i="223"/>
  <c r="D18" i="228" s="1"/>
  <c r="H29" i="223"/>
  <c r="I29" i="223"/>
  <c r="J29" i="223"/>
  <c r="K29" i="223"/>
  <c r="L29" i="223"/>
  <c r="M29" i="223"/>
  <c r="F18" i="228" s="1"/>
  <c r="N29" i="223"/>
  <c r="G18" i="228" s="1"/>
  <c r="O29" i="223"/>
  <c r="H18" i="228" s="1"/>
  <c r="P29" i="223"/>
  <c r="I18" i="228" s="1"/>
  <c r="F28" i="223"/>
  <c r="G28" i="223"/>
  <c r="D17" i="228" s="1"/>
  <c r="H28" i="223"/>
  <c r="I28" i="223"/>
  <c r="J28" i="223"/>
  <c r="K28" i="223"/>
  <c r="L28" i="223"/>
  <c r="M28" i="223"/>
  <c r="F17" i="228" s="1"/>
  <c r="N28" i="223"/>
  <c r="G17" i="228" s="1"/>
  <c r="O28" i="223"/>
  <c r="H17" i="228" s="1"/>
  <c r="P28" i="223"/>
  <c r="I17" i="228" s="1"/>
  <c r="F27" i="223"/>
  <c r="G27" i="223"/>
  <c r="D16" i="228" s="1"/>
  <c r="H27" i="223"/>
  <c r="I27" i="223"/>
  <c r="J27" i="223"/>
  <c r="K27" i="223"/>
  <c r="L27" i="223"/>
  <c r="M27" i="223"/>
  <c r="F16" i="228" s="1"/>
  <c r="N27" i="223"/>
  <c r="G16" i="228" s="1"/>
  <c r="O27" i="223"/>
  <c r="H16" i="228" s="1"/>
  <c r="P27" i="223"/>
  <c r="I16" i="228" s="1"/>
  <c r="F25" i="223"/>
  <c r="G25" i="223"/>
  <c r="D15" i="228" s="1"/>
  <c r="H25" i="223"/>
  <c r="I25" i="223"/>
  <c r="J25" i="223"/>
  <c r="K25" i="223"/>
  <c r="L25" i="223"/>
  <c r="M25" i="223"/>
  <c r="F15" i="228" s="1"/>
  <c r="N25" i="223"/>
  <c r="G15" i="228" s="1"/>
  <c r="O25" i="223"/>
  <c r="H15" i="228" s="1"/>
  <c r="Q25" i="223"/>
  <c r="J15" i="228" s="1"/>
  <c r="F24" i="223"/>
  <c r="G24" i="223"/>
  <c r="D14" i="228" s="1"/>
  <c r="H24" i="223"/>
  <c r="I24" i="223"/>
  <c r="J24" i="223"/>
  <c r="K24" i="223"/>
  <c r="L24" i="223"/>
  <c r="M24" i="223"/>
  <c r="F14" i="228" s="1"/>
  <c r="N24" i="223"/>
  <c r="G14" i="228" s="1"/>
  <c r="O24" i="223"/>
  <c r="H14" i="228" s="1"/>
  <c r="Q24" i="223"/>
  <c r="J14" i="228" s="1"/>
  <c r="F23" i="223"/>
  <c r="G23" i="223"/>
  <c r="D13" i="228" s="1"/>
  <c r="H23" i="223"/>
  <c r="I23" i="223"/>
  <c r="J23" i="223"/>
  <c r="K23" i="223"/>
  <c r="L23" i="223"/>
  <c r="M23" i="223"/>
  <c r="F13" i="228" s="1"/>
  <c r="N23" i="223"/>
  <c r="G13" i="228" s="1"/>
  <c r="O23" i="223"/>
  <c r="H13" i="228" s="1"/>
  <c r="Q23" i="223"/>
  <c r="J13" i="228" s="1"/>
  <c r="F21" i="223"/>
  <c r="G21" i="223"/>
  <c r="D12" i="228" s="1"/>
  <c r="H21" i="223"/>
  <c r="I21" i="223"/>
  <c r="J21" i="223"/>
  <c r="K21" i="223"/>
  <c r="L21" i="223"/>
  <c r="M21" i="223"/>
  <c r="F12" i="228" s="1"/>
  <c r="N21" i="223"/>
  <c r="G12" i="228" s="1"/>
  <c r="P21" i="223"/>
  <c r="I12" i="228" s="1"/>
  <c r="Q21" i="223"/>
  <c r="J12" i="228" s="1"/>
  <c r="F20" i="223"/>
  <c r="G20" i="223"/>
  <c r="D11" i="228" s="1"/>
  <c r="H20" i="223"/>
  <c r="I20" i="223"/>
  <c r="J20" i="223"/>
  <c r="K20" i="223"/>
  <c r="L20" i="223"/>
  <c r="M20" i="223"/>
  <c r="F11" i="228" s="1"/>
  <c r="N20" i="223"/>
  <c r="G11" i="228" s="1"/>
  <c r="P20" i="223"/>
  <c r="I11" i="228" s="1"/>
  <c r="Q20" i="223"/>
  <c r="J11" i="228" s="1"/>
  <c r="F19" i="223"/>
  <c r="G19" i="223"/>
  <c r="D10" i="228" s="1"/>
  <c r="H19" i="223"/>
  <c r="I19" i="223"/>
  <c r="J19" i="223"/>
  <c r="K19" i="223"/>
  <c r="L19" i="223"/>
  <c r="M19" i="223"/>
  <c r="F10" i="228" s="1"/>
  <c r="N19" i="223"/>
  <c r="G10" i="228" s="1"/>
  <c r="P19" i="223"/>
  <c r="I10" i="228" s="1"/>
  <c r="Q19" i="223"/>
  <c r="J10" i="228" s="1"/>
  <c r="F17" i="223"/>
  <c r="G17" i="223"/>
  <c r="D9" i="228" s="1"/>
  <c r="H17" i="223"/>
  <c r="I17" i="223"/>
  <c r="J17" i="223"/>
  <c r="K17" i="223"/>
  <c r="L17" i="223"/>
  <c r="M17" i="223"/>
  <c r="F9" i="228" s="1"/>
  <c r="O17" i="223"/>
  <c r="H9" i="228" s="1"/>
  <c r="P17" i="223"/>
  <c r="I9" i="228" s="1"/>
  <c r="Q17" i="223"/>
  <c r="J9" i="228" s="1"/>
  <c r="F16" i="223"/>
  <c r="G16" i="223"/>
  <c r="D8" i="228" s="1"/>
  <c r="H16" i="223"/>
  <c r="I16" i="223"/>
  <c r="J16" i="223"/>
  <c r="K16" i="223"/>
  <c r="L16" i="223"/>
  <c r="M16" i="223"/>
  <c r="F8" i="228" s="1"/>
  <c r="O16" i="223"/>
  <c r="H8" i="228" s="1"/>
  <c r="P16" i="223"/>
  <c r="I8" i="228" s="1"/>
  <c r="Q16" i="223"/>
  <c r="J8" i="228" s="1"/>
  <c r="F15" i="223"/>
  <c r="G15" i="223"/>
  <c r="D7" i="228" s="1"/>
  <c r="H15" i="223"/>
  <c r="I15" i="223"/>
  <c r="J15" i="223"/>
  <c r="K15" i="223"/>
  <c r="L15" i="223"/>
  <c r="M15" i="223"/>
  <c r="F7" i="228" s="1"/>
  <c r="O15" i="223"/>
  <c r="H7" i="228" s="1"/>
  <c r="P15" i="223"/>
  <c r="I7" i="228" s="1"/>
  <c r="Q15" i="223"/>
  <c r="J7" i="228" s="1"/>
  <c r="F13" i="223"/>
  <c r="G13" i="223"/>
  <c r="D6" i="228" s="1"/>
  <c r="H13" i="223"/>
  <c r="I13" i="223"/>
  <c r="J13" i="223"/>
  <c r="K13" i="223"/>
  <c r="L13" i="223"/>
  <c r="N13" i="223"/>
  <c r="G6" i="228" s="1"/>
  <c r="O13" i="223"/>
  <c r="H6" i="228" s="1"/>
  <c r="P13" i="223"/>
  <c r="I6" i="228" s="1"/>
  <c r="Q13" i="223"/>
  <c r="J6" i="228" s="1"/>
  <c r="F12" i="223"/>
  <c r="G12" i="223"/>
  <c r="D5" i="228" s="1"/>
  <c r="H12" i="223"/>
  <c r="I12" i="223"/>
  <c r="J12" i="223"/>
  <c r="K12" i="223"/>
  <c r="L12" i="223"/>
  <c r="N12" i="223"/>
  <c r="G5" i="228" s="1"/>
  <c r="O12" i="223"/>
  <c r="H5" i="228" s="1"/>
  <c r="P12" i="223"/>
  <c r="I5" i="228" s="1"/>
  <c r="Q12" i="223"/>
  <c r="J5" i="228" s="1"/>
  <c r="F11" i="223"/>
  <c r="G11" i="223"/>
  <c r="D4" i="228" s="1"/>
  <c r="H11" i="223"/>
  <c r="I11" i="223"/>
  <c r="J11" i="223"/>
  <c r="K11" i="223"/>
  <c r="L11" i="223"/>
  <c r="N11" i="223"/>
  <c r="G4" i="228" s="1"/>
  <c r="O11" i="223"/>
  <c r="H4" i="228" s="1"/>
  <c r="P11" i="223"/>
  <c r="I4" i="228" s="1"/>
  <c r="Q11" i="223"/>
  <c r="J4" i="228" s="1"/>
  <c r="E62" i="223" l="1"/>
  <c r="C36" i="228" s="1"/>
  <c r="F62" i="223"/>
  <c r="G62" i="223"/>
  <c r="D36" i="228" s="1"/>
  <c r="H62" i="223"/>
  <c r="I62" i="223"/>
  <c r="E61" i="223"/>
  <c r="C35" i="228" s="1"/>
  <c r="F61" i="223"/>
  <c r="G61" i="223"/>
  <c r="D35" i="228" s="1"/>
  <c r="H61" i="223"/>
  <c r="I61" i="223"/>
  <c r="E60" i="223"/>
  <c r="C34" i="228" s="1"/>
  <c r="F60" i="223"/>
  <c r="G60" i="223"/>
  <c r="D34" i="228" s="1"/>
  <c r="H60" i="223"/>
  <c r="I60" i="223"/>
  <c r="E59" i="223"/>
  <c r="C33" i="228" s="1"/>
  <c r="F59" i="223"/>
  <c r="G59" i="223"/>
  <c r="D33" i="228" s="1"/>
  <c r="H59" i="223"/>
  <c r="I59" i="223"/>
  <c r="E49" i="223"/>
  <c r="C29" i="228" s="1"/>
  <c r="F49" i="223"/>
  <c r="G49" i="223"/>
  <c r="D29" i="228" s="1"/>
  <c r="H49" i="223"/>
  <c r="I49" i="223"/>
  <c r="E48" i="223"/>
  <c r="C28" i="228" s="1"/>
  <c r="F48" i="223"/>
  <c r="G48" i="223"/>
  <c r="D28" i="228" s="1"/>
  <c r="H48" i="223"/>
  <c r="I48" i="223"/>
  <c r="E47" i="223"/>
  <c r="C27" i="228" s="1"/>
  <c r="F47" i="223"/>
  <c r="G47" i="223"/>
  <c r="D27" i="228" s="1"/>
  <c r="H47" i="223"/>
  <c r="I47" i="223"/>
  <c r="E46" i="223"/>
  <c r="C26" i="228" s="1"/>
  <c r="F46" i="223"/>
  <c r="G46" i="223"/>
  <c r="D26" i="228" s="1"/>
  <c r="H46" i="223"/>
  <c r="I46" i="223"/>
  <c r="E42" i="223"/>
  <c r="C25" i="228" s="1"/>
  <c r="F42" i="223"/>
  <c r="G42" i="223"/>
  <c r="D25" i="228" s="1"/>
  <c r="H42" i="223"/>
  <c r="I42" i="223"/>
  <c r="E41" i="223"/>
  <c r="C24" i="228" s="1"/>
  <c r="F41" i="223"/>
  <c r="G41" i="223"/>
  <c r="D24" i="228" s="1"/>
  <c r="H41" i="223"/>
  <c r="I41" i="223"/>
  <c r="E40" i="223"/>
  <c r="C23" i="228" s="1"/>
  <c r="F40" i="223"/>
  <c r="G40" i="223"/>
  <c r="D23" i="228" s="1"/>
  <c r="H40" i="223"/>
  <c r="I40" i="223"/>
  <c r="E39" i="223"/>
  <c r="C22" i="228" s="1"/>
  <c r="F39" i="223"/>
  <c r="G39" i="223"/>
  <c r="D22" i="228" s="1"/>
  <c r="H39" i="223"/>
  <c r="I39" i="223"/>
  <c r="E35" i="223"/>
  <c r="C21" i="228" s="1"/>
  <c r="F35" i="223"/>
  <c r="G35" i="223"/>
  <c r="D21" i="228" s="1"/>
  <c r="H35" i="223"/>
  <c r="I35" i="223"/>
  <c r="E34" i="223"/>
  <c r="C20" i="228" s="1"/>
  <c r="F34" i="223"/>
  <c r="G34" i="223"/>
  <c r="D20" i="228" s="1"/>
  <c r="H34" i="223"/>
  <c r="I34" i="223"/>
  <c r="E33" i="223"/>
  <c r="C19" i="228" s="1"/>
  <c r="F33" i="223"/>
  <c r="G33" i="223"/>
  <c r="D19" i="228" s="1"/>
  <c r="H33" i="223"/>
  <c r="I33" i="223"/>
  <c r="B5" i="226" l="1"/>
  <c r="A1" i="226"/>
  <c r="B11" i="226" s="1"/>
  <c r="A1" i="236" l="1"/>
  <c r="B8" i="226" s="1"/>
  <c r="E127" i="232" l="1"/>
  <c r="F127" i="232"/>
  <c r="G127" i="232"/>
  <c r="H127" i="232"/>
  <c r="I127" i="232"/>
  <c r="E126" i="232"/>
  <c r="F126" i="232"/>
  <c r="G126" i="232"/>
  <c r="H126" i="232"/>
  <c r="I126" i="232"/>
  <c r="E125" i="232"/>
  <c r="F125" i="232"/>
  <c r="G125" i="232"/>
  <c r="H125" i="232"/>
  <c r="I125" i="232"/>
  <c r="I137" i="232"/>
  <c r="H137" i="232"/>
  <c r="G137" i="232"/>
  <c r="F137" i="232"/>
  <c r="J136" i="232"/>
  <c r="I135" i="232"/>
  <c r="H135" i="232"/>
  <c r="G135" i="232"/>
  <c r="F135" i="232"/>
  <c r="E135" i="232"/>
  <c r="I70" i="232" l="1"/>
  <c r="H70" i="232"/>
  <c r="G70" i="232"/>
  <c r="F70" i="232"/>
  <c r="E70" i="232"/>
  <c r="I78" i="232"/>
  <c r="H78" i="232"/>
  <c r="G78" i="232"/>
  <c r="F78" i="232"/>
  <c r="E78" i="232"/>
  <c r="E13" i="232"/>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13" i="222"/>
  <c r="F813" i="222"/>
  <c r="G813" i="222"/>
  <c r="H813" i="222"/>
  <c r="I813" i="222"/>
  <c r="E812" i="222"/>
  <c r="F812" i="222"/>
  <c r="G812" i="222"/>
  <c r="H812" i="222"/>
  <c r="I812" i="222"/>
  <c r="E811" i="222"/>
  <c r="F811" i="222"/>
  <c r="G811" i="222"/>
  <c r="H811" i="222"/>
  <c r="I811" i="222"/>
  <c r="I641" i="222"/>
  <c r="H641" i="222"/>
  <c r="G641" i="222"/>
  <c r="F641" i="222"/>
  <c r="E641" i="222"/>
  <c r="I640" i="222"/>
  <c r="H640" i="222"/>
  <c r="G640" i="222"/>
  <c r="F640" i="222"/>
  <c r="E640" i="222"/>
  <c r="I639" i="222"/>
  <c r="H639" i="222"/>
  <c r="G639" i="222"/>
  <c r="F639" i="222"/>
  <c r="E639" i="222"/>
  <c r="I469" i="222"/>
  <c r="H469" i="222"/>
  <c r="G469" i="222"/>
  <c r="F469" i="222"/>
  <c r="E469" i="222"/>
  <c r="I468" i="222"/>
  <c r="H468" i="222"/>
  <c r="G468" i="222"/>
  <c r="F468" i="222"/>
  <c r="E468" i="222"/>
  <c r="I467" i="222"/>
  <c r="H467" i="222"/>
  <c r="G467" i="222"/>
  <c r="F467" i="222"/>
  <c r="E467" i="222"/>
  <c r="I298" i="222"/>
  <c r="H298" i="222"/>
  <c r="G298" i="222"/>
  <c r="F298" i="222"/>
  <c r="E298" i="222"/>
  <c r="I297" i="222"/>
  <c r="H297" i="222"/>
  <c r="G297" i="222"/>
  <c r="F297" i="222"/>
  <c r="E297" i="222"/>
  <c r="I296" i="222"/>
  <c r="H296" i="222"/>
  <c r="G296" i="222"/>
  <c r="F296" i="222"/>
  <c r="E296" i="222"/>
  <c r="E127" i="222"/>
  <c r="F127" i="222"/>
  <c r="G127" i="222"/>
  <c r="H127" i="222"/>
  <c r="I127" i="222"/>
  <c r="E126" i="222"/>
  <c r="F126" i="222"/>
  <c r="G126" i="222"/>
  <c r="H126" i="222"/>
  <c r="I126" i="222"/>
  <c r="E125" i="222"/>
  <c r="F125" i="222"/>
  <c r="G125" i="222"/>
  <c r="H125" i="222"/>
  <c r="I125" i="222"/>
  <c r="E137" i="232" l="1"/>
  <c r="E447" i="232"/>
  <c r="E292" i="232"/>
  <c r="E602" i="232"/>
  <c r="E757" i="232"/>
  <c r="I41" i="233"/>
  <c r="H41" i="233"/>
  <c r="G41" i="233"/>
  <c r="F41" i="233"/>
  <c r="E41" i="233"/>
  <c r="I34" i="233"/>
  <c r="H34" i="233"/>
  <c r="G34" i="233"/>
  <c r="F34" i="233"/>
  <c r="E34" i="233"/>
  <c r="I28" i="233"/>
  <c r="H28" i="233"/>
  <c r="G28" i="233"/>
  <c r="F28" i="233"/>
  <c r="E28" i="233"/>
  <c r="I736" i="222"/>
  <c r="G736" i="222"/>
  <c r="F736" i="222"/>
  <c r="E736" i="222"/>
  <c r="I564" i="222"/>
  <c r="G564" i="222"/>
  <c r="F564" i="222"/>
  <c r="E564" i="222"/>
  <c r="I393" i="222"/>
  <c r="G393" i="222"/>
  <c r="F393" i="222"/>
  <c r="E393" i="222"/>
  <c r="I222" i="222"/>
  <c r="G222" i="222"/>
  <c r="F222" i="222"/>
  <c r="E222" i="222"/>
  <c r="I263" i="222"/>
  <c r="G263" i="222"/>
  <c r="F263" i="222"/>
  <c r="E263" i="222"/>
  <c r="I434" i="222"/>
  <c r="G434" i="222"/>
  <c r="F434" i="222"/>
  <c r="E434" i="222"/>
  <c r="I606" i="222"/>
  <c r="G606" i="222"/>
  <c r="F606" i="222"/>
  <c r="E606" i="222"/>
  <c r="I778" i="222"/>
  <c r="G778" i="222"/>
  <c r="F778" i="222"/>
  <c r="E778" i="222"/>
  <c r="I92" i="222"/>
  <c r="G92" i="222"/>
  <c r="F92" i="222"/>
  <c r="E92" i="222"/>
  <c r="I50" i="222"/>
  <c r="G50" i="222"/>
  <c r="F50" i="222"/>
  <c r="E50" i="222"/>
  <c r="I700" i="222"/>
  <c r="G700" i="222"/>
  <c r="F700" i="222"/>
  <c r="E700" i="222"/>
  <c r="I528" i="222"/>
  <c r="G528" i="222"/>
  <c r="F528" i="222"/>
  <c r="E528" i="222"/>
  <c r="I357" i="222"/>
  <c r="G357" i="222"/>
  <c r="F357" i="222"/>
  <c r="E357" i="222"/>
  <c r="I186" i="222"/>
  <c r="G186" i="222"/>
  <c r="F186" i="222"/>
  <c r="E186" i="222"/>
  <c r="I14" i="222"/>
  <c r="G14" i="222"/>
  <c r="F14" i="222"/>
  <c r="E14" i="222"/>
  <c r="E13" i="233"/>
  <c r="E10" i="232"/>
  <c r="F10" i="232"/>
  <c r="G10" i="232"/>
  <c r="I10" i="232"/>
  <c r="E10" i="233"/>
  <c r="F10" i="233"/>
  <c r="G10" i="233"/>
  <c r="I10" i="233"/>
  <c r="E93" i="233" l="1"/>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60" i="222"/>
  <c r="F860" i="222"/>
  <c r="G860" i="222"/>
  <c r="H860" i="222"/>
  <c r="I860" i="222"/>
  <c r="E854" i="222"/>
  <c r="F854" i="222"/>
  <c r="G854" i="222"/>
  <c r="H854" i="222"/>
  <c r="I854" i="222"/>
  <c r="E844" i="222"/>
  <c r="F844" i="222"/>
  <c r="G844" i="222"/>
  <c r="H844" i="222"/>
  <c r="I844" i="222"/>
  <c r="E840" i="222"/>
  <c r="F840" i="222"/>
  <c r="G840" i="222"/>
  <c r="H840" i="222"/>
  <c r="I840" i="222"/>
  <c r="E839" i="222"/>
  <c r="F839" i="222"/>
  <c r="G839" i="222"/>
  <c r="H839" i="222"/>
  <c r="I839" i="222"/>
  <c r="E827" i="222"/>
  <c r="F827" i="222"/>
  <c r="G827" i="222"/>
  <c r="H827" i="222"/>
  <c r="I827" i="222"/>
  <c r="E826" i="222"/>
  <c r="F826" i="222"/>
  <c r="G826" i="222"/>
  <c r="H826" i="222"/>
  <c r="I826" i="222"/>
  <c r="E823" i="222"/>
  <c r="F823" i="222"/>
  <c r="G823" i="222"/>
  <c r="H823" i="222"/>
  <c r="I823" i="222"/>
  <c r="E822" i="222"/>
  <c r="F822" i="222"/>
  <c r="G822" i="222"/>
  <c r="H822" i="222"/>
  <c r="I822" i="222"/>
  <c r="E821" i="222"/>
  <c r="F821" i="222"/>
  <c r="G821" i="222"/>
  <c r="H821" i="222"/>
  <c r="I821" i="222"/>
  <c r="E818" i="222"/>
  <c r="F818" i="222"/>
  <c r="G818" i="222"/>
  <c r="H818" i="222"/>
  <c r="I818" i="222"/>
  <c r="E817" i="222"/>
  <c r="F817" i="222"/>
  <c r="G817" i="222"/>
  <c r="H817" i="222"/>
  <c r="I817" i="222"/>
  <c r="E816" i="222"/>
  <c r="F816" i="222"/>
  <c r="G816" i="222"/>
  <c r="H816" i="222"/>
  <c r="I816" i="222"/>
  <c r="E803" i="222"/>
  <c r="F803" i="222"/>
  <c r="G803" i="222"/>
  <c r="H803" i="222"/>
  <c r="I803" i="222"/>
  <c r="E799" i="222"/>
  <c r="F799" i="222"/>
  <c r="G799" i="222"/>
  <c r="H799" i="222"/>
  <c r="I799" i="222"/>
  <c r="E798" i="222"/>
  <c r="F798" i="222"/>
  <c r="G798" i="222"/>
  <c r="H798" i="222"/>
  <c r="I798" i="222"/>
  <c r="E795" i="222"/>
  <c r="F795" i="222"/>
  <c r="G795" i="222"/>
  <c r="H795" i="222"/>
  <c r="I795" i="222"/>
  <c r="E794" i="222"/>
  <c r="F794" i="222"/>
  <c r="G794" i="222"/>
  <c r="H794" i="222"/>
  <c r="I794" i="222"/>
  <c r="E793" i="222"/>
  <c r="F793" i="222"/>
  <c r="G793" i="222"/>
  <c r="H793" i="222"/>
  <c r="I793" i="222"/>
  <c r="E790" i="222"/>
  <c r="F790" i="222"/>
  <c r="G790" i="222"/>
  <c r="H790" i="222"/>
  <c r="I790" i="222"/>
  <c r="E789" i="222"/>
  <c r="F789" i="222"/>
  <c r="G789" i="222"/>
  <c r="H789" i="222"/>
  <c r="I789" i="222"/>
  <c r="E764" i="222"/>
  <c r="F764" i="222"/>
  <c r="G764" i="222"/>
  <c r="H764" i="222"/>
  <c r="I764" i="222"/>
  <c r="E760" i="222"/>
  <c r="F760" i="222"/>
  <c r="G760" i="222"/>
  <c r="H760" i="222"/>
  <c r="I760" i="222"/>
  <c r="E759" i="222"/>
  <c r="F759" i="222"/>
  <c r="G759" i="222"/>
  <c r="H759" i="222"/>
  <c r="I759" i="222"/>
  <c r="E756" i="222"/>
  <c r="F756" i="222"/>
  <c r="G756" i="222"/>
  <c r="H756" i="222"/>
  <c r="I756" i="222"/>
  <c r="E755" i="222"/>
  <c r="F755" i="222"/>
  <c r="G755" i="222"/>
  <c r="H755" i="222"/>
  <c r="I755" i="222"/>
  <c r="E754" i="222"/>
  <c r="F754" i="222"/>
  <c r="G754" i="222"/>
  <c r="H754" i="222"/>
  <c r="I754" i="222"/>
  <c r="E749" i="222"/>
  <c r="F749" i="222"/>
  <c r="G749" i="222"/>
  <c r="H749" i="222"/>
  <c r="I749" i="222"/>
  <c r="E748" i="222"/>
  <c r="F748" i="222"/>
  <c r="G748" i="222"/>
  <c r="H748" i="222"/>
  <c r="I748" i="222"/>
  <c r="E723" i="222"/>
  <c r="F723" i="222"/>
  <c r="G723" i="222"/>
  <c r="H723" i="222"/>
  <c r="I723" i="222"/>
  <c r="E719" i="222"/>
  <c r="F719" i="222"/>
  <c r="G719" i="222"/>
  <c r="H719" i="222"/>
  <c r="I719" i="222"/>
  <c r="E718" i="222"/>
  <c r="F718" i="222"/>
  <c r="G718" i="222"/>
  <c r="H718" i="222"/>
  <c r="I718" i="222"/>
  <c r="E715" i="222"/>
  <c r="E386" i="233" s="1"/>
  <c r="F715" i="222"/>
  <c r="F386" i="233" s="1"/>
  <c r="G715" i="222"/>
  <c r="G386" i="233" s="1"/>
  <c r="H715" i="222"/>
  <c r="H386" i="233" s="1"/>
  <c r="I715" i="222"/>
  <c r="I386" i="233" s="1"/>
  <c r="E714" i="222"/>
  <c r="E385" i="233" s="1"/>
  <c r="F714" i="222"/>
  <c r="F385" i="233" s="1"/>
  <c r="G714" i="222"/>
  <c r="G385" i="233" s="1"/>
  <c r="H714" i="222"/>
  <c r="H385" i="233" s="1"/>
  <c r="I714" i="222"/>
  <c r="I385" i="233" s="1"/>
  <c r="E711" i="222"/>
  <c r="F711" i="222"/>
  <c r="G711" i="222"/>
  <c r="H711" i="222"/>
  <c r="I711" i="222"/>
  <c r="E710" i="222"/>
  <c r="F710" i="222"/>
  <c r="G710" i="222"/>
  <c r="H710" i="222"/>
  <c r="I710" i="222"/>
  <c r="I688" i="222"/>
  <c r="H688" i="222"/>
  <c r="G688" i="222"/>
  <c r="F688" i="222"/>
  <c r="E688" i="222"/>
  <c r="E682" i="222"/>
  <c r="F682" i="222"/>
  <c r="G682" i="222"/>
  <c r="H682" i="222"/>
  <c r="I682" i="222"/>
  <c r="E672" i="222"/>
  <c r="F672" i="222"/>
  <c r="G672" i="222"/>
  <c r="H672" i="222"/>
  <c r="I672" i="222"/>
  <c r="E668" i="222"/>
  <c r="F668" i="222"/>
  <c r="G668" i="222"/>
  <c r="H668" i="222"/>
  <c r="I668" i="222"/>
  <c r="E667" i="222"/>
  <c r="F667" i="222"/>
  <c r="G667" i="222"/>
  <c r="H667" i="222"/>
  <c r="I667" i="222"/>
  <c r="E655" i="222"/>
  <c r="F655" i="222"/>
  <c r="G655" i="222"/>
  <c r="H655" i="222"/>
  <c r="I655" i="222"/>
  <c r="E654" i="222"/>
  <c r="F654" i="222"/>
  <c r="G654" i="222"/>
  <c r="H654" i="222"/>
  <c r="I654" i="222"/>
  <c r="E651" i="222"/>
  <c r="F651" i="222"/>
  <c r="G651" i="222"/>
  <c r="H651" i="222"/>
  <c r="I651" i="222"/>
  <c r="E650" i="222"/>
  <c r="F650" i="222"/>
  <c r="G650" i="222"/>
  <c r="H650" i="222"/>
  <c r="I650" i="222"/>
  <c r="E649" i="222"/>
  <c r="F649" i="222"/>
  <c r="G649" i="222"/>
  <c r="H649" i="222"/>
  <c r="I649" i="222"/>
  <c r="E646" i="222"/>
  <c r="F646" i="222"/>
  <c r="G646" i="222"/>
  <c r="H646" i="222"/>
  <c r="I646" i="222"/>
  <c r="E645" i="222"/>
  <c r="F645" i="222"/>
  <c r="G645" i="222"/>
  <c r="H645" i="222"/>
  <c r="I645" i="222"/>
  <c r="E644" i="222"/>
  <c r="F644" i="222"/>
  <c r="G644" i="222"/>
  <c r="H644" i="222"/>
  <c r="I644" i="222"/>
  <c r="E631" i="222"/>
  <c r="F631" i="222"/>
  <c r="G631" i="222"/>
  <c r="H631" i="222"/>
  <c r="I631" i="222"/>
  <c r="E627" i="222"/>
  <c r="F627" i="222"/>
  <c r="G627" i="222"/>
  <c r="H627" i="222"/>
  <c r="I627" i="222"/>
  <c r="E626" i="222"/>
  <c r="F626" i="222"/>
  <c r="G626" i="222"/>
  <c r="H626" i="222"/>
  <c r="I626" i="222"/>
  <c r="E623" i="222"/>
  <c r="F623" i="222"/>
  <c r="G623" i="222"/>
  <c r="H623" i="222"/>
  <c r="I623" i="222"/>
  <c r="E622" i="222"/>
  <c r="F622" i="222"/>
  <c r="G622" i="222"/>
  <c r="H622" i="222"/>
  <c r="I622" i="222"/>
  <c r="E621" i="222"/>
  <c r="F621" i="222"/>
  <c r="G621" i="222"/>
  <c r="H621" i="222"/>
  <c r="I621" i="222"/>
  <c r="E618" i="222"/>
  <c r="F618" i="222"/>
  <c r="G618" i="222"/>
  <c r="H618" i="222"/>
  <c r="I618" i="222"/>
  <c r="E617" i="222"/>
  <c r="F617" i="222"/>
  <c r="G617" i="222"/>
  <c r="H617" i="222"/>
  <c r="I617" i="222"/>
  <c r="E592" i="222"/>
  <c r="F592" i="222"/>
  <c r="G592" i="222"/>
  <c r="H592" i="222"/>
  <c r="I592" i="222"/>
  <c r="E588" i="222"/>
  <c r="F588" i="222"/>
  <c r="G588" i="222"/>
  <c r="H588" i="222"/>
  <c r="I588" i="222"/>
  <c r="E587" i="222"/>
  <c r="F587" i="222"/>
  <c r="G587" i="222"/>
  <c r="H587" i="222"/>
  <c r="I587" i="222"/>
  <c r="E584" i="222"/>
  <c r="F584" i="222"/>
  <c r="G584" i="222"/>
  <c r="H584" i="222"/>
  <c r="I584" i="222"/>
  <c r="E583" i="222"/>
  <c r="F583" i="222"/>
  <c r="G583" i="222"/>
  <c r="H583" i="222"/>
  <c r="I583" i="222"/>
  <c r="E582" i="222"/>
  <c r="F582" i="222"/>
  <c r="G582" i="222"/>
  <c r="H582" i="222"/>
  <c r="I582" i="222"/>
  <c r="E579" i="222"/>
  <c r="F579" i="222"/>
  <c r="G579" i="222"/>
  <c r="H579" i="222"/>
  <c r="I579" i="222"/>
  <c r="E577" i="222"/>
  <c r="F577" i="222"/>
  <c r="G577" i="222"/>
  <c r="H577" i="222"/>
  <c r="I577" i="222"/>
  <c r="E576" i="222"/>
  <c r="F576" i="222"/>
  <c r="G576" i="222"/>
  <c r="H576" i="222"/>
  <c r="I576" i="222"/>
  <c r="E551" i="222"/>
  <c r="F551" i="222"/>
  <c r="G551" i="222"/>
  <c r="H551" i="222"/>
  <c r="I551" i="222"/>
  <c r="E547" i="222"/>
  <c r="F547" i="222"/>
  <c r="G547" i="222"/>
  <c r="H547" i="222"/>
  <c r="I547" i="222"/>
  <c r="E546" i="222"/>
  <c r="F546" i="222"/>
  <c r="G546" i="222"/>
  <c r="H546" i="222"/>
  <c r="I546" i="222"/>
  <c r="E543" i="222"/>
  <c r="E297" i="233" s="1"/>
  <c r="F543" i="222"/>
  <c r="F297" i="233" s="1"/>
  <c r="G543" i="222"/>
  <c r="G297" i="233" s="1"/>
  <c r="H543" i="222"/>
  <c r="H297" i="233" s="1"/>
  <c r="I543" i="222"/>
  <c r="I297" i="233" s="1"/>
  <c r="E542" i="222"/>
  <c r="E296" i="233" s="1"/>
  <c r="F542" i="222"/>
  <c r="F296" i="233" s="1"/>
  <c r="G542" i="222"/>
  <c r="G296" i="233" s="1"/>
  <c r="H542" i="222"/>
  <c r="H296" i="233" s="1"/>
  <c r="I542" i="222"/>
  <c r="I296" i="233" s="1"/>
  <c r="E539" i="222"/>
  <c r="F539" i="222"/>
  <c r="G539" i="222"/>
  <c r="H539" i="222"/>
  <c r="I539" i="222"/>
  <c r="E538" i="222"/>
  <c r="F538" i="222"/>
  <c r="G538" i="222"/>
  <c r="H538" i="222"/>
  <c r="I538" i="222"/>
  <c r="E516" i="222"/>
  <c r="F516" i="222"/>
  <c r="G516" i="222"/>
  <c r="H516" i="222"/>
  <c r="I516" i="222"/>
  <c r="E510" i="222"/>
  <c r="F510" i="222"/>
  <c r="G510" i="222"/>
  <c r="H510" i="222"/>
  <c r="I510" i="222"/>
  <c r="E500" i="222"/>
  <c r="F500" i="222"/>
  <c r="G500" i="222"/>
  <c r="H500" i="222"/>
  <c r="I500" i="222"/>
  <c r="E496" i="222"/>
  <c r="F496" i="222"/>
  <c r="G496" i="222"/>
  <c r="H496" i="222"/>
  <c r="I496" i="222"/>
  <c r="E495" i="222"/>
  <c r="F495" i="222"/>
  <c r="G495" i="222"/>
  <c r="H495" i="222"/>
  <c r="I495" i="222"/>
  <c r="E483" i="222"/>
  <c r="F483" i="222"/>
  <c r="G483" i="222"/>
  <c r="H483" i="222"/>
  <c r="I483" i="222"/>
  <c r="E482" i="222"/>
  <c r="F482" i="222"/>
  <c r="G482" i="222"/>
  <c r="H482" i="222"/>
  <c r="I482" i="222"/>
  <c r="E479" i="222"/>
  <c r="F479" i="222"/>
  <c r="G479" i="222"/>
  <c r="H479" i="222"/>
  <c r="I479" i="222"/>
  <c r="E478" i="222"/>
  <c r="F478" i="222"/>
  <c r="G478" i="222"/>
  <c r="H478" i="222"/>
  <c r="I478" i="222"/>
  <c r="E477" i="222"/>
  <c r="F477" i="222"/>
  <c r="G477" i="222"/>
  <c r="H477" i="222"/>
  <c r="I477" i="222"/>
  <c r="E474" i="222"/>
  <c r="F474" i="222"/>
  <c r="G474" i="222"/>
  <c r="H474" i="222"/>
  <c r="I474" i="222"/>
  <c r="E473" i="222"/>
  <c r="F473" i="222"/>
  <c r="G473" i="222"/>
  <c r="H473" i="222"/>
  <c r="I473" i="222"/>
  <c r="E472" i="222"/>
  <c r="F472" i="222"/>
  <c r="G472" i="222"/>
  <c r="H472" i="222"/>
  <c r="I472" i="222"/>
  <c r="E459" i="222"/>
  <c r="F459" i="222"/>
  <c r="G459" i="222"/>
  <c r="H459" i="222"/>
  <c r="I459" i="222"/>
  <c r="E455" i="222"/>
  <c r="F455" i="222"/>
  <c r="G455" i="222"/>
  <c r="H455" i="222"/>
  <c r="I455" i="222"/>
  <c r="E454" i="222"/>
  <c r="F454" i="222"/>
  <c r="G454" i="222"/>
  <c r="H454" i="222"/>
  <c r="I454" i="222"/>
  <c r="E451" i="222"/>
  <c r="E222" i="233" s="1"/>
  <c r="F451" i="222"/>
  <c r="G451" i="222"/>
  <c r="H451" i="222"/>
  <c r="I451" i="222"/>
  <c r="E450" i="222"/>
  <c r="E221" i="233" s="1"/>
  <c r="F450" i="222"/>
  <c r="G450" i="222"/>
  <c r="H450" i="222"/>
  <c r="I450" i="222"/>
  <c r="E449" i="222"/>
  <c r="E220" i="233" s="1"/>
  <c r="F449" i="222"/>
  <c r="G449" i="222"/>
  <c r="H449" i="222"/>
  <c r="I449" i="222"/>
  <c r="E446" i="222"/>
  <c r="F446" i="222"/>
  <c r="G446" i="222"/>
  <c r="H446" i="222"/>
  <c r="I446" i="222"/>
  <c r="E445" i="222"/>
  <c r="F445" i="222"/>
  <c r="G445" i="222"/>
  <c r="H445" i="222"/>
  <c r="I445" i="222"/>
  <c r="E421" i="222"/>
  <c r="F421" i="222"/>
  <c r="G421" i="222"/>
  <c r="H421" i="222"/>
  <c r="I421" i="222"/>
  <c r="E417" i="222"/>
  <c r="F417" i="222"/>
  <c r="G417" i="222"/>
  <c r="H417" i="222"/>
  <c r="I417" i="222"/>
  <c r="E416" i="222"/>
  <c r="F416" i="222"/>
  <c r="G416" i="222"/>
  <c r="H416" i="222"/>
  <c r="I416" i="222"/>
  <c r="E413" i="222"/>
  <c r="E215" i="233" s="1"/>
  <c r="F413" i="222"/>
  <c r="G413" i="222"/>
  <c r="H413" i="222"/>
  <c r="I413" i="222"/>
  <c r="E412" i="222"/>
  <c r="E214" i="233" s="1"/>
  <c r="F412" i="222"/>
  <c r="G412" i="222"/>
  <c r="H412" i="222"/>
  <c r="I412" i="222"/>
  <c r="E411" i="222"/>
  <c r="E213" i="233" s="1"/>
  <c r="F411" i="222"/>
  <c r="G411" i="222"/>
  <c r="H411" i="222"/>
  <c r="I411" i="222"/>
  <c r="E408" i="222"/>
  <c r="F408" i="222"/>
  <c r="G408" i="222"/>
  <c r="H408" i="222"/>
  <c r="I408" i="222"/>
  <c r="E406" i="222"/>
  <c r="F406" i="222"/>
  <c r="G406" i="222"/>
  <c r="H406" i="222"/>
  <c r="I406" i="222"/>
  <c r="E405" i="222"/>
  <c r="F405" i="222"/>
  <c r="G405" i="222"/>
  <c r="H405" i="222"/>
  <c r="I405" i="222"/>
  <c r="E380" i="222"/>
  <c r="F380" i="222"/>
  <c r="G380" i="222"/>
  <c r="H380" i="222"/>
  <c r="I380" i="222"/>
  <c r="E376" i="222"/>
  <c r="F376" i="222"/>
  <c r="G376" i="222"/>
  <c r="H376" i="222"/>
  <c r="I376" i="222"/>
  <c r="E375" i="222"/>
  <c r="F375" i="222"/>
  <c r="G375" i="222"/>
  <c r="H375" i="222"/>
  <c r="I375" i="222"/>
  <c r="E372" i="222"/>
  <c r="E208" i="233" s="1"/>
  <c r="F372" i="222"/>
  <c r="F208" i="233" s="1"/>
  <c r="G372" i="222"/>
  <c r="G208" i="233" s="1"/>
  <c r="H372" i="222"/>
  <c r="H208" i="233" s="1"/>
  <c r="I372" i="222"/>
  <c r="I208" i="233" s="1"/>
  <c r="E371" i="222"/>
  <c r="E207" i="233" s="1"/>
  <c r="F371" i="222"/>
  <c r="F207" i="233" s="1"/>
  <c r="G371" i="222"/>
  <c r="G207" i="233" s="1"/>
  <c r="H371" i="222"/>
  <c r="H207" i="233" s="1"/>
  <c r="I371" i="222"/>
  <c r="I207" i="233" s="1"/>
  <c r="E368" i="222"/>
  <c r="F368" i="222"/>
  <c r="G368" i="222"/>
  <c r="H368" i="222"/>
  <c r="I368" i="222"/>
  <c r="E367" i="222"/>
  <c r="F367" i="222"/>
  <c r="G367" i="222"/>
  <c r="H367" i="222"/>
  <c r="I367" i="222"/>
  <c r="E345" i="222"/>
  <c r="F345" i="222"/>
  <c r="G345" i="222"/>
  <c r="H345" i="222"/>
  <c r="I345" i="222"/>
  <c r="E339" i="222"/>
  <c r="F339" i="222"/>
  <c r="G339" i="222"/>
  <c r="H339" i="222"/>
  <c r="I339" i="222"/>
  <c r="E329" i="222"/>
  <c r="F329" i="222"/>
  <c r="G329" i="222"/>
  <c r="H329" i="222"/>
  <c r="I329" i="222"/>
  <c r="E325" i="222"/>
  <c r="F325" i="222"/>
  <c r="G325" i="222"/>
  <c r="H325" i="222"/>
  <c r="I325" i="222"/>
  <c r="E324" i="222"/>
  <c r="F324" i="222"/>
  <c r="G324" i="222"/>
  <c r="H324" i="222"/>
  <c r="I324" i="222"/>
  <c r="E312" i="222"/>
  <c r="F312" i="222"/>
  <c r="G312" i="222"/>
  <c r="H312" i="222"/>
  <c r="I312" i="222"/>
  <c r="E311" i="222"/>
  <c r="F311" i="222"/>
  <c r="G311" i="222"/>
  <c r="H311" i="222"/>
  <c r="I311" i="222"/>
  <c r="E308" i="222"/>
  <c r="F308" i="222"/>
  <c r="G308" i="222"/>
  <c r="H308" i="222"/>
  <c r="I308" i="222"/>
  <c r="E307" i="222"/>
  <c r="F307" i="222"/>
  <c r="G307" i="222"/>
  <c r="H307" i="222"/>
  <c r="I307" i="222"/>
  <c r="E306" i="222"/>
  <c r="F306" i="222"/>
  <c r="G306" i="222"/>
  <c r="H306" i="222"/>
  <c r="I306" i="222"/>
  <c r="E303" i="222"/>
  <c r="F303" i="222"/>
  <c r="G303" i="222"/>
  <c r="H303" i="222"/>
  <c r="I303" i="222"/>
  <c r="E302" i="222"/>
  <c r="F302" i="222"/>
  <c r="G302" i="222"/>
  <c r="H302" i="222"/>
  <c r="I302" i="222"/>
  <c r="E301" i="222"/>
  <c r="F301" i="222"/>
  <c r="G301" i="222"/>
  <c r="H301" i="222"/>
  <c r="I301" i="222"/>
  <c r="E288" i="222"/>
  <c r="F288" i="222"/>
  <c r="G288" i="222"/>
  <c r="H288" i="222"/>
  <c r="I288" i="222"/>
  <c r="E284" i="222"/>
  <c r="F284" i="222"/>
  <c r="G284" i="222"/>
  <c r="H284" i="222"/>
  <c r="I284" i="222"/>
  <c r="E283" i="222"/>
  <c r="F283" i="222"/>
  <c r="G283" i="222"/>
  <c r="H283" i="222"/>
  <c r="I283" i="222"/>
  <c r="E280" i="222"/>
  <c r="F280" i="222"/>
  <c r="G280" i="222"/>
  <c r="H280" i="222"/>
  <c r="I280" i="222"/>
  <c r="E279" i="222"/>
  <c r="F279" i="222"/>
  <c r="G279" i="222"/>
  <c r="H279" i="222"/>
  <c r="I279" i="222"/>
  <c r="E278" i="222"/>
  <c r="F278" i="222"/>
  <c r="G278" i="222"/>
  <c r="H278" i="222"/>
  <c r="I278" i="222"/>
  <c r="E275" i="222"/>
  <c r="F275" i="222"/>
  <c r="G275" i="222"/>
  <c r="H275" i="222"/>
  <c r="I275" i="222"/>
  <c r="E274" i="222"/>
  <c r="F274" i="222"/>
  <c r="G274" i="222"/>
  <c r="H274" i="222"/>
  <c r="I274" i="222"/>
  <c r="E250" i="222"/>
  <c r="F250" i="222"/>
  <c r="G250" i="222"/>
  <c r="H250" i="222"/>
  <c r="I250" i="222"/>
  <c r="E246" i="222"/>
  <c r="F246" i="222"/>
  <c r="G246" i="222"/>
  <c r="H246" i="222"/>
  <c r="I246" i="222"/>
  <c r="E245" i="222"/>
  <c r="F245" i="222"/>
  <c r="G245" i="222"/>
  <c r="H245" i="222"/>
  <c r="I245" i="222"/>
  <c r="E242" i="222"/>
  <c r="F242" i="222"/>
  <c r="G242" i="222"/>
  <c r="H242" i="222"/>
  <c r="I242" i="222"/>
  <c r="E241" i="222"/>
  <c r="F241" i="222"/>
  <c r="G241" i="222"/>
  <c r="H241" i="222"/>
  <c r="I241" i="222"/>
  <c r="E240" i="222"/>
  <c r="F240" i="222"/>
  <c r="G240" i="222"/>
  <c r="H240" i="222"/>
  <c r="I240" i="222"/>
  <c r="E237" i="222"/>
  <c r="F237" i="222"/>
  <c r="G237" i="222"/>
  <c r="H237" i="222"/>
  <c r="I237" i="222"/>
  <c r="E235" i="222"/>
  <c r="F235" i="222"/>
  <c r="G235" i="222"/>
  <c r="H235" i="222"/>
  <c r="I235" i="222"/>
  <c r="E234" i="222"/>
  <c r="F234" i="222"/>
  <c r="G234" i="222"/>
  <c r="H234" i="222"/>
  <c r="I234" i="222"/>
  <c r="E209" i="222"/>
  <c r="F209" i="222"/>
  <c r="G209" i="222"/>
  <c r="H209" i="222"/>
  <c r="I209" i="222"/>
  <c r="E205" i="222"/>
  <c r="F205" i="222"/>
  <c r="G205" i="222"/>
  <c r="H205" i="222"/>
  <c r="I205" i="222"/>
  <c r="E204" i="222"/>
  <c r="F204" i="222"/>
  <c r="G204" i="222"/>
  <c r="H204" i="222"/>
  <c r="I204" i="222"/>
  <c r="E201" i="222"/>
  <c r="E119" i="233" s="1"/>
  <c r="F201" i="222"/>
  <c r="F119" i="233" s="1"/>
  <c r="G201" i="222"/>
  <c r="G119" i="233" s="1"/>
  <c r="H201" i="222"/>
  <c r="H119" i="233" s="1"/>
  <c r="I201" i="222"/>
  <c r="I119" i="233" s="1"/>
  <c r="E200" i="222"/>
  <c r="E118" i="233" s="1"/>
  <c r="F200" i="222"/>
  <c r="F118" i="233" s="1"/>
  <c r="G200" i="222"/>
  <c r="G118" i="233" s="1"/>
  <c r="H200" i="222"/>
  <c r="H118" i="233" s="1"/>
  <c r="I200" i="222"/>
  <c r="I118" i="233" s="1"/>
  <c r="E197" i="222"/>
  <c r="F197" i="222"/>
  <c r="G197" i="222"/>
  <c r="H197" i="222"/>
  <c r="I197" i="222"/>
  <c r="E196" i="222"/>
  <c r="F196" i="222"/>
  <c r="G196" i="222"/>
  <c r="H196" i="222"/>
  <c r="I196" i="222"/>
  <c r="E174" i="222"/>
  <c r="F174" i="222"/>
  <c r="G174" i="222"/>
  <c r="H174" i="222"/>
  <c r="I174" i="222"/>
  <c r="E168" i="222"/>
  <c r="F168" i="222"/>
  <c r="G168" i="222"/>
  <c r="H168" i="222"/>
  <c r="I168" i="222"/>
  <c r="E158" i="222"/>
  <c r="F158" i="222"/>
  <c r="G158" i="222"/>
  <c r="H158" i="222"/>
  <c r="I158" i="222"/>
  <c r="E154" i="222"/>
  <c r="F154" i="222"/>
  <c r="G154" i="222"/>
  <c r="H154" i="222"/>
  <c r="I154" i="222"/>
  <c r="E153" i="222"/>
  <c r="F153" i="222"/>
  <c r="G153" i="222"/>
  <c r="H153" i="222"/>
  <c r="I153" i="222"/>
  <c r="E141" i="222"/>
  <c r="F141" i="222"/>
  <c r="G141" i="222"/>
  <c r="H141" i="222"/>
  <c r="I141" i="222"/>
  <c r="E140" i="222"/>
  <c r="F140" i="222"/>
  <c r="G140" i="222"/>
  <c r="H140" i="222"/>
  <c r="I140" i="222"/>
  <c r="E137" i="222"/>
  <c r="F137" i="222"/>
  <c r="G137" i="222"/>
  <c r="H137" i="222"/>
  <c r="I137" i="222"/>
  <c r="E136" i="222"/>
  <c r="F136" i="222"/>
  <c r="G136" i="222"/>
  <c r="H136" i="222"/>
  <c r="I136" i="222"/>
  <c r="E135" i="222"/>
  <c r="F135" i="222"/>
  <c r="G135" i="222"/>
  <c r="H135" i="222"/>
  <c r="I135" i="222"/>
  <c r="E132" i="222"/>
  <c r="F132" i="222"/>
  <c r="G132" i="222"/>
  <c r="H132" i="222"/>
  <c r="I132" i="222"/>
  <c r="E131" i="222"/>
  <c r="F131" i="222"/>
  <c r="G131" i="222"/>
  <c r="H131" i="222"/>
  <c r="I131" i="222"/>
  <c r="E130" i="222"/>
  <c r="F130" i="222"/>
  <c r="G130" i="222"/>
  <c r="H130" i="222"/>
  <c r="I130" i="222"/>
  <c r="E117" i="222"/>
  <c r="F117" i="222"/>
  <c r="G117" i="222"/>
  <c r="H117" i="222"/>
  <c r="I117" i="222"/>
  <c r="E113" i="222"/>
  <c r="F113" i="222"/>
  <c r="G113" i="222"/>
  <c r="H113" i="222"/>
  <c r="I113" i="222"/>
  <c r="E112" i="222"/>
  <c r="F112" i="222"/>
  <c r="G112" i="222"/>
  <c r="H112" i="222"/>
  <c r="I112" i="222"/>
  <c r="E109" i="222"/>
  <c r="F109" i="222"/>
  <c r="G109" i="222"/>
  <c r="H109" i="222"/>
  <c r="I109" i="222"/>
  <c r="E108" i="222"/>
  <c r="F108" i="222"/>
  <c r="G108" i="222"/>
  <c r="H108" i="222"/>
  <c r="I108" i="222"/>
  <c r="E107" i="222"/>
  <c r="F107" i="222"/>
  <c r="G107" i="222"/>
  <c r="H107" i="222"/>
  <c r="I107" i="222"/>
  <c r="E104" i="222"/>
  <c r="F104" i="222"/>
  <c r="G104" i="222"/>
  <c r="H104" i="222"/>
  <c r="I104" i="222"/>
  <c r="E103" i="222"/>
  <c r="F103" i="222"/>
  <c r="G103" i="222"/>
  <c r="H103" i="222"/>
  <c r="I103" i="222"/>
  <c r="E78" i="222"/>
  <c r="F78" i="222"/>
  <c r="G78" i="222"/>
  <c r="H78" i="222"/>
  <c r="I78" i="222"/>
  <c r="E74" i="222"/>
  <c r="F74" i="222"/>
  <c r="G74" i="222"/>
  <c r="H74" i="222"/>
  <c r="I74" i="222"/>
  <c r="E73" i="222"/>
  <c r="F73" i="222"/>
  <c r="G73" i="222"/>
  <c r="H73" i="222"/>
  <c r="I73" i="222"/>
  <c r="E70" i="222"/>
  <c r="F70" i="222"/>
  <c r="G70" i="222"/>
  <c r="H70" i="222"/>
  <c r="I70" i="222"/>
  <c r="E69" i="222"/>
  <c r="F69" i="222"/>
  <c r="G69" i="222"/>
  <c r="H69" i="222"/>
  <c r="I69" i="222"/>
  <c r="E68" i="222"/>
  <c r="F68" i="222"/>
  <c r="G68" i="222"/>
  <c r="H68" i="222"/>
  <c r="I68" i="222"/>
  <c r="E65" i="222"/>
  <c r="F65" i="222"/>
  <c r="G65" i="222"/>
  <c r="H65" i="222"/>
  <c r="I65" i="222"/>
  <c r="E63" i="222"/>
  <c r="F63" i="222"/>
  <c r="G63" i="222"/>
  <c r="H63" i="222"/>
  <c r="I63" i="222"/>
  <c r="E62" i="222"/>
  <c r="F62" i="222"/>
  <c r="G62" i="222"/>
  <c r="H62" i="222"/>
  <c r="I62"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73" i="232"/>
  <c r="F173" i="232"/>
  <c r="G173" i="232"/>
  <c r="H173" i="232"/>
  <c r="I173" i="232"/>
  <c r="E165" i="232"/>
  <c r="F165" i="232"/>
  <c r="G165" i="232"/>
  <c r="H165" i="232"/>
  <c r="I165" i="232"/>
  <c r="L172" i="232"/>
  <c r="K172" i="232"/>
  <c r="J172" i="232"/>
  <c r="I172" i="232"/>
  <c r="H172" i="232"/>
  <c r="G172" i="232"/>
  <c r="F172" i="232"/>
  <c r="E172" i="232"/>
  <c r="Q164" i="232"/>
  <c r="P164" i="232"/>
  <c r="O164" i="232"/>
  <c r="N164" i="232"/>
  <c r="M164" i="232"/>
  <c r="L164" i="232"/>
  <c r="K164" i="232"/>
  <c r="J164" i="232"/>
  <c r="I164" i="232"/>
  <c r="H164" i="232"/>
  <c r="G164" i="232"/>
  <c r="F164" i="232"/>
  <c r="E164" i="232"/>
  <c r="G700" i="232" l="1"/>
  <c r="G392" i="233"/>
  <c r="G707" i="232"/>
  <c r="G399" i="233"/>
  <c r="I699" i="232"/>
  <c r="I391" i="233"/>
  <c r="F700" i="232"/>
  <c r="F392" i="233"/>
  <c r="I706" i="232"/>
  <c r="I398" i="233"/>
  <c r="F707" i="232"/>
  <c r="F399" i="233"/>
  <c r="H699" i="232"/>
  <c r="H391" i="233"/>
  <c r="E700" i="232"/>
  <c r="E392" i="233"/>
  <c r="H706" i="232"/>
  <c r="H398" i="233"/>
  <c r="E707" i="232"/>
  <c r="E399" i="233"/>
  <c r="G699" i="232"/>
  <c r="G391" i="233"/>
  <c r="I701" i="232"/>
  <c r="I393" i="233"/>
  <c r="G706" i="232"/>
  <c r="G398" i="233"/>
  <c r="I708" i="232"/>
  <c r="I400" i="233"/>
  <c r="F699" i="232"/>
  <c r="F391" i="233"/>
  <c r="H701" i="232"/>
  <c r="H393" i="233"/>
  <c r="F706" i="232"/>
  <c r="F398" i="233"/>
  <c r="H708" i="232"/>
  <c r="H400" i="233"/>
  <c r="E699" i="232"/>
  <c r="E391" i="233"/>
  <c r="G701" i="232"/>
  <c r="G393" i="233"/>
  <c r="E706" i="232"/>
  <c r="E398" i="233"/>
  <c r="G708" i="232"/>
  <c r="G400" i="233"/>
  <c r="I700" i="232"/>
  <c r="I392" i="233"/>
  <c r="F701" i="232"/>
  <c r="F393" i="233"/>
  <c r="I707" i="232"/>
  <c r="I399" i="233"/>
  <c r="F708" i="232"/>
  <c r="F400" i="233"/>
  <c r="H700" i="232"/>
  <c r="H392" i="233"/>
  <c r="E701" i="232"/>
  <c r="E393" i="233"/>
  <c r="H707" i="232"/>
  <c r="H399" i="233"/>
  <c r="E708" i="232"/>
  <c r="E400" i="233"/>
  <c r="I389" i="232"/>
  <c r="I213" i="233"/>
  <c r="F390" i="232"/>
  <c r="F214" i="233"/>
  <c r="I396" i="232"/>
  <c r="I220" i="233"/>
  <c r="F397" i="232"/>
  <c r="F221" i="233"/>
  <c r="G544" i="232"/>
  <c r="G302" i="233"/>
  <c r="I546" i="232"/>
  <c r="I304" i="233"/>
  <c r="G551" i="232"/>
  <c r="G309" i="233"/>
  <c r="I553" i="232"/>
  <c r="I311" i="233"/>
  <c r="H389" i="232"/>
  <c r="H213" i="233"/>
  <c r="H396" i="232"/>
  <c r="H220" i="233"/>
  <c r="F544" i="232"/>
  <c r="F302" i="233"/>
  <c r="H546" i="232"/>
  <c r="H304" i="233"/>
  <c r="F551" i="232"/>
  <c r="F309" i="233"/>
  <c r="H553" i="232"/>
  <c r="H311" i="233"/>
  <c r="G553" i="232"/>
  <c r="G311" i="233"/>
  <c r="F389" i="232"/>
  <c r="F213" i="233"/>
  <c r="H391" i="232"/>
  <c r="H215" i="233"/>
  <c r="F396" i="232"/>
  <c r="F220" i="233"/>
  <c r="H398" i="232"/>
  <c r="H222" i="233"/>
  <c r="I545" i="232"/>
  <c r="I303" i="233"/>
  <c r="F546" i="232"/>
  <c r="F304" i="233"/>
  <c r="I552" i="232"/>
  <c r="I310" i="233"/>
  <c r="F553" i="232"/>
  <c r="F311" i="233"/>
  <c r="E545" i="232"/>
  <c r="E303" i="233"/>
  <c r="G389" i="232"/>
  <c r="G213" i="233"/>
  <c r="I391" i="232"/>
  <c r="I215" i="233"/>
  <c r="G396" i="232"/>
  <c r="G220" i="233"/>
  <c r="I398" i="232"/>
  <c r="I222" i="233"/>
  <c r="E544" i="232"/>
  <c r="E302" i="233"/>
  <c r="E551" i="232"/>
  <c r="E309" i="233"/>
  <c r="G391" i="232"/>
  <c r="G215" i="233"/>
  <c r="G398" i="232"/>
  <c r="G222" i="233"/>
  <c r="H545" i="232"/>
  <c r="H303" i="233"/>
  <c r="E546" i="232"/>
  <c r="E304" i="233"/>
  <c r="H552" i="232"/>
  <c r="H310" i="233"/>
  <c r="E553" i="232"/>
  <c r="E311" i="233"/>
  <c r="G390" i="232"/>
  <c r="G214" i="233"/>
  <c r="I390" i="232"/>
  <c r="I214" i="233"/>
  <c r="F391" i="232"/>
  <c r="F215" i="233"/>
  <c r="I397" i="232"/>
  <c r="I221" i="233"/>
  <c r="F398" i="232"/>
  <c r="F222" i="233"/>
  <c r="G545" i="232"/>
  <c r="G303" i="233"/>
  <c r="G552" i="232"/>
  <c r="G310" i="233"/>
  <c r="G546" i="232"/>
  <c r="G304" i="233"/>
  <c r="H390" i="232"/>
  <c r="H214" i="233"/>
  <c r="H397" i="232"/>
  <c r="H221" i="233"/>
  <c r="I544" i="232"/>
  <c r="I302" i="233"/>
  <c r="F545" i="232"/>
  <c r="F303" i="233"/>
  <c r="I551" i="232"/>
  <c r="I309" i="233"/>
  <c r="F552" i="232"/>
  <c r="F310" i="233"/>
  <c r="H551" i="232"/>
  <c r="H309" i="233"/>
  <c r="E552" i="232"/>
  <c r="E310" i="233"/>
  <c r="G397" i="232"/>
  <c r="G221" i="233"/>
  <c r="H544" i="232"/>
  <c r="H302" i="233"/>
  <c r="F235" i="232"/>
  <c r="F125" i="233"/>
  <c r="G235" i="232"/>
  <c r="G125" i="233"/>
  <c r="G242" i="232"/>
  <c r="G132" i="233"/>
  <c r="E390" i="232"/>
  <c r="E397" i="232"/>
  <c r="H234" i="232"/>
  <c r="H124" i="233"/>
  <c r="E235" i="232"/>
  <c r="E125" i="233"/>
  <c r="H241" i="232"/>
  <c r="H131" i="233"/>
  <c r="E242" i="232"/>
  <c r="E132" i="233"/>
  <c r="G234" i="232"/>
  <c r="G124" i="233"/>
  <c r="I236" i="232"/>
  <c r="I126" i="233"/>
  <c r="G241" i="232"/>
  <c r="G131" i="233"/>
  <c r="I243" i="232"/>
  <c r="I133" i="233"/>
  <c r="E389" i="232"/>
  <c r="E396" i="232"/>
  <c r="F234" i="232"/>
  <c r="F124" i="233"/>
  <c r="H236" i="232"/>
  <c r="H126" i="233"/>
  <c r="F241" i="232"/>
  <c r="F131" i="233"/>
  <c r="H243" i="232"/>
  <c r="H133" i="233"/>
  <c r="I234" i="232"/>
  <c r="I124" i="233"/>
  <c r="E234" i="232"/>
  <c r="E124" i="233"/>
  <c r="G236" i="232"/>
  <c r="G126" i="233"/>
  <c r="E241" i="232"/>
  <c r="E131" i="233"/>
  <c r="G243" i="232"/>
  <c r="G133" i="233"/>
  <c r="E391" i="232"/>
  <c r="E398" i="232"/>
  <c r="I241" i="232"/>
  <c r="I131" i="233"/>
  <c r="I235" i="232"/>
  <c r="I125" i="233"/>
  <c r="F236" i="232"/>
  <c r="F126" i="233"/>
  <c r="I242" i="232"/>
  <c r="I132" i="233"/>
  <c r="F243" i="232"/>
  <c r="F133" i="233"/>
  <c r="F242" i="232"/>
  <c r="F132" i="233"/>
  <c r="H235" i="232"/>
  <c r="H125" i="233"/>
  <c r="E236" i="232"/>
  <c r="E126" i="233"/>
  <c r="H242" i="232"/>
  <c r="H132" i="233"/>
  <c r="E243"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81" i="222"/>
  <c r="F881" i="222"/>
  <c r="G881" i="222"/>
  <c r="H881" i="222"/>
  <c r="I881" i="222"/>
  <c r="E880" i="222"/>
  <c r="F880" i="222"/>
  <c r="G880" i="222"/>
  <c r="H880" i="222"/>
  <c r="I880" i="222"/>
  <c r="E879" i="222"/>
  <c r="F879" i="222"/>
  <c r="G879" i="222"/>
  <c r="H879" i="222"/>
  <c r="I879" i="222"/>
  <c r="E878" i="222"/>
  <c r="F878" i="222"/>
  <c r="G878" i="222"/>
  <c r="H878" i="222"/>
  <c r="I878" i="222"/>
  <c r="E877" i="222"/>
  <c r="F877" i="222"/>
  <c r="G877" i="222"/>
  <c r="H877" i="222"/>
  <c r="I877" i="222"/>
  <c r="I871" i="222"/>
  <c r="H871" i="222"/>
  <c r="G871" i="222"/>
  <c r="F871" i="222"/>
  <c r="E871" i="222"/>
  <c r="I870" i="222"/>
  <c r="H870" i="222"/>
  <c r="G870" i="222"/>
  <c r="F870" i="222"/>
  <c r="E870" i="222"/>
  <c r="I869" i="222"/>
  <c r="H869" i="222"/>
  <c r="G869" i="222"/>
  <c r="F869" i="222"/>
  <c r="E869" i="222"/>
  <c r="I868" i="222"/>
  <c r="H868" i="222"/>
  <c r="G868" i="222"/>
  <c r="F868" i="222"/>
  <c r="E868" i="222"/>
  <c r="I867" i="222"/>
  <c r="H867" i="222"/>
  <c r="G867" i="222"/>
  <c r="F867" i="222"/>
  <c r="E867" i="222"/>
  <c r="L859" i="222"/>
  <c r="K859" i="222"/>
  <c r="J859" i="222"/>
  <c r="I859" i="222"/>
  <c r="H859" i="222"/>
  <c r="G859" i="222"/>
  <c r="F859" i="222"/>
  <c r="E859" i="222"/>
  <c r="L687" i="222"/>
  <c r="K687" i="222"/>
  <c r="J687" i="222"/>
  <c r="I687" i="222"/>
  <c r="H687" i="222"/>
  <c r="G687" i="222"/>
  <c r="F687" i="222"/>
  <c r="E687" i="222"/>
  <c r="L515" i="222"/>
  <c r="K515" i="222"/>
  <c r="J515" i="222"/>
  <c r="I515" i="222"/>
  <c r="H515" i="222"/>
  <c r="G515" i="222"/>
  <c r="F515" i="222"/>
  <c r="E515" i="222"/>
  <c r="L344" i="222"/>
  <c r="K344" i="222"/>
  <c r="J344" i="222"/>
  <c r="I344" i="222"/>
  <c r="H344" i="222"/>
  <c r="G344" i="222"/>
  <c r="F344" i="222"/>
  <c r="E344" i="222"/>
  <c r="N208" i="213"/>
  <c r="N209" i="213" s="1"/>
  <c r="O208" i="213"/>
  <c r="P208" i="213"/>
  <c r="Q208" i="213"/>
  <c r="E173" i="222"/>
  <c r="F173" i="222"/>
  <c r="G173" i="222"/>
  <c r="H173" i="222"/>
  <c r="I173" i="222"/>
  <c r="J173" i="222"/>
  <c r="K173" i="222"/>
  <c r="L173" i="222"/>
  <c r="N536" i="233" l="1"/>
  <c r="N411" i="245"/>
  <c r="N207" i="245"/>
  <c r="N275" i="245"/>
  <c r="N343" i="245"/>
  <c r="N71" i="245"/>
  <c r="N139" i="245"/>
  <c r="N886" i="232"/>
  <c r="N462" i="233"/>
  <c r="N373" i="233"/>
  <c r="N284" i="233"/>
  <c r="N195" i="233"/>
  <c r="N343" i="223"/>
  <c r="G187" i="228" s="1"/>
  <c r="N207" i="223"/>
  <c r="G113" i="228" s="1"/>
  <c r="N71" i="223"/>
  <c r="G39" i="228" s="1"/>
  <c r="N275" i="223"/>
  <c r="G150" i="228" s="1"/>
  <c r="N139" i="223"/>
  <c r="G76" i="228" s="1"/>
  <c r="N411" i="223"/>
  <c r="G224" i="228" s="1"/>
  <c r="E74" i="232" l="1"/>
  <c r="F74" i="232"/>
  <c r="G74" i="232"/>
  <c r="H74" i="232"/>
  <c r="I74" i="232"/>
  <c r="E73" i="232"/>
  <c r="F73" i="232"/>
  <c r="G73" i="232"/>
  <c r="H73" i="232"/>
  <c r="I73" i="232"/>
  <c r="E72" i="232"/>
  <c r="F72" i="232"/>
  <c r="G72" i="232"/>
  <c r="H72" i="232"/>
  <c r="I72" i="232"/>
  <c r="E71" i="232"/>
  <c r="F71" i="232"/>
  <c r="G71" i="232"/>
  <c r="H71" i="232"/>
  <c r="I71" i="232"/>
  <c r="E67" i="232"/>
  <c r="F67" i="232"/>
  <c r="G67" i="232"/>
  <c r="H67" i="232"/>
  <c r="I67" i="232"/>
  <c r="E66" i="232"/>
  <c r="F66" i="232"/>
  <c r="G66" i="232"/>
  <c r="H66" i="232"/>
  <c r="I66" i="232"/>
  <c r="E49" i="232"/>
  <c r="F49" i="232"/>
  <c r="G49" i="232"/>
  <c r="H49" i="232"/>
  <c r="I49" i="232"/>
  <c r="E46" i="232"/>
  <c r="F46" i="232"/>
  <c r="G46" i="232"/>
  <c r="H46" i="232"/>
  <c r="I46" i="232"/>
  <c r="E42" i="232"/>
  <c r="E48" i="232" s="1"/>
  <c r="F42" i="232"/>
  <c r="F48" i="232" s="1"/>
  <c r="G42" i="232"/>
  <c r="G48" i="232" s="1"/>
  <c r="H42" i="232"/>
  <c r="H48" i="232" s="1"/>
  <c r="I42" i="232"/>
  <c r="I48" i="232" s="1"/>
  <c r="E41" i="232"/>
  <c r="E47" i="232" s="1"/>
  <c r="F41" i="232"/>
  <c r="F47" i="232" s="1"/>
  <c r="G41" i="232"/>
  <c r="G47" i="232" s="1"/>
  <c r="H41" i="232"/>
  <c r="H47" i="232" s="1"/>
  <c r="I41" i="232"/>
  <c r="I47" i="232" s="1"/>
  <c r="J40" i="232"/>
  <c r="J36" i="232" s="1"/>
  <c r="E37" i="232"/>
  <c r="F37" i="232"/>
  <c r="G37" i="232"/>
  <c r="H37" i="232"/>
  <c r="I37" i="232"/>
  <c r="E36" i="232"/>
  <c r="F36" i="232"/>
  <c r="G36" i="232"/>
  <c r="H36" i="232"/>
  <c r="I36" i="232"/>
  <c r="E31" i="232"/>
  <c r="F31" i="232"/>
  <c r="G31" i="232"/>
  <c r="H31" i="232"/>
  <c r="I31" i="232"/>
  <c r="F100" i="232"/>
  <c r="G100" i="232"/>
  <c r="I100" i="232"/>
  <c r="F99" i="232"/>
  <c r="G99" i="232"/>
  <c r="I99" i="232"/>
  <c r="F27" i="232"/>
  <c r="H27" i="232"/>
  <c r="I27" i="232"/>
  <c r="I35" i="232"/>
  <c r="H35" i="232"/>
  <c r="F35" i="232"/>
  <c r="J175" i="213" l="1"/>
  <c r="J500" i="232" s="1"/>
  <c r="P197" i="213"/>
  <c r="P655" i="232" s="1"/>
  <c r="Q109" i="213"/>
  <c r="Q35" i="232" s="1"/>
  <c r="O131" i="213"/>
  <c r="O190" i="232" s="1"/>
  <c r="M153" i="213"/>
  <c r="M345" i="232" s="1"/>
  <c r="K175" i="213"/>
  <c r="K500" i="232" s="1"/>
  <c r="Q197" i="213"/>
  <c r="Q655" i="232" s="1"/>
  <c r="N131" i="213"/>
  <c r="N190" i="232" s="1"/>
  <c r="G197" i="213"/>
  <c r="G655" i="232" s="1"/>
  <c r="J109" i="213"/>
  <c r="G131" i="213"/>
  <c r="G190" i="232" s="1"/>
  <c r="P131" i="213"/>
  <c r="P190" i="232" s="1"/>
  <c r="N153" i="213"/>
  <c r="N345" i="232" s="1"/>
  <c r="L175" i="213"/>
  <c r="L500" i="232" s="1"/>
  <c r="J197" i="213"/>
  <c r="J655" i="232" s="1"/>
  <c r="P109" i="213"/>
  <c r="P35" i="232" s="1"/>
  <c r="E109" i="213"/>
  <c r="E35" i="232" s="1"/>
  <c r="Q131" i="213"/>
  <c r="Q190" i="232" s="1"/>
  <c r="O153" i="213"/>
  <c r="O345" i="232" s="1"/>
  <c r="M175" i="213"/>
  <c r="M500" i="232" s="1"/>
  <c r="K197" i="213"/>
  <c r="K655" i="232" s="1"/>
  <c r="L153" i="213"/>
  <c r="L345" i="232" s="1"/>
  <c r="K109" i="213"/>
  <c r="E131" i="213"/>
  <c r="E190" i="232" s="1"/>
  <c r="L109" i="213"/>
  <c r="L35" i="232" s="1"/>
  <c r="J131" i="213"/>
  <c r="J190" i="232" s="1"/>
  <c r="G153" i="213"/>
  <c r="G345" i="232" s="1"/>
  <c r="P153" i="213"/>
  <c r="P345" i="232" s="1"/>
  <c r="N175" i="213"/>
  <c r="N500" i="232" s="1"/>
  <c r="L197" i="213"/>
  <c r="L655" i="232" s="1"/>
  <c r="E153" i="213"/>
  <c r="E345" i="232" s="1"/>
  <c r="O175" i="213"/>
  <c r="O500" i="232" s="1"/>
  <c r="M197" i="213"/>
  <c r="M655" i="232" s="1"/>
  <c r="G109" i="213"/>
  <c r="G35" i="232" s="1"/>
  <c r="K131" i="213"/>
  <c r="K190" i="232" s="1"/>
  <c r="E175" i="213"/>
  <c r="E500" i="232" s="1"/>
  <c r="N109" i="213"/>
  <c r="N35" i="232" s="1"/>
  <c r="L131" i="213"/>
  <c r="L190" i="232" s="1"/>
  <c r="J153" i="213"/>
  <c r="J345" i="232" s="1"/>
  <c r="G175" i="213"/>
  <c r="G500" i="232" s="1"/>
  <c r="P175" i="213"/>
  <c r="P500" i="232" s="1"/>
  <c r="N197" i="213"/>
  <c r="N655" i="232" s="1"/>
  <c r="M109" i="213"/>
  <c r="M35" i="232" s="1"/>
  <c r="Q153" i="213"/>
  <c r="Q345" i="232" s="1"/>
  <c r="E197" i="213"/>
  <c r="E655" i="232" s="1"/>
  <c r="O109" i="213"/>
  <c r="O35" i="232" s="1"/>
  <c r="M131" i="213"/>
  <c r="M190" i="232" s="1"/>
  <c r="K153" i="213"/>
  <c r="K345" i="232" s="1"/>
  <c r="Q175" i="213"/>
  <c r="Q500" i="232" s="1"/>
  <c r="O197" i="213"/>
  <c r="O655" i="232" s="1"/>
  <c r="J31" i="232"/>
  <c r="J46" i="232"/>
  <c r="E60" i="232"/>
  <c r="F60" i="232"/>
  <c r="G60" i="232"/>
  <c r="I60" i="232"/>
  <c r="E52" i="232"/>
  <c r="F52" i="232"/>
  <c r="G52" i="232"/>
  <c r="H52" i="232"/>
  <c r="I52" i="232"/>
  <c r="E28" i="232"/>
  <c r="F28" i="232"/>
  <c r="G28" i="232"/>
  <c r="I28" i="232"/>
  <c r="J35" i="232" l="1"/>
  <c r="K35" i="232"/>
  <c r="E32" i="232"/>
  <c r="F32" i="232"/>
  <c r="G32" i="232"/>
  <c r="H32" i="232"/>
  <c r="I32" i="232"/>
  <c r="E249" i="217"/>
  <c r="F249" i="217"/>
  <c r="G249" i="217"/>
  <c r="H249" i="217"/>
  <c r="I249" i="217"/>
  <c r="E248" i="217"/>
  <c r="F248" i="217"/>
  <c r="G248" i="217"/>
  <c r="H248" i="217"/>
  <c r="I248" i="217"/>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I17" i="232" l="1"/>
  <c r="H17" i="232"/>
  <c r="G17" i="232"/>
  <c r="F17" i="232"/>
  <c r="E17" i="232"/>
  <c r="I16" i="232"/>
  <c r="H16" i="232"/>
  <c r="G16" i="232"/>
  <c r="F16" i="232"/>
  <c r="E16" i="232"/>
  <c r="I15" i="232"/>
  <c r="H15" i="232"/>
  <c r="G15" i="232"/>
  <c r="F15" i="232"/>
  <c r="E15" i="232"/>
  <c r="I90" i="232"/>
  <c r="H90" i="232"/>
  <c r="G90" i="232"/>
  <c r="F90" i="232"/>
  <c r="E90" i="232"/>
  <c r="I89" i="232"/>
  <c r="H89" i="232"/>
  <c r="G89" i="232"/>
  <c r="F89" i="232"/>
  <c r="E89" i="232"/>
  <c r="D88" i="232"/>
  <c r="D87" i="232"/>
  <c r="I83" i="232"/>
  <c r="H83" i="232"/>
  <c r="G83" i="232"/>
  <c r="F83" i="232"/>
  <c r="E83" i="232"/>
  <c r="I82" i="232"/>
  <c r="H82" i="232"/>
  <c r="G82" i="232"/>
  <c r="F82" i="232"/>
  <c r="E82" i="232"/>
  <c r="D81" i="232"/>
  <c r="D80" i="232"/>
  <c r="D72"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53" i="222"/>
  <c r="P853" i="222"/>
  <c r="O853" i="222"/>
  <c r="N853" i="222"/>
  <c r="M853" i="222"/>
  <c r="L853" i="222"/>
  <c r="K853" i="222"/>
  <c r="J853" i="222"/>
  <c r="I853" i="222"/>
  <c r="H853" i="222"/>
  <c r="G853" i="222"/>
  <c r="F853" i="222"/>
  <c r="E853" i="222"/>
  <c r="Q681" i="222"/>
  <c r="P681" i="222"/>
  <c r="O681" i="222"/>
  <c r="N681" i="222"/>
  <c r="M681" i="222"/>
  <c r="L681" i="222"/>
  <c r="K681" i="222"/>
  <c r="J681" i="222"/>
  <c r="I681" i="222"/>
  <c r="H681" i="222"/>
  <c r="G681" i="222"/>
  <c r="F681" i="222"/>
  <c r="E681" i="222"/>
  <c r="Q509" i="222"/>
  <c r="P509" i="222"/>
  <c r="O509" i="222"/>
  <c r="N509" i="222"/>
  <c r="M509" i="222"/>
  <c r="L509" i="222"/>
  <c r="K509" i="222"/>
  <c r="J509" i="222"/>
  <c r="I509" i="222"/>
  <c r="H509" i="222"/>
  <c r="G509" i="222"/>
  <c r="F509" i="222"/>
  <c r="E509" i="222"/>
  <c r="Q338" i="222"/>
  <c r="P338" i="222"/>
  <c r="O338" i="222"/>
  <c r="N338" i="222"/>
  <c r="M338" i="222"/>
  <c r="L338" i="222"/>
  <c r="K338" i="222"/>
  <c r="J338" i="222"/>
  <c r="I338" i="222"/>
  <c r="H338" i="222"/>
  <c r="G338" i="222"/>
  <c r="F338" i="222"/>
  <c r="E338" i="222"/>
  <c r="E167" i="222"/>
  <c r="F167" i="222"/>
  <c r="G167" i="222"/>
  <c r="H167" i="222"/>
  <c r="I167" i="222"/>
  <c r="J167" i="222"/>
  <c r="K167" i="222"/>
  <c r="L167" i="222"/>
  <c r="M167" i="222"/>
  <c r="N167" i="222"/>
  <c r="O167" i="222"/>
  <c r="P167" i="222"/>
  <c r="Q167" i="222"/>
  <c r="M183"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45" i="222"/>
  <c r="H845" i="222"/>
  <c r="I845" i="222"/>
  <c r="F832" i="222"/>
  <c r="H832" i="222"/>
  <c r="I832" i="222"/>
  <c r="F831" i="222"/>
  <c r="H831" i="222"/>
  <c r="I831" i="222"/>
  <c r="F804" i="222"/>
  <c r="H804" i="222"/>
  <c r="I804" i="222"/>
  <c r="F777" i="222"/>
  <c r="H777" i="222"/>
  <c r="I777" i="222"/>
  <c r="F776" i="222"/>
  <c r="H776" i="222"/>
  <c r="I776" i="222"/>
  <c r="F775" i="222"/>
  <c r="H775" i="222"/>
  <c r="I775" i="222"/>
  <c r="F774" i="222"/>
  <c r="H774" i="222"/>
  <c r="I774" i="222"/>
  <c r="F765" i="222"/>
  <c r="H765" i="222"/>
  <c r="I765" i="222"/>
  <c r="F735" i="222"/>
  <c r="H735" i="222"/>
  <c r="I735" i="222"/>
  <c r="F734" i="222"/>
  <c r="H734" i="222"/>
  <c r="I734" i="222"/>
  <c r="F733" i="222"/>
  <c r="H733" i="222"/>
  <c r="I733" i="222"/>
  <c r="F732" i="222"/>
  <c r="H732" i="222"/>
  <c r="I732" i="222"/>
  <c r="F731" i="222"/>
  <c r="H731" i="222"/>
  <c r="I731" i="222"/>
  <c r="F724" i="222"/>
  <c r="H724" i="222"/>
  <c r="I724" i="222"/>
  <c r="F699" i="222"/>
  <c r="H699" i="222"/>
  <c r="I699" i="222"/>
  <c r="F698" i="222"/>
  <c r="H698" i="222"/>
  <c r="I698" i="222"/>
  <c r="F697" i="222"/>
  <c r="H697" i="222"/>
  <c r="I697" i="222"/>
  <c r="I833" i="222"/>
  <c r="H833" i="222"/>
  <c r="G833" i="222"/>
  <c r="F833" i="222"/>
  <c r="E833" i="222"/>
  <c r="I781" i="222"/>
  <c r="H781" i="222"/>
  <c r="G781" i="222"/>
  <c r="F781" i="222"/>
  <c r="E781" i="222"/>
  <c r="I739" i="222"/>
  <c r="H739" i="222"/>
  <c r="G739" i="222"/>
  <c r="F739" i="222"/>
  <c r="E739" i="222"/>
  <c r="I703" i="222"/>
  <c r="H703" i="222"/>
  <c r="G703" i="222"/>
  <c r="F703" i="222"/>
  <c r="E703" i="222"/>
  <c r="F673" i="222"/>
  <c r="H673" i="222"/>
  <c r="I673" i="222"/>
  <c r="F660" i="222"/>
  <c r="H660" i="222"/>
  <c r="I660" i="222"/>
  <c r="F659" i="222"/>
  <c r="H659" i="222"/>
  <c r="I659" i="222"/>
  <c r="F632" i="222"/>
  <c r="H632" i="222"/>
  <c r="I632" i="222"/>
  <c r="F605" i="222"/>
  <c r="H605" i="222"/>
  <c r="I605" i="222"/>
  <c r="F604" i="222"/>
  <c r="H604" i="222"/>
  <c r="I604" i="222"/>
  <c r="F603" i="222"/>
  <c r="H603" i="222"/>
  <c r="I603" i="222"/>
  <c r="F602" i="222"/>
  <c r="H602" i="222"/>
  <c r="I602" i="222"/>
  <c r="F593" i="222"/>
  <c r="H593" i="222"/>
  <c r="I593" i="222"/>
  <c r="F563" i="222"/>
  <c r="H563" i="222"/>
  <c r="I563" i="222"/>
  <c r="F562" i="222"/>
  <c r="H562" i="222"/>
  <c r="I562" i="222"/>
  <c r="F561" i="222"/>
  <c r="H561" i="222"/>
  <c r="I561" i="222"/>
  <c r="F560" i="222"/>
  <c r="H560" i="222"/>
  <c r="I560" i="222"/>
  <c r="F559" i="222"/>
  <c r="H559" i="222"/>
  <c r="I559" i="222"/>
  <c r="F552" i="222"/>
  <c r="H552" i="222"/>
  <c r="I552" i="222"/>
  <c r="F527" i="222"/>
  <c r="H527" i="222"/>
  <c r="I527" i="222"/>
  <c r="F526" i="222"/>
  <c r="H526" i="222"/>
  <c r="I526" i="222"/>
  <c r="F525" i="222"/>
  <c r="H525" i="222"/>
  <c r="I525" i="222"/>
  <c r="I661" i="222"/>
  <c r="H661" i="222"/>
  <c r="G661" i="222"/>
  <c r="F661" i="222"/>
  <c r="E661" i="222"/>
  <c r="I609" i="222"/>
  <c r="H609" i="222"/>
  <c r="G609" i="222"/>
  <c r="F609" i="222"/>
  <c r="E609" i="222"/>
  <c r="I567" i="222"/>
  <c r="H567" i="222"/>
  <c r="G567" i="222"/>
  <c r="F567" i="222"/>
  <c r="E567" i="222"/>
  <c r="I531" i="222"/>
  <c r="H531" i="222"/>
  <c r="G531" i="222"/>
  <c r="F531" i="222"/>
  <c r="E531" i="222"/>
  <c r="F501" i="222"/>
  <c r="H501" i="222"/>
  <c r="I501" i="222"/>
  <c r="F488" i="222"/>
  <c r="H488" i="222"/>
  <c r="I488" i="222"/>
  <c r="F487" i="222"/>
  <c r="H487" i="222"/>
  <c r="I487" i="222"/>
  <c r="F460" i="222"/>
  <c r="H460" i="222"/>
  <c r="I460" i="222"/>
  <c r="F433" i="222"/>
  <c r="H433" i="222"/>
  <c r="I433" i="222"/>
  <c r="F432" i="222"/>
  <c r="H432" i="222"/>
  <c r="I432" i="222"/>
  <c r="F431" i="222"/>
  <c r="H431" i="222"/>
  <c r="I431" i="222"/>
  <c r="F430" i="222"/>
  <c r="H430" i="222"/>
  <c r="I430" i="222"/>
  <c r="F422" i="222"/>
  <c r="H422" i="222"/>
  <c r="I422" i="222"/>
  <c r="F392" i="222"/>
  <c r="H392" i="222"/>
  <c r="I392" i="222"/>
  <c r="F391" i="222"/>
  <c r="H391" i="222"/>
  <c r="I391" i="222"/>
  <c r="F390" i="222"/>
  <c r="H390" i="222"/>
  <c r="I390" i="222"/>
  <c r="F407" i="222"/>
  <c r="H407" i="222"/>
  <c r="I407" i="222"/>
  <c r="F389" i="222"/>
  <c r="H389" i="222"/>
  <c r="I389" i="222"/>
  <c r="F388" i="222"/>
  <c r="H388" i="222"/>
  <c r="I388" i="222"/>
  <c r="F381" i="222"/>
  <c r="H381" i="222"/>
  <c r="I381" i="222"/>
  <c r="F356" i="222"/>
  <c r="H356" i="222"/>
  <c r="I356" i="222"/>
  <c r="F355" i="222"/>
  <c r="H355" i="222"/>
  <c r="I355" i="222"/>
  <c r="F354" i="222"/>
  <c r="H354" i="222"/>
  <c r="I354" i="222"/>
  <c r="I489" i="222"/>
  <c r="H489" i="222"/>
  <c r="G489" i="222"/>
  <c r="F489" i="222"/>
  <c r="E489" i="222"/>
  <c r="I437" i="222"/>
  <c r="H437" i="222"/>
  <c r="G437" i="222"/>
  <c r="F437" i="222"/>
  <c r="E437" i="222"/>
  <c r="I396" i="222"/>
  <c r="H396" i="222"/>
  <c r="G396" i="222"/>
  <c r="F396" i="222"/>
  <c r="E396" i="222"/>
  <c r="I360" i="222"/>
  <c r="H360" i="222"/>
  <c r="G360" i="222"/>
  <c r="F360" i="222"/>
  <c r="E360" i="222"/>
  <c r="F330" i="222"/>
  <c r="H330" i="222"/>
  <c r="I330" i="222"/>
  <c r="F317" i="222"/>
  <c r="H317" i="222"/>
  <c r="I317" i="222"/>
  <c r="F316" i="222"/>
  <c r="H316" i="222"/>
  <c r="I316" i="222"/>
  <c r="F289" i="222"/>
  <c r="H289" i="222"/>
  <c r="I289" i="222"/>
  <c r="F262" i="222"/>
  <c r="H262" i="222"/>
  <c r="I262" i="222"/>
  <c r="F261" i="222"/>
  <c r="H261" i="222"/>
  <c r="I261" i="222"/>
  <c r="F260" i="222"/>
  <c r="H260" i="222"/>
  <c r="I260" i="222"/>
  <c r="F259" i="222"/>
  <c r="H259" i="222"/>
  <c r="I259" i="222"/>
  <c r="F251" i="222"/>
  <c r="H251" i="222"/>
  <c r="I251" i="222"/>
  <c r="F221" i="222"/>
  <c r="H221" i="222"/>
  <c r="I221" i="222"/>
  <c r="F220" i="222"/>
  <c r="H220" i="222"/>
  <c r="I220" i="222"/>
  <c r="F219" i="222"/>
  <c r="H219" i="222"/>
  <c r="I219" i="222"/>
  <c r="F236" i="222"/>
  <c r="H236" i="222"/>
  <c r="I236" i="222"/>
  <c r="F218" i="222"/>
  <c r="H218" i="222"/>
  <c r="I218" i="222"/>
  <c r="F217" i="222"/>
  <c r="H217" i="222"/>
  <c r="I217" i="222"/>
  <c r="F210" i="222"/>
  <c r="H210" i="222"/>
  <c r="I210" i="222"/>
  <c r="F185" i="222"/>
  <c r="H185" i="222"/>
  <c r="I185" i="222"/>
  <c r="F184" i="222"/>
  <c r="H184" i="222"/>
  <c r="I184" i="222"/>
  <c r="F183" i="222"/>
  <c r="H183" i="222"/>
  <c r="I183" i="222"/>
  <c r="I318" i="222"/>
  <c r="H318" i="222"/>
  <c r="G318" i="222"/>
  <c r="F318" i="222"/>
  <c r="E318" i="222"/>
  <c r="I266" i="222"/>
  <c r="H266" i="222"/>
  <c r="G266" i="222"/>
  <c r="F266" i="222"/>
  <c r="E266" i="222"/>
  <c r="I225" i="222"/>
  <c r="H225" i="222"/>
  <c r="G225" i="222"/>
  <c r="F225" i="222"/>
  <c r="E225" i="222"/>
  <c r="I189" i="222"/>
  <c r="H189" i="222"/>
  <c r="G189" i="222"/>
  <c r="F189" i="222"/>
  <c r="E189" i="222"/>
  <c r="F159" i="222" l="1"/>
  <c r="H159" i="222"/>
  <c r="I159" i="222"/>
  <c r="I146" i="222"/>
  <c r="H146" i="222"/>
  <c r="F146" i="222"/>
  <c r="I145" i="222"/>
  <c r="H145" i="222"/>
  <c r="F145" i="222"/>
  <c r="I147" i="222"/>
  <c r="H147" i="222"/>
  <c r="G147" i="222"/>
  <c r="F147" i="222"/>
  <c r="E147" i="222"/>
  <c r="F118" i="222"/>
  <c r="H118" i="222"/>
  <c r="I118" i="222"/>
  <c r="F91" i="222"/>
  <c r="H91" i="222"/>
  <c r="I91" i="222"/>
  <c r="F90" i="222"/>
  <c r="H90" i="222"/>
  <c r="I90" i="222"/>
  <c r="F89" i="222"/>
  <c r="H89" i="222"/>
  <c r="I89" i="222"/>
  <c r="F88" i="222"/>
  <c r="H88" i="222"/>
  <c r="I88" i="222"/>
  <c r="I95" i="222"/>
  <c r="H95" i="222"/>
  <c r="G95" i="222"/>
  <c r="F95" i="222"/>
  <c r="E95" i="222"/>
  <c r="F79" i="222"/>
  <c r="H79" i="222"/>
  <c r="I79" i="222"/>
  <c r="F49" i="222"/>
  <c r="H49" i="222"/>
  <c r="I49" i="222"/>
  <c r="F48" i="222"/>
  <c r="H48" i="222"/>
  <c r="I48" i="222"/>
  <c r="F47" i="222"/>
  <c r="H47" i="222"/>
  <c r="I47" i="222"/>
  <c r="F64" i="222"/>
  <c r="H64" i="222"/>
  <c r="I64" i="222"/>
  <c r="F46" i="222"/>
  <c r="H46" i="222"/>
  <c r="I46" i="222"/>
  <c r="F45" i="222"/>
  <c r="H45" i="222"/>
  <c r="I45" i="222"/>
  <c r="I53" i="222"/>
  <c r="H53" i="222"/>
  <c r="G53" i="222"/>
  <c r="F53" i="222"/>
  <c r="E53" i="222"/>
  <c r="F38" i="222"/>
  <c r="H38" i="222"/>
  <c r="I38" i="222"/>
  <c r="H79" i="232" l="1"/>
  <c r="E80" i="232"/>
  <c r="G87" i="232"/>
  <c r="G79" i="232"/>
  <c r="I81" i="232"/>
  <c r="I86" i="232"/>
  <c r="F87" i="232"/>
  <c r="F79" i="232"/>
  <c r="H81" i="232"/>
  <c r="H86" i="232"/>
  <c r="E87" i="232"/>
  <c r="E79" i="232"/>
  <c r="G81" i="232"/>
  <c r="G86" i="232"/>
  <c r="I88" i="232"/>
  <c r="I80" i="232"/>
  <c r="F81" i="232"/>
  <c r="F86" i="232"/>
  <c r="H88" i="232"/>
  <c r="H80" i="232"/>
  <c r="E81" i="232"/>
  <c r="E86" i="232"/>
  <c r="G88" i="232"/>
  <c r="G80" i="232"/>
  <c r="I87" i="232"/>
  <c r="F88" i="232"/>
  <c r="I79" i="232"/>
  <c r="F80" i="232"/>
  <c r="H87" i="232"/>
  <c r="E88"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0" i="213" l="1"/>
  <c r="K44" i="213"/>
  <c r="J47" i="213"/>
  <c r="P91" i="213"/>
  <c r="O94" i="213"/>
  <c r="O45" i="222" s="1"/>
  <c r="K98" i="213"/>
  <c r="K48" i="222" s="1"/>
  <c r="E102" i="213"/>
  <c r="E121" i="213"/>
  <c r="E221" i="222" s="1"/>
  <c r="O121" i="213"/>
  <c r="O221" i="222" s="1"/>
  <c r="L122" i="213"/>
  <c r="Q123" i="213"/>
  <c r="Q259" i="222" s="1"/>
  <c r="N124" i="213"/>
  <c r="N260" i="222" s="1"/>
  <c r="K125" i="213"/>
  <c r="K261" i="222" s="1"/>
  <c r="G126" i="213"/>
  <c r="G262" i="222" s="1"/>
  <c r="P126" i="213"/>
  <c r="P262" i="222" s="1"/>
  <c r="M127" i="213"/>
  <c r="M289" i="222" s="1"/>
  <c r="J128" i="213"/>
  <c r="J316" i="222" s="1"/>
  <c r="E129" i="213"/>
  <c r="E317" i="222" s="1"/>
  <c r="O129" i="213"/>
  <c r="O317" i="222" s="1"/>
  <c r="L130" i="213"/>
  <c r="L330" i="222" s="1"/>
  <c r="Q134" i="213"/>
  <c r="Q354" i="222" s="1"/>
  <c r="N135" i="213"/>
  <c r="N355" i="222" s="1"/>
  <c r="K136" i="213"/>
  <c r="K356" i="222" s="1"/>
  <c r="G137" i="213"/>
  <c r="G381" i="222" s="1"/>
  <c r="P137" i="213"/>
  <c r="P381" i="222" s="1"/>
  <c r="M138" i="213"/>
  <c r="M388" i="222" s="1"/>
  <c r="J139" i="213"/>
  <c r="J389" i="222" s="1"/>
  <c r="E140" i="213"/>
  <c r="E423" i="222" s="1"/>
  <c r="O140" i="213"/>
  <c r="O423" i="222" s="1"/>
  <c r="L141" i="213"/>
  <c r="L390" i="222" s="1"/>
  <c r="Q142" i="213"/>
  <c r="Q391" i="222" s="1"/>
  <c r="N143" i="213"/>
  <c r="N392" i="222" s="1"/>
  <c r="K144" i="213"/>
  <c r="G145" i="213"/>
  <c r="G430" i="222" s="1"/>
  <c r="P145" i="213"/>
  <c r="P430" i="222" s="1"/>
  <c r="M146" i="213"/>
  <c r="M431" i="222" s="1"/>
  <c r="J147" i="213"/>
  <c r="J432" i="222" s="1"/>
  <c r="E148" i="213"/>
  <c r="E433" i="222" s="1"/>
  <c r="O148" i="213"/>
  <c r="O433" i="222" s="1"/>
  <c r="L149" i="213"/>
  <c r="L460" i="222" s="1"/>
  <c r="Q150" i="213"/>
  <c r="Q487" i="222" s="1"/>
  <c r="N151" i="213"/>
  <c r="N488" i="222" s="1"/>
  <c r="K152" i="213"/>
  <c r="K501" i="222" s="1"/>
  <c r="G156" i="213"/>
  <c r="G492" i="232" s="1"/>
  <c r="P156" i="213"/>
  <c r="P525" i="222" s="1"/>
  <c r="M157" i="213"/>
  <c r="M526" i="222" s="1"/>
  <c r="J158" i="213"/>
  <c r="J527" i="222" s="1"/>
  <c r="E159" i="213"/>
  <c r="E552" i="222" s="1"/>
  <c r="O159" i="213"/>
  <c r="O552" i="222" s="1"/>
  <c r="L160" i="213"/>
  <c r="L559" i="222" s="1"/>
  <c r="Q161" i="213"/>
  <c r="Q560" i="222" s="1"/>
  <c r="N162" i="213"/>
  <c r="N594" i="222" s="1"/>
  <c r="K163" i="213"/>
  <c r="K561" i="222" s="1"/>
  <c r="G164" i="213"/>
  <c r="G562" i="222" s="1"/>
  <c r="P164" i="213"/>
  <c r="P562" i="222" s="1"/>
  <c r="M165" i="213"/>
  <c r="M563" i="222" s="1"/>
  <c r="J166" i="213"/>
  <c r="E167" i="213"/>
  <c r="E602" i="222" s="1"/>
  <c r="O167" i="213"/>
  <c r="O602" i="222" s="1"/>
  <c r="L168" i="213"/>
  <c r="L603" i="222" s="1"/>
  <c r="Q169" i="213"/>
  <c r="Q604" i="222" s="1"/>
  <c r="N170" i="213"/>
  <c r="N605" i="222" s="1"/>
  <c r="K171" i="213"/>
  <c r="K632" i="222" s="1"/>
  <c r="G172" i="213"/>
  <c r="G659" i="222" s="1"/>
  <c r="P172" i="213"/>
  <c r="P659" i="222" s="1"/>
  <c r="M173" i="213"/>
  <c r="M660" i="222" s="1"/>
  <c r="J174" i="213"/>
  <c r="J673" i="222" s="1"/>
  <c r="E178" i="213"/>
  <c r="E647" i="232" s="1"/>
  <c r="O178" i="213"/>
  <c r="O697" i="222" s="1"/>
  <c r="L179" i="213"/>
  <c r="L698" i="222" s="1"/>
  <c r="Q180" i="213"/>
  <c r="Q699" i="222" s="1"/>
  <c r="N181" i="213"/>
  <c r="N724" i="222" s="1"/>
  <c r="K182" i="213"/>
  <c r="K731" i="222" s="1"/>
  <c r="N184" i="213"/>
  <c r="N766" i="222" s="1"/>
  <c r="K185" i="213"/>
  <c r="K733" i="222" s="1"/>
  <c r="G186" i="213"/>
  <c r="G734" i="222" s="1"/>
  <c r="P186" i="213"/>
  <c r="P734" i="222" s="1"/>
  <c r="M187" i="213"/>
  <c r="M735" i="222" s="1"/>
  <c r="J188" i="213"/>
  <c r="E189" i="213"/>
  <c r="E774" i="222" s="1"/>
  <c r="O189" i="213"/>
  <c r="O774" i="222" s="1"/>
  <c r="L190" i="213"/>
  <c r="L775" i="222" s="1"/>
  <c r="Q191" i="213"/>
  <c r="Q776" i="222" s="1"/>
  <c r="N192" i="213"/>
  <c r="N777" i="222" s="1"/>
  <c r="K193" i="213"/>
  <c r="K804" i="222" s="1"/>
  <c r="G194" i="213"/>
  <c r="G831" i="222" s="1"/>
  <c r="P194" i="213"/>
  <c r="P831" i="222" s="1"/>
  <c r="J196" i="213"/>
  <c r="J845" i="222" s="1"/>
  <c r="N50" i="213"/>
  <c r="Q42" i="213"/>
  <c r="G91" i="213"/>
  <c r="G12" i="222" s="1"/>
  <c r="J93" i="213"/>
  <c r="J38" i="222" s="1"/>
  <c r="N97" i="213"/>
  <c r="N47" i="222" s="1"/>
  <c r="M100" i="213"/>
  <c r="L103" i="213"/>
  <c r="L90" i="222" s="1"/>
  <c r="K106" i="213"/>
  <c r="K145" i="222" s="1"/>
  <c r="O113" i="213"/>
  <c r="O184" i="222" s="1"/>
  <c r="K117" i="213"/>
  <c r="K218" i="222" s="1"/>
  <c r="G90" i="213"/>
  <c r="G27" i="232" s="1"/>
  <c r="J42" i="213"/>
  <c r="O43" i="213"/>
  <c r="L44" i="213"/>
  <c r="Q45" i="213"/>
  <c r="N46" i="213"/>
  <c r="K47" i="213"/>
  <c r="P48" i="213"/>
  <c r="M49" i="213"/>
  <c r="J50" i="213"/>
  <c r="O51" i="213"/>
  <c r="L52" i="213"/>
  <c r="Q91" i="213"/>
  <c r="Q12" i="222" s="1"/>
  <c r="N92" i="213"/>
  <c r="N13" i="222" s="1"/>
  <c r="K93" i="213"/>
  <c r="K38" i="222" s="1"/>
  <c r="G94" i="213"/>
  <c r="P94" i="213"/>
  <c r="M95" i="213"/>
  <c r="J96" i="213"/>
  <c r="J80" i="222" s="1"/>
  <c r="E97" i="213"/>
  <c r="O97" i="213"/>
  <c r="L98" i="213"/>
  <c r="Q99" i="213"/>
  <c r="N100" i="213"/>
  <c r="K101" i="213"/>
  <c r="K88" i="222" s="1"/>
  <c r="G102" i="213"/>
  <c r="P102" i="213"/>
  <c r="M103" i="213"/>
  <c r="J104" i="213"/>
  <c r="E105" i="213"/>
  <c r="O105" i="213"/>
  <c r="L106" i="213"/>
  <c r="Q107" i="213"/>
  <c r="N108" i="213"/>
  <c r="N159" i="222" s="1"/>
  <c r="K112" i="213"/>
  <c r="K182" i="232" s="1"/>
  <c r="G113" i="213"/>
  <c r="G184" i="222" s="1"/>
  <c r="P113" i="213"/>
  <c r="P184" i="222" s="1"/>
  <c r="M114" i="213"/>
  <c r="M185" i="222" s="1"/>
  <c r="J115" i="213"/>
  <c r="J210" i="222" s="1"/>
  <c r="E116" i="213"/>
  <c r="E217" i="222" s="1"/>
  <c r="O116" i="213"/>
  <c r="O217" i="222" s="1"/>
  <c r="L117" i="213"/>
  <c r="L218" i="222" s="1"/>
  <c r="Q118" i="213"/>
  <c r="Q252" i="222" s="1"/>
  <c r="N119" i="213"/>
  <c r="N219" i="222" s="1"/>
  <c r="K120" i="213"/>
  <c r="K220" i="222" s="1"/>
  <c r="G121" i="213"/>
  <c r="G221" i="222" s="1"/>
  <c r="P121" i="213"/>
  <c r="P221" i="222" s="1"/>
  <c r="M122" i="213"/>
  <c r="J123" i="213"/>
  <c r="J259" i="222" s="1"/>
  <c r="E124" i="213"/>
  <c r="E260" i="222" s="1"/>
  <c r="O124" i="213"/>
  <c r="O260" i="222" s="1"/>
  <c r="L125" i="213"/>
  <c r="L261" i="222" s="1"/>
  <c r="Q126" i="213"/>
  <c r="Q262" i="222" s="1"/>
  <c r="N127" i="213"/>
  <c r="N289" i="222" s="1"/>
  <c r="K128" i="213"/>
  <c r="K316" i="222" s="1"/>
  <c r="G129" i="213"/>
  <c r="G317" i="222" s="1"/>
  <c r="P129" i="213"/>
  <c r="P317" i="222" s="1"/>
  <c r="M130" i="213"/>
  <c r="M330" i="222" s="1"/>
  <c r="J134" i="213"/>
  <c r="J354" i="222" s="1"/>
  <c r="E135" i="213"/>
  <c r="E355" i="222" s="1"/>
  <c r="O135" i="213"/>
  <c r="O355" i="222" s="1"/>
  <c r="L136" i="213"/>
  <c r="L356" i="222" s="1"/>
  <c r="Q137" i="213"/>
  <c r="Q381" i="222" s="1"/>
  <c r="N138" i="213"/>
  <c r="N388" i="222" s="1"/>
  <c r="K139" i="213"/>
  <c r="K389" i="222" s="1"/>
  <c r="G140" i="213"/>
  <c r="G423" i="222" s="1"/>
  <c r="P140" i="213"/>
  <c r="P423" i="222" s="1"/>
  <c r="M141" i="213"/>
  <c r="M390" i="222" s="1"/>
  <c r="J142" i="213"/>
  <c r="J391" i="222" s="1"/>
  <c r="E143" i="213"/>
  <c r="E392" i="222" s="1"/>
  <c r="O143" i="213"/>
  <c r="O392" i="222" s="1"/>
  <c r="L144" i="213"/>
  <c r="Q145" i="213"/>
  <c r="Q430" i="222" s="1"/>
  <c r="N146" i="213"/>
  <c r="N431" i="222" s="1"/>
  <c r="K147" i="213"/>
  <c r="K432" i="222" s="1"/>
  <c r="G148" i="213"/>
  <c r="G433" i="222" s="1"/>
  <c r="P148" i="213"/>
  <c r="P433" i="222" s="1"/>
  <c r="M149" i="213"/>
  <c r="M460" i="222" s="1"/>
  <c r="J150" i="213"/>
  <c r="J487" i="222" s="1"/>
  <c r="E151" i="213"/>
  <c r="E488" i="222" s="1"/>
  <c r="O151" i="213"/>
  <c r="O488" i="222" s="1"/>
  <c r="L152" i="213"/>
  <c r="L501" i="222" s="1"/>
  <c r="Q156" i="213"/>
  <c r="Q525" i="222" s="1"/>
  <c r="N157" i="213"/>
  <c r="N526" i="222" s="1"/>
  <c r="K158" i="213"/>
  <c r="K527" i="222" s="1"/>
  <c r="G159" i="213"/>
  <c r="G552" i="222" s="1"/>
  <c r="P159" i="213"/>
  <c r="P552" i="222" s="1"/>
  <c r="M160" i="213"/>
  <c r="M559" i="222" s="1"/>
  <c r="J161" i="213"/>
  <c r="J560" i="222" s="1"/>
  <c r="E162" i="213"/>
  <c r="E594" i="222" s="1"/>
  <c r="O162" i="213"/>
  <c r="O594" i="222" s="1"/>
  <c r="L163" i="213"/>
  <c r="L561" i="222" s="1"/>
  <c r="Q164" i="213"/>
  <c r="Q562" i="222" s="1"/>
  <c r="N165" i="213"/>
  <c r="N563" i="222" s="1"/>
  <c r="K166" i="213"/>
  <c r="G167" i="213"/>
  <c r="G602" i="222" s="1"/>
  <c r="P167" i="213"/>
  <c r="P602" i="222" s="1"/>
  <c r="M168" i="213"/>
  <c r="M603" i="222" s="1"/>
  <c r="J169" i="213"/>
  <c r="J604" i="222" s="1"/>
  <c r="E170" i="213"/>
  <c r="E605" i="222" s="1"/>
  <c r="O170" i="213"/>
  <c r="O605" i="222" s="1"/>
  <c r="L171" i="213"/>
  <c r="L632" i="222" s="1"/>
  <c r="Q172" i="213"/>
  <c r="Q659" i="222" s="1"/>
  <c r="N173" i="213"/>
  <c r="N660" i="222" s="1"/>
  <c r="K174" i="213"/>
  <c r="K673" i="222" s="1"/>
  <c r="G178" i="213"/>
  <c r="G647" i="232" s="1"/>
  <c r="P178" i="213"/>
  <c r="P647" i="232" s="1"/>
  <c r="M179" i="213"/>
  <c r="M698" i="222" s="1"/>
  <c r="J180" i="213"/>
  <c r="J699" i="222" s="1"/>
  <c r="E181" i="213"/>
  <c r="E724" i="222" s="1"/>
  <c r="O181" i="213"/>
  <c r="O724" i="222" s="1"/>
  <c r="L182" i="213"/>
  <c r="L731" i="222" s="1"/>
  <c r="E184" i="213"/>
  <c r="E766" i="222" s="1"/>
  <c r="O184" i="213"/>
  <c r="O766" i="222" s="1"/>
  <c r="L185" i="213"/>
  <c r="L733" i="222" s="1"/>
  <c r="Q186" i="213"/>
  <c r="Q734" i="222" s="1"/>
  <c r="N187" i="213"/>
  <c r="N735" i="222" s="1"/>
  <c r="K188" i="213"/>
  <c r="G189" i="213"/>
  <c r="G774" i="222" s="1"/>
  <c r="P189" i="213"/>
  <c r="P774" i="222" s="1"/>
  <c r="M190" i="213"/>
  <c r="M775" i="222" s="1"/>
  <c r="J191" i="213"/>
  <c r="J776" i="222" s="1"/>
  <c r="E192" i="213"/>
  <c r="E777" i="222" s="1"/>
  <c r="O192" i="213"/>
  <c r="O777" i="222" s="1"/>
  <c r="L193" i="213"/>
  <c r="L804" i="222" s="1"/>
  <c r="Q194" i="213"/>
  <c r="Q831" i="222" s="1"/>
  <c r="K196" i="213"/>
  <c r="K845" i="222" s="1"/>
  <c r="O90" i="213"/>
  <c r="O27" i="232" s="1"/>
  <c r="N43" i="213"/>
  <c r="M46" i="213"/>
  <c r="L49" i="213"/>
  <c r="N51" i="213"/>
  <c r="E94" i="213"/>
  <c r="Q96" i="213"/>
  <c r="Q80" i="222" s="1"/>
  <c r="J101" i="213"/>
  <c r="Q104" i="213"/>
  <c r="Q91" i="222" s="1"/>
  <c r="P107" i="213"/>
  <c r="P146" i="222" s="1"/>
  <c r="J112" i="213"/>
  <c r="J183" i="222" s="1"/>
  <c r="N116" i="213"/>
  <c r="N217" i="222" s="1"/>
  <c r="P118" i="213"/>
  <c r="P252" i="222" s="1"/>
  <c r="P90" i="213"/>
  <c r="Q90" i="213"/>
  <c r="N41" i="213"/>
  <c r="K42" i="213"/>
  <c r="P43" i="213"/>
  <c r="M44" i="213"/>
  <c r="J45" i="213"/>
  <c r="O46" i="213"/>
  <c r="L47" i="213"/>
  <c r="Q48" i="213"/>
  <c r="N49" i="213"/>
  <c r="K50" i="213"/>
  <c r="P51" i="213"/>
  <c r="M52" i="213"/>
  <c r="J91" i="213"/>
  <c r="E92" i="213"/>
  <c r="O92" i="213"/>
  <c r="L93" i="213"/>
  <c r="Q94" i="213"/>
  <c r="N95" i="213"/>
  <c r="K96" i="213"/>
  <c r="K80" i="222" s="1"/>
  <c r="G97" i="213"/>
  <c r="P97" i="213"/>
  <c r="P47" i="222" s="1"/>
  <c r="M98" i="213"/>
  <c r="J99" i="213"/>
  <c r="E100" i="213"/>
  <c r="O100" i="213"/>
  <c r="L101" i="213"/>
  <c r="Q102" i="213"/>
  <c r="Q89" i="222" s="1"/>
  <c r="N103" i="213"/>
  <c r="K104" i="213"/>
  <c r="G105" i="213"/>
  <c r="P105" i="213"/>
  <c r="M106" i="213"/>
  <c r="M145" i="222" s="1"/>
  <c r="J107" i="213"/>
  <c r="E108" i="213"/>
  <c r="O108" i="213"/>
  <c r="L112" i="213"/>
  <c r="L182" i="232" s="1"/>
  <c r="Q113" i="213"/>
  <c r="Q184" i="222" s="1"/>
  <c r="N114" i="213"/>
  <c r="N185" i="222" s="1"/>
  <c r="K115" i="213"/>
  <c r="K210" i="222" s="1"/>
  <c r="G116" i="213"/>
  <c r="G217" i="222" s="1"/>
  <c r="P116" i="213"/>
  <c r="P217" i="222" s="1"/>
  <c r="M117" i="213"/>
  <c r="M218" i="222" s="1"/>
  <c r="J118" i="213"/>
  <c r="J252" i="222" s="1"/>
  <c r="E119" i="213"/>
  <c r="E219" i="222" s="1"/>
  <c r="O119" i="213"/>
  <c r="O219" i="222" s="1"/>
  <c r="L120" i="213"/>
  <c r="L220" i="222" s="1"/>
  <c r="Q121" i="213"/>
  <c r="Q221" i="222" s="1"/>
  <c r="N122" i="213"/>
  <c r="K123" i="213"/>
  <c r="K259" i="222" s="1"/>
  <c r="G124" i="213"/>
  <c r="G260" i="222" s="1"/>
  <c r="P124" i="213"/>
  <c r="P260" i="222" s="1"/>
  <c r="M125" i="213"/>
  <c r="M261" i="222" s="1"/>
  <c r="J126" i="213"/>
  <c r="J262" i="222" s="1"/>
  <c r="E127" i="213"/>
  <c r="E289" i="222" s="1"/>
  <c r="O127" i="213"/>
  <c r="O289" i="222" s="1"/>
  <c r="L128" i="213"/>
  <c r="L316" i="222" s="1"/>
  <c r="Q129" i="213"/>
  <c r="Q317" i="222" s="1"/>
  <c r="N130" i="213"/>
  <c r="N330" i="222" s="1"/>
  <c r="K134" i="213"/>
  <c r="K354" i="222" s="1"/>
  <c r="G135" i="213"/>
  <c r="G355" i="222" s="1"/>
  <c r="P135" i="213"/>
  <c r="P355" i="222" s="1"/>
  <c r="M136" i="213"/>
  <c r="M356" i="222" s="1"/>
  <c r="J137" i="213"/>
  <c r="J381" i="222" s="1"/>
  <c r="E138" i="213"/>
  <c r="E388" i="222" s="1"/>
  <c r="O138" i="213"/>
  <c r="O388" i="222" s="1"/>
  <c r="L139" i="213"/>
  <c r="L389" i="222" s="1"/>
  <c r="Q140" i="213"/>
  <c r="Q423" i="222" s="1"/>
  <c r="N141" i="213"/>
  <c r="N390" i="222" s="1"/>
  <c r="K142" i="213"/>
  <c r="K391" i="222" s="1"/>
  <c r="G143" i="213"/>
  <c r="G392" i="222" s="1"/>
  <c r="P143" i="213"/>
  <c r="P392" i="222" s="1"/>
  <c r="M144" i="213"/>
  <c r="J145" i="213"/>
  <c r="J430" i="222" s="1"/>
  <c r="E146" i="213"/>
  <c r="E431" i="222" s="1"/>
  <c r="O146" i="213"/>
  <c r="O431" i="222" s="1"/>
  <c r="L147" i="213"/>
  <c r="L432" i="222" s="1"/>
  <c r="Q148" i="213"/>
  <c r="Q433" i="222" s="1"/>
  <c r="N149" i="213"/>
  <c r="N460" i="222" s="1"/>
  <c r="K150" i="213"/>
  <c r="K487" i="222" s="1"/>
  <c r="G151" i="213"/>
  <c r="G488" i="222" s="1"/>
  <c r="P151" i="213"/>
  <c r="P488" i="222" s="1"/>
  <c r="M152" i="213"/>
  <c r="M501" i="222" s="1"/>
  <c r="J156" i="213"/>
  <c r="J525" i="222" s="1"/>
  <c r="E157" i="213"/>
  <c r="E526" i="222" s="1"/>
  <c r="O157" i="213"/>
  <c r="O526" i="222" s="1"/>
  <c r="L158" i="213"/>
  <c r="L527" i="222" s="1"/>
  <c r="Q159" i="213"/>
  <c r="Q552" i="222" s="1"/>
  <c r="N160" i="213"/>
  <c r="N559" i="222" s="1"/>
  <c r="K161" i="213"/>
  <c r="K560" i="222" s="1"/>
  <c r="G162" i="213"/>
  <c r="G594" i="222" s="1"/>
  <c r="P162" i="213"/>
  <c r="P594" i="222" s="1"/>
  <c r="M163" i="213"/>
  <c r="M561" i="222" s="1"/>
  <c r="J164" i="213"/>
  <c r="J562" i="222" s="1"/>
  <c r="E165" i="213"/>
  <c r="E563" i="222" s="1"/>
  <c r="O165" i="213"/>
  <c r="O563" i="222" s="1"/>
  <c r="L166" i="213"/>
  <c r="Q167" i="213"/>
  <c r="Q602" i="222" s="1"/>
  <c r="N168" i="213"/>
  <c r="N603" i="222" s="1"/>
  <c r="K169" i="213"/>
  <c r="K604" i="222" s="1"/>
  <c r="G170" i="213"/>
  <c r="G605" i="222" s="1"/>
  <c r="P170" i="213"/>
  <c r="P605" i="222" s="1"/>
  <c r="M171" i="213"/>
  <c r="M632" i="222" s="1"/>
  <c r="J172" i="213"/>
  <c r="J659" i="222" s="1"/>
  <c r="E173" i="213"/>
  <c r="E660" i="222" s="1"/>
  <c r="O173" i="213"/>
  <c r="O660" i="222" s="1"/>
  <c r="L174" i="213"/>
  <c r="L673" i="222" s="1"/>
  <c r="Q178" i="213"/>
  <c r="Q647" i="232" s="1"/>
  <c r="N179" i="213"/>
  <c r="N698" i="222" s="1"/>
  <c r="K180" i="213"/>
  <c r="K699" i="222" s="1"/>
  <c r="G181" i="213"/>
  <c r="G724" i="222" s="1"/>
  <c r="P181" i="213"/>
  <c r="P724" i="222" s="1"/>
  <c r="G184" i="213"/>
  <c r="G766" i="222" s="1"/>
  <c r="P184" i="213"/>
  <c r="P766" i="222" s="1"/>
  <c r="M185" i="213"/>
  <c r="M733" i="222" s="1"/>
  <c r="J186" i="213"/>
  <c r="J734" i="222" s="1"/>
  <c r="E187" i="213"/>
  <c r="E735" i="222" s="1"/>
  <c r="O187" i="213"/>
  <c r="O735" i="222" s="1"/>
  <c r="L188" i="213"/>
  <c r="Q189" i="213"/>
  <c r="Q774" i="222" s="1"/>
  <c r="N190" i="213"/>
  <c r="N775" i="222" s="1"/>
  <c r="K191" i="213"/>
  <c r="K776" i="222" s="1"/>
  <c r="G192" i="213"/>
  <c r="G777" i="222" s="1"/>
  <c r="P192" i="213"/>
  <c r="P777" i="222" s="1"/>
  <c r="M193" i="213"/>
  <c r="M804" i="222" s="1"/>
  <c r="J194" i="213"/>
  <c r="J831" i="222" s="1"/>
  <c r="L196" i="213"/>
  <c r="L845" i="222" s="1"/>
  <c r="K43" i="213"/>
  <c r="O47" i="213"/>
  <c r="P45" i="213"/>
  <c r="K52" i="213"/>
  <c r="L95" i="213"/>
  <c r="G99" i="213"/>
  <c r="O102" i="213"/>
  <c r="O89" i="222" s="1"/>
  <c r="G107" i="213"/>
  <c r="G146" i="222" s="1"/>
  <c r="E113" i="213"/>
  <c r="E184" i="222" s="1"/>
  <c r="G118" i="213"/>
  <c r="G252" i="222" s="1"/>
  <c r="J120" i="213"/>
  <c r="J220" i="222" s="1"/>
  <c r="M41" i="213"/>
  <c r="J90" i="213"/>
  <c r="J27" i="232" s="1"/>
  <c r="O41" i="213"/>
  <c r="L42" i="213"/>
  <c r="Q43" i="213"/>
  <c r="N44" i="213"/>
  <c r="K45" i="213"/>
  <c r="P46" i="213"/>
  <c r="M47" i="213"/>
  <c r="J48" i="213"/>
  <c r="O49" i="213"/>
  <c r="L50" i="213"/>
  <c r="Q51" i="213"/>
  <c r="N52" i="213"/>
  <c r="K91" i="213"/>
  <c r="G92" i="213"/>
  <c r="P92" i="213"/>
  <c r="M93" i="213"/>
  <c r="J94" i="213"/>
  <c r="E95" i="213"/>
  <c r="O95" i="213"/>
  <c r="L96" i="213"/>
  <c r="L80" i="222" s="1"/>
  <c r="Q97" i="213"/>
  <c r="N98" i="213"/>
  <c r="K99" i="213"/>
  <c r="G100" i="213"/>
  <c r="P100" i="213"/>
  <c r="M101" i="213"/>
  <c r="J102" i="213"/>
  <c r="E103" i="213"/>
  <c r="O103" i="213"/>
  <c r="L104" i="213"/>
  <c r="Q105" i="213"/>
  <c r="N106" i="213"/>
  <c r="K107" i="213"/>
  <c r="G108" i="213"/>
  <c r="P108" i="213"/>
  <c r="M112" i="213"/>
  <c r="M182" i="232" s="1"/>
  <c r="J113" i="213"/>
  <c r="J184" i="222" s="1"/>
  <c r="E114" i="213"/>
  <c r="E185" i="222" s="1"/>
  <c r="O114" i="213"/>
  <c r="O185" i="222" s="1"/>
  <c r="L115" i="213"/>
  <c r="L210" i="222" s="1"/>
  <c r="Q116" i="213"/>
  <c r="Q217" i="222" s="1"/>
  <c r="N117" i="213"/>
  <c r="N218" i="222" s="1"/>
  <c r="K118" i="213"/>
  <c r="K252" i="222" s="1"/>
  <c r="G119" i="213"/>
  <c r="G219" i="222" s="1"/>
  <c r="P119" i="213"/>
  <c r="P219" i="222" s="1"/>
  <c r="M120" i="213"/>
  <c r="M220" i="222" s="1"/>
  <c r="J121" i="213"/>
  <c r="J221" i="222" s="1"/>
  <c r="E122" i="213"/>
  <c r="O122" i="213"/>
  <c r="L123" i="213"/>
  <c r="L259" i="222" s="1"/>
  <c r="Q124" i="213"/>
  <c r="Q260" i="222" s="1"/>
  <c r="N125" i="213"/>
  <c r="N261" i="222" s="1"/>
  <c r="K126" i="213"/>
  <c r="K262" i="222" s="1"/>
  <c r="G127" i="213"/>
  <c r="G289" i="222" s="1"/>
  <c r="P127" i="213"/>
  <c r="P289" i="222" s="1"/>
  <c r="M128" i="213"/>
  <c r="M316" i="222" s="1"/>
  <c r="J129" i="213"/>
  <c r="J317" i="222" s="1"/>
  <c r="E130" i="213"/>
  <c r="E330" i="222" s="1"/>
  <c r="O130" i="213"/>
  <c r="O330" i="222" s="1"/>
  <c r="L134" i="213"/>
  <c r="L354" i="222" s="1"/>
  <c r="Q135" i="213"/>
  <c r="Q355" i="222" s="1"/>
  <c r="N136" i="213"/>
  <c r="N356" i="222" s="1"/>
  <c r="K137" i="213"/>
  <c r="K381" i="222" s="1"/>
  <c r="G138" i="213"/>
  <c r="G388" i="222" s="1"/>
  <c r="P138" i="213"/>
  <c r="P388" i="222" s="1"/>
  <c r="M139" i="213"/>
  <c r="M389" i="222" s="1"/>
  <c r="J140" i="213"/>
  <c r="J423" i="222" s="1"/>
  <c r="E141" i="213"/>
  <c r="E390" i="222" s="1"/>
  <c r="O141" i="213"/>
  <c r="O390" i="222" s="1"/>
  <c r="L142" i="213"/>
  <c r="L391" i="222" s="1"/>
  <c r="Q143" i="213"/>
  <c r="Q392" i="222" s="1"/>
  <c r="N144" i="213"/>
  <c r="K145" i="213"/>
  <c r="K430" i="222" s="1"/>
  <c r="G146" i="213"/>
  <c r="G431" i="222" s="1"/>
  <c r="P146" i="213"/>
  <c r="P431" i="222" s="1"/>
  <c r="M147" i="213"/>
  <c r="M432" i="222" s="1"/>
  <c r="J148" i="213"/>
  <c r="J433" i="222" s="1"/>
  <c r="E149" i="213"/>
  <c r="E460" i="222" s="1"/>
  <c r="O149" i="213"/>
  <c r="O460" i="222" s="1"/>
  <c r="L150" i="213"/>
  <c r="L487" i="222" s="1"/>
  <c r="Q151" i="213"/>
  <c r="Q488" i="222" s="1"/>
  <c r="N152" i="213"/>
  <c r="N501" i="222" s="1"/>
  <c r="K156" i="213"/>
  <c r="K525" i="222" s="1"/>
  <c r="G157" i="213"/>
  <c r="G526" i="222" s="1"/>
  <c r="P157" i="213"/>
  <c r="P526" i="222" s="1"/>
  <c r="M158" i="213"/>
  <c r="M527" i="222" s="1"/>
  <c r="J159" i="213"/>
  <c r="J552" i="222" s="1"/>
  <c r="E160" i="213"/>
  <c r="E559" i="222" s="1"/>
  <c r="O160" i="213"/>
  <c r="O559" i="222" s="1"/>
  <c r="L161" i="213"/>
  <c r="L560" i="222" s="1"/>
  <c r="Q162" i="213"/>
  <c r="Q594" i="222" s="1"/>
  <c r="N163" i="213"/>
  <c r="N561" i="222" s="1"/>
  <c r="K164" i="213"/>
  <c r="K562" i="222" s="1"/>
  <c r="G165" i="213"/>
  <c r="G563" i="222" s="1"/>
  <c r="P165" i="213"/>
  <c r="P563" i="222" s="1"/>
  <c r="M166" i="213"/>
  <c r="J167" i="213"/>
  <c r="J602" i="222" s="1"/>
  <c r="E168" i="213"/>
  <c r="E603" i="222" s="1"/>
  <c r="O168" i="213"/>
  <c r="O603" i="222" s="1"/>
  <c r="L169" i="213"/>
  <c r="L604" i="222" s="1"/>
  <c r="Q170" i="213"/>
  <c r="Q605" i="222" s="1"/>
  <c r="N171" i="213"/>
  <c r="N632" i="222" s="1"/>
  <c r="K172" i="213"/>
  <c r="K659" i="222" s="1"/>
  <c r="G173" i="213"/>
  <c r="G660" i="222" s="1"/>
  <c r="P173" i="213"/>
  <c r="P660" i="222" s="1"/>
  <c r="M174" i="213"/>
  <c r="M673" i="222" s="1"/>
  <c r="J178" i="213"/>
  <c r="J647" i="232" s="1"/>
  <c r="E179" i="213"/>
  <c r="E698" i="222" s="1"/>
  <c r="O179" i="213"/>
  <c r="O698" i="222" s="1"/>
  <c r="L180" i="213"/>
  <c r="L699" i="222" s="1"/>
  <c r="Q181" i="213"/>
  <c r="Q724" i="222" s="1"/>
  <c r="N182" i="213"/>
  <c r="N731" i="222" s="1"/>
  <c r="Q184" i="213"/>
  <c r="Q766" i="222" s="1"/>
  <c r="N185" i="213"/>
  <c r="N733" i="222" s="1"/>
  <c r="K186" i="213"/>
  <c r="K734" i="222" s="1"/>
  <c r="G187" i="213"/>
  <c r="G735" i="222" s="1"/>
  <c r="P187" i="213"/>
  <c r="P735" i="222" s="1"/>
  <c r="M188" i="213"/>
  <c r="J189" i="213"/>
  <c r="J774" i="222" s="1"/>
  <c r="E190" i="213"/>
  <c r="E775" i="222" s="1"/>
  <c r="O190" i="213"/>
  <c r="O775" i="222" s="1"/>
  <c r="L191" i="213"/>
  <c r="L776" i="222" s="1"/>
  <c r="Q192" i="213"/>
  <c r="Q777" i="222" s="1"/>
  <c r="N193" i="213"/>
  <c r="N804" i="222" s="1"/>
  <c r="K194" i="213"/>
  <c r="K831" i="222" s="1"/>
  <c r="M196" i="213"/>
  <c r="M845" i="222" s="1"/>
  <c r="J46" i="213"/>
  <c r="Q49" i="213"/>
  <c r="L41" i="213"/>
  <c r="O48" i="213"/>
  <c r="Q50" i="213"/>
  <c r="M92" i="213"/>
  <c r="P99" i="213"/>
  <c r="N105" i="213"/>
  <c r="N118" i="222" s="1"/>
  <c r="M108" i="213"/>
  <c r="M159" i="222" s="1"/>
  <c r="L114" i="213"/>
  <c r="L185" i="222" s="1"/>
  <c r="Q115" i="213"/>
  <c r="Q210" i="222" s="1"/>
  <c r="M119" i="213"/>
  <c r="M219" i="222" s="1"/>
  <c r="K90" i="213"/>
  <c r="K11" i="222" s="1"/>
  <c r="P41" i="213"/>
  <c r="M42" i="213"/>
  <c r="J43" i="213"/>
  <c r="O44" i="213"/>
  <c r="L45" i="213"/>
  <c r="Q46" i="213"/>
  <c r="N47" i="213"/>
  <c r="K48" i="213"/>
  <c r="P49" i="213"/>
  <c r="M50" i="213"/>
  <c r="J51" i="213"/>
  <c r="O52" i="213"/>
  <c r="L91" i="213"/>
  <c r="Q92" i="213"/>
  <c r="N93" i="213"/>
  <c r="N38" i="222" s="1"/>
  <c r="K94" i="213"/>
  <c r="K45" i="222" s="1"/>
  <c r="G95" i="213"/>
  <c r="G46" i="222" s="1"/>
  <c r="P95" i="213"/>
  <c r="P46" i="222" s="1"/>
  <c r="M96" i="213"/>
  <c r="M80" i="222" s="1"/>
  <c r="J97" i="213"/>
  <c r="J47" i="222" s="1"/>
  <c r="E98" i="213"/>
  <c r="O98" i="213"/>
  <c r="O48" i="222" s="1"/>
  <c r="L99" i="213"/>
  <c r="L49" i="222" s="1"/>
  <c r="Q100" i="213"/>
  <c r="N101" i="213"/>
  <c r="N88" i="222" s="1"/>
  <c r="K102" i="213"/>
  <c r="K89" i="222" s="1"/>
  <c r="G103" i="213"/>
  <c r="G90" i="222" s="1"/>
  <c r="P103" i="213"/>
  <c r="P90" i="222" s="1"/>
  <c r="M104" i="213"/>
  <c r="M91" i="222" s="1"/>
  <c r="J105" i="213"/>
  <c r="J118" i="222" s="1"/>
  <c r="E106" i="213"/>
  <c r="O106" i="213"/>
  <c r="O145" i="222" s="1"/>
  <c r="L107" i="213"/>
  <c r="L146" i="222" s="1"/>
  <c r="Q108" i="213"/>
  <c r="Q159" i="222" s="1"/>
  <c r="N112" i="213"/>
  <c r="N182" i="232" s="1"/>
  <c r="K113" i="213"/>
  <c r="K184" i="222" s="1"/>
  <c r="G114" i="213"/>
  <c r="G185" i="222" s="1"/>
  <c r="P114" i="213"/>
  <c r="P185" i="222" s="1"/>
  <c r="M115" i="213"/>
  <c r="M210" i="222" s="1"/>
  <c r="J116" i="213"/>
  <c r="J217" i="222" s="1"/>
  <c r="E117" i="213"/>
  <c r="E218" i="222" s="1"/>
  <c r="O117" i="213"/>
  <c r="O218" i="222" s="1"/>
  <c r="L118" i="213"/>
  <c r="L252" i="222" s="1"/>
  <c r="Q119" i="213"/>
  <c r="Q219" i="222" s="1"/>
  <c r="N120" i="213"/>
  <c r="N220" i="222" s="1"/>
  <c r="K121" i="213"/>
  <c r="K221" i="222" s="1"/>
  <c r="G122" i="213"/>
  <c r="P122" i="213"/>
  <c r="M123" i="213"/>
  <c r="M259" i="222" s="1"/>
  <c r="J124" i="213"/>
  <c r="J260" i="222" s="1"/>
  <c r="E125" i="213"/>
  <c r="E261" i="222" s="1"/>
  <c r="O125" i="213"/>
  <c r="O261" i="222" s="1"/>
  <c r="L126" i="213"/>
  <c r="L262" i="222" s="1"/>
  <c r="Q127" i="213"/>
  <c r="Q289" i="222" s="1"/>
  <c r="N128" i="213"/>
  <c r="N316" i="222" s="1"/>
  <c r="K129" i="213"/>
  <c r="K317" i="222" s="1"/>
  <c r="G130" i="213"/>
  <c r="G330" i="222" s="1"/>
  <c r="P130" i="213"/>
  <c r="P330" i="222" s="1"/>
  <c r="M134" i="213"/>
  <c r="M337" i="232" s="1"/>
  <c r="J135" i="213"/>
  <c r="J355" i="222" s="1"/>
  <c r="E136" i="213"/>
  <c r="E356" i="222" s="1"/>
  <c r="O136" i="213"/>
  <c r="O356" i="222" s="1"/>
  <c r="L137" i="213"/>
  <c r="L381" i="222" s="1"/>
  <c r="Q138" i="213"/>
  <c r="Q388" i="222" s="1"/>
  <c r="N139" i="213"/>
  <c r="N389" i="222" s="1"/>
  <c r="K140" i="213"/>
  <c r="K423" i="222" s="1"/>
  <c r="G141" i="213"/>
  <c r="G390" i="222" s="1"/>
  <c r="P141" i="213"/>
  <c r="P390" i="222" s="1"/>
  <c r="M142" i="213"/>
  <c r="M391" i="222" s="1"/>
  <c r="J143" i="213"/>
  <c r="J392" i="222" s="1"/>
  <c r="E144" i="213"/>
  <c r="O144" i="213"/>
  <c r="L145" i="213"/>
  <c r="L430" i="222" s="1"/>
  <c r="Q146" i="213"/>
  <c r="Q431" i="222" s="1"/>
  <c r="N147" i="213"/>
  <c r="N432" i="222" s="1"/>
  <c r="K148" i="213"/>
  <c r="K433" i="222" s="1"/>
  <c r="G149" i="213"/>
  <c r="G460" i="222" s="1"/>
  <c r="P149" i="213"/>
  <c r="P460" i="222" s="1"/>
  <c r="M150" i="213"/>
  <c r="M487" i="222" s="1"/>
  <c r="J151" i="213"/>
  <c r="J488" i="222" s="1"/>
  <c r="E152" i="213"/>
  <c r="E501" i="222" s="1"/>
  <c r="O152" i="213"/>
  <c r="O501" i="222" s="1"/>
  <c r="L156" i="213"/>
  <c r="L525" i="222" s="1"/>
  <c r="Q157" i="213"/>
  <c r="Q526" i="222" s="1"/>
  <c r="N158" i="213"/>
  <c r="N527" i="222" s="1"/>
  <c r="K159" i="213"/>
  <c r="K552" i="222" s="1"/>
  <c r="G160" i="213"/>
  <c r="G559" i="222" s="1"/>
  <c r="P160" i="213"/>
  <c r="P559" i="222" s="1"/>
  <c r="M161" i="213"/>
  <c r="M560" i="222" s="1"/>
  <c r="J162" i="213"/>
  <c r="J594" i="222" s="1"/>
  <c r="E163" i="213"/>
  <c r="E561" i="222" s="1"/>
  <c r="O163" i="213"/>
  <c r="O561" i="222" s="1"/>
  <c r="L164" i="213"/>
  <c r="L562" i="222" s="1"/>
  <c r="Q165" i="213"/>
  <c r="Q563" i="222" s="1"/>
  <c r="N166" i="213"/>
  <c r="K167" i="213"/>
  <c r="K602" i="222" s="1"/>
  <c r="G168" i="213"/>
  <c r="G603" i="222" s="1"/>
  <c r="P168" i="213"/>
  <c r="P603" i="222" s="1"/>
  <c r="M169" i="213"/>
  <c r="M604" i="222" s="1"/>
  <c r="J170" i="213"/>
  <c r="J605" i="222" s="1"/>
  <c r="E171" i="213"/>
  <c r="E632" i="222" s="1"/>
  <c r="O171" i="213"/>
  <c r="O632" i="222" s="1"/>
  <c r="L172" i="213"/>
  <c r="L659" i="222" s="1"/>
  <c r="Q173" i="213"/>
  <c r="Q660" i="222" s="1"/>
  <c r="N174" i="213"/>
  <c r="N673" i="222" s="1"/>
  <c r="K178" i="213"/>
  <c r="K647" i="232" s="1"/>
  <c r="G179" i="213"/>
  <c r="G698" i="222" s="1"/>
  <c r="P179" i="213"/>
  <c r="P698" i="222" s="1"/>
  <c r="M180" i="213"/>
  <c r="M699" i="222" s="1"/>
  <c r="J181" i="213"/>
  <c r="J724" i="222" s="1"/>
  <c r="E182" i="213"/>
  <c r="E731" i="222" s="1"/>
  <c r="O182" i="213"/>
  <c r="O731" i="222" s="1"/>
  <c r="J184" i="213"/>
  <c r="J766" i="222" s="1"/>
  <c r="E185" i="213"/>
  <c r="E733" i="222" s="1"/>
  <c r="O185" i="213"/>
  <c r="O733" i="222" s="1"/>
  <c r="L186" i="213"/>
  <c r="L734" i="222" s="1"/>
  <c r="Q187" i="213"/>
  <c r="Q735" i="222" s="1"/>
  <c r="N188" i="213"/>
  <c r="K189" i="213"/>
  <c r="K774" i="222" s="1"/>
  <c r="G190" i="213"/>
  <c r="G775" i="222" s="1"/>
  <c r="P190" i="213"/>
  <c r="P775" i="222" s="1"/>
  <c r="M191" i="213"/>
  <c r="M776" i="222" s="1"/>
  <c r="J192" i="213"/>
  <c r="J777" i="222" s="1"/>
  <c r="E193" i="213"/>
  <c r="E804" i="222" s="1"/>
  <c r="O193" i="213"/>
  <c r="O804" i="222" s="1"/>
  <c r="L194" i="213"/>
  <c r="L831" i="222" s="1"/>
  <c r="N196" i="213"/>
  <c r="N845" i="222" s="1"/>
  <c r="Q41" i="213"/>
  <c r="L48" i="213"/>
  <c r="K51" i="213"/>
  <c r="J92" i="213"/>
  <c r="O93" i="213"/>
  <c r="O38" i="222" s="1"/>
  <c r="K97" i="213"/>
  <c r="K47" i="222" s="1"/>
  <c r="M99" i="213"/>
  <c r="L102" i="213"/>
  <c r="L89" i="222" s="1"/>
  <c r="P106" i="213"/>
  <c r="M107" i="213"/>
  <c r="J108" i="213"/>
  <c r="E112" i="213"/>
  <c r="E182" i="232" s="1"/>
  <c r="O112" i="213"/>
  <c r="O182" i="232" s="1"/>
  <c r="L113" i="213"/>
  <c r="L184" i="222" s="1"/>
  <c r="Q114" i="213"/>
  <c r="Q185" i="222" s="1"/>
  <c r="N115" i="213"/>
  <c r="N210" i="222" s="1"/>
  <c r="K116" i="213"/>
  <c r="K217" i="222" s="1"/>
  <c r="G117" i="213"/>
  <c r="G218" i="222" s="1"/>
  <c r="P117" i="213"/>
  <c r="P218" i="222" s="1"/>
  <c r="M118" i="213"/>
  <c r="M252" i="222" s="1"/>
  <c r="J119" i="213"/>
  <c r="J219" i="222" s="1"/>
  <c r="E120" i="213"/>
  <c r="E220" i="222" s="1"/>
  <c r="O120" i="213"/>
  <c r="O220" i="222" s="1"/>
  <c r="L121" i="213"/>
  <c r="L221" i="222" s="1"/>
  <c r="Q122" i="213"/>
  <c r="N123" i="213"/>
  <c r="N259" i="222" s="1"/>
  <c r="K124" i="213"/>
  <c r="K260" i="222" s="1"/>
  <c r="G125" i="213"/>
  <c r="G261" i="222" s="1"/>
  <c r="P125" i="213"/>
  <c r="P261" i="222" s="1"/>
  <c r="M126" i="213"/>
  <c r="M262" i="222" s="1"/>
  <c r="J127" i="213"/>
  <c r="J289" i="222" s="1"/>
  <c r="E128" i="213"/>
  <c r="E316" i="222" s="1"/>
  <c r="O128" i="213"/>
  <c r="O316" i="222" s="1"/>
  <c r="L129" i="213"/>
  <c r="L317" i="222" s="1"/>
  <c r="Q130" i="213"/>
  <c r="Q330" i="222" s="1"/>
  <c r="N134" i="213"/>
  <c r="N337" i="232" s="1"/>
  <c r="K135" i="213"/>
  <c r="K355" i="222" s="1"/>
  <c r="G136" i="213"/>
  <c r="G356" i="222" s="1"/>
  <c r="P136" i="213"/>
  <c r="P356" i="222" s="1"/>
  <c r="M137" i="213"/>
  <c r="M381" i="222" s="1"/>
  <c r="J138" i="213"/>
  <c r="J388" i="222" s="1"/>
  <c r="E139" i="213"/>
  <c r="E389" i="222" s="1"/>
  <c r="O139" i="213"/>
  <c r="O389" i="222" s="1"/>
  <c r="L140" i="213"/>
  <c r="L423" i="222" s="1"/>
  <c r="Q141" i="213"/>
  <c r="Q390" i="222" s="1"/>
  <c r="N142" i="213"/>
  <c r="N391" i="222" s="1"/>
  <c r="K143" i="213"/>
  <c r="K392" i="222" s="1"/>
  <c r="G144" i="213"/>
  <c r="P144" i="213"/>
  <c r="M145" i="213"/>
  <c r="M430" i="222" s="1"/>
  <c r="J146" i="213"/>
  <c r="J431" i="222" s="1"/>
  <c r="E147" i="213"/>
  <c r="E432" i="222" s="1"/>
  <c r="O147" i="213"/>
  <c r="O432" i="222" s="1"/>
  <c r="L148" i="213"/>
  <c r="L433" i="222" s="1"/>
  <c r="Q149" i="213"/>
  <c r="Q460" i="222" s="1"/>
  <c r="N150" i="213"/>
  <c r="N487" i="222" s="1"/>
  <c r="K151" i="213"/>
  <c r="K488" i="222" s="1"/>
  <c r="G152" i="213"/>
  <c r="G501" i="222" s="1"/>
  <c r="P152" i="213"/>
  <c r="P501" i="222" s="1"/>
  <c r="M156" i="213"/>
  <c r="M525" i="222" s="1"/>
  <c r="J157" i="213"/>
  <c r="J526" i="222" s="1"/>
  <c r="E158" i="213"/>
  <c r="E527" i="222" s="1"/>
  <c r="O158" i="213"/>
  <c r="O527" i="222" s="1"/>
  <c r="L159" i="213"/>
  <c r="L552" i="222" s="1"/>
  <c r="Q160" i="213"/>
  <c r="Q559" i="222" s="1"/>
  <c r="N161" i="213"/>
  <c r="N560" i="222" s="1"/>
  <c r="K162" i="213"/>
  <c r="K594" i="222" s="1"/>
  <c r="G163" i="213"/>
  <c r="G561" i="222" s="1"/>
  <c r="P163" i="213"/>
  <c r="P561" i="222" s="1"/>
  <c r="M164" i="213"/>
  <c r="M562" i="222" s="1"/>
  <c r="J165" i="213"/>
  <c r="J563" i="222" s="1"/>
  <c r="E166" i="213"/>
  <c r="O166" i="213"/>
  <c r="L167" i="213"/>
  <c r="L602" i="222" s="1"/>
  <c r="Q168" i="213"/>
  <c r="Q603" i="222" s="1"/>
  <c r="N169" i="213"/>
  <c r="N604" i="222" s="1"/>
  <c r="K170" i="213"/>
  <c r="K605" i="222" s="1"/>
  <c r="G171" i="213"/>
  <c r="G632" i="222" s="1"/>
  <c r="P171" i="213"/>
  <c r="P632" i="222" s="1"/>
  <c r="M172" i="213"/>
  <c r="M659" i="222" s="1"/>
  <c r="J173" i="213"/>
  <c r="J660" i="222" s="1"/>
  <c r="E174" i="213"/>
  <c r="E673" i="222" s="1"/>
  <c r="O174" i="213"/>
  <c r="O673" i="222" s="1"/>
  <c r="L178" i="213"/>
  <c r="L647" i="232" s="1"/>
  <c r="Q179" i="213"/>
  <c r="Q698" i="222" s="1"/>
  <c r="N180" i="213"/>
  <c r="N699" i="222" s="1"/>
  <c r="K181" i="213"/>
  <c r="K724" i="222" s="1"/>
  <c r="G182" i="213"/>
  <c r="G731" i="222" s="1"/>
  <c r="P182" i="213"/>
  <c r="P731" i="222" s="1"/>
  <c r="K184" i="213"/>
  <c r="K766" i="222" s="1"/>
  <c r="G185" i="213"/>
  <c r="G733" i="222" s="1"/>
  <c r="P185" i="213"/>
  <c r="P733" i="222" s="1"/>
  <c r="M186" i="213"/>
  <c r="M734" i="222" s="1"/>
  <c r="J187" i="213"/>
  <c r="J735" i="222" s="1"/>
  <c r="E188" i="213"/>
  <c r="O188" i="213"/>
  <c r="L189" i="213"/>
  <c r="L774" i="222" s="1"/>
  <c r="Q190" i="213"/>
  <c r="Q775" i="222" s="1"/>
  <c r="N191" i="213"/>
  <c r="N776" i="222" s="1"/>
  <c r="K192" i="213"/>
  <c r="K777" i="222" s="1"/>
  <c r="G193" i="213"/>
  <c r="G804" i="222" s="1"/>
  <c r="P193" i="213"/>
  <c r="P804" i="222" s="1"/>
  <c r="M194" i="213"/>
  <c r="M831" i="222" s="1"/>
  <c r="E196" i="213"/>
  <c r="E845" i="222" s="1"/>
  <c r="O196" i="213"/>
  <c r="O845" i="222" s="1"/>
  <c r="N42" i="213"/>
  <c r="M45" i="213"/>
  <c r="P52" i="213"/>
  <c r="E93" i="213"/>
  <c r="N96" i="213"/>
  <c r="N80" i="222" s="1"/>
  <c r="P98" i="213"/>
  <c r="P48" i="222" s="1"/>
  <c r="E101" i="213"/>
  <c r="N104" i="213"/>
  <c r="G106" i="213"/>
  <c r="G145" i="222" s="1"/>
  <c r="J41" i="213"/>
  <c r="O42" i="213"/>
  <c r="N45" i="213"/>
  <c r="P47" i="213"/>
  <c r="J49" i="213"/>
  <c r="O50" i="213"/>
  <c r="L51" i="213"/>
  <c r="Q52" i="213"/>
  <c r="N91" i="213"/>
  <c r="N12" i="222" s="1"/>
  <c r="K92" i="213"/>
  <c r="K13" i="222" s="1"/>
  <c r="G93" i="213"/>
  <c r="G38" i="222" s="1"/>
  <c r="P93" i="213"/>
  <c r="M94" i="213"/>
  <c r="M45" i="222" s="1"/>
  <c r="J95" i="213"/>
  <c r="J46" i="222" s="1"/>
  <c r="E96" i="213"/>
  <c r="E80" i="222" s="1"/>
  <c r="O96" i="213"/>
  <c r="O80" i="222" s="1"/>
  <c r="L97" i="213"/>
  <c r="L47" i="222" s="1"/>
  <c r="Q98" i="213"/>
  <c r="Q48" i="222" s="1"/>
  <c r="N99" i="213"/>
  <c r="N49" i="222" s="1"/>
  <c r="K100" i="213"/>
  <c r="G101" i="213"/>
  <c r="P101" i="213"/>
  <c r="M102" i="213"/>
  <c r="M89" i="222" s="1"/>
  <c r="J103" i="213"/>
  <c r="J90" i="222" s="1"/>
  <c r="E104" i="213"/>
  <c r="O104" i="213"/>
  <c r="O91" i="222" s="1"/>
  <c r="L105" i="213"/>
  <c r="L118" i="222" s="1"/>
  <c r="Q106" i="213"/>
  <c r="N107" i="213"/>
  <c r="K108" i="213"/>
  <c r="G112" i="213"/>
  <c r="G182" i="232" s="1"/>
  <c r="P112" i="213"/>
  <c r="P183" i="222" s="1"/>
  <c r="M113" i="213"/>
  <c r="M184" i="222" s="1"/>
  <c r="J114" i="213"/>
  <c r="J185" i="222" s="1"/>
  <c r="E115" i="213"/>
  <c r="E210" i="222" s="1"/>
  <c r="O115" i="213"/>
  <c r="O210" i="222" s="1"/>
  <c r="L116" i="213"/>
  <c r="L217" i="222" s="1"/>
  <c r="Q117" i="213"/>
  <c r="Q218" i="222" s="1"/>
  <c r="N118" i="213"/>
  <c r="N252" i="222" s="1"/>
  <c r="K119" i="213"/>
  <c r="K219" i="222" s="1"/>
  <c r="G120" i="213"/>
  <c r="G220" i="222" s="1"/>
  <c r="P120" i="213"/>
  <c r="P220" i="222" s="1"/>
  <c r="M121" i="213"/>
  <c r="M221" i="222" s="1"/>
  <c r="J122" i="213"/>
  <c r="E123" i="213"/>
  <c r="E259" i="222" s="1"/>
  <c r="O123" i="213"/>
  <c r="O259" i="222" s="1"/>
  <c r="L124" i="213"/>
  <c r="L260" i="222" s="1"/>
  <c r="Q125" i="213"/>
  <c r="Q261" i="222" s="1"/>
  <c r="N126" i="213"/>
  <c r="N262" i="222" s="1"/>
  <c r="K127" i="213"/>
  <c r="K289" i="222" s="1"/>
  <c r="G128" i="213"/>
  <c r="G316" i="222" s="1"/>
  <c r="P128" i="213"/>
  <c r="P316" i="222" s="1"/>
  <c r="M129" i="213"/>
  <c r="M317" i="222" s="1"/>
  <c r="J130" i="213"/>
  <c r="J330" i="222" s="1"/>
  <c r="E134" i="213"/>
  <c r="E337" i="232" s="1"/>
  <c r="O134" i="213"/>
  <c r="O337" i="232" s="1"/>
  <c r="L135" i="213"/>
  <c r="L355" i="222" s="1"/>
  <c r="Q136" i="213"/>
  <c r="Q356" i="222" s="1"/>
  <c r="N137" i="213"/>
  <c r="N381" i="222" s="1"/>
  <c r="K138" i="213"/>
  <c r="K388" i="222" s="1"/>
  <c r="G139" i="213"/>
  <c r="G389" i="222" s="1"/>
  <c r="P139" i="213"/>
  <c r="P389" i="222" s="1"/>
  <c r="M140" i="213"/>
  <c r="M423" i="222" s="1"/>
  <c r="J141" i="213"/>
  <c r="J390" i="222" s="1"/>
  <c r="E142" i="213"/>
  <c r="E391" i="222" s="1"/>
  <c r="O142" i="213"/>
  <c r="O391" i="222" s="1"/>
  <c r="L143" i="213"/>
  <c r="L392" i="222" s="1"/>
  <c r="Q144" i="213"/>
  <c r="N145" i="213"/>
  <c r="N430" i="222" s="1"/>
  <c r="K146" i="213"/>
  <c r="K431" i="222" s="1"/>
  <c r="G147" i="213"/>
  <c r="G432" i="222" s="1"/>
  <c r="P147" i="213"/>
  <c r="P432" i="222" s="1"/>
  <c r="M148" i="213"/>
  <c r="M433" i="222" s="1"/>
  <c r="J149" i="213"/>
  <c r="J460" i="222" s="1"/>
  <c r="E150" i="213"/>
  <c r="E487" i="222" s="1"/>
  <c r="O150" i="213"/>
  <c r="O487" i="222" s="1"/>
  <c r="L151" i="213"/>
  <c r="L488" i="222" s="1"/>
  <c r="Q152" i="213"/>
  <c r="Q501" i="222" s="1"/>
  <c r="N156" i="213"/>
  <c r="N492" i="232" s="1"/>
  <c r="K157" i="213"/>
  <c r="K526" i="222" s="1"/>
  <c r="G158" i="213"/>
  <c r="G527" i="222" s="1"/>
  <c r="P158" i="213"/>
  <c r="P527" i="222" s="1"/>
  <c r="M159" i="213"/>
  <c r="M552" i="222" s="1"/>
  <c r="J160" i="213"/>
  <c r="J559" i="222" s="1"/>
  <c r="E161" i="213"/>
  <c r="E560" i="222" s="1"/>
  <c r="O161" i="213"/>
  <c r="O560" i="222" s="1"/>
  <c r="L162" i="213"/>
  <c r="L594" i="222" s="1"/>
  <c r="Q163" i="213"/>
  <c r="Q561" i="222" s="1"/>
  <c r="N164" i="213"/>
  <c r="N562" i="222" s="1"/>
  <c r="K165" i="213"/>
  <c r="K563" i="222" s="1"/>
  <c r="G166" i="213"/>
  <c r="P166" i="213"/>
  <c r="M167" i="213"/>
  <c r="M602" i="222" s="1"/>
  <c r="J168" i="213"/>
  <c r="J603" i="222" s="1"/>
  <c r="E169" i="213"/>
  <c r="E604" i="222" s="1"/>
  <c r="O169" i="213"/>
  <c r="O604" i="222" s="1"/>
  <c r="L170" i="213"/>
  <c r="L605" i="222" s="1"/>
  <c r="Q171" i="213"/>
  <c r="Q632" i="222" s="1"/>
  <c r="N172" i="213"/>
  <c r="N659" i="222" s="1"/>
  <c r="K173" i="213"/>
  <c r="K660" i="222" s="1"/>
  <c r="G174" i="213"/>
  <c r="G673" i="222" s="1"/>
  <c r="P174" i="213"/>
  <c r="P673" i="222" s="1"/>
  <c r="M178" i="213"/>
  <c r="M647" i="232" s="1"/>
  <c r="J179" i="213"/>
  <c r="J698" i="222" s="1"/>
  <c r="E180" i="213"/>
  <c r="E699" i="222" s="1"/>
  <c r="O180" i="213"/>
  <c r="O699" i="222" s="1"/>
  <c r="L181" i="213"/>
  <c r="L724" i="222" s="1"/>
  <c r="Q182" i="213"/>
  <c r="Q731" i="222" s="1"/>
  <c r="L184" i="213"/>
  <c r="L766" i="222" s="1"/>
  <c r="Q185" i="213"/>
  <c r="Q733" i="222" s="1"/>
  <c r="N186" i="213"/>
  <c r="N734" i="222" s="1"/>
  <c r="K187" i="213"/>
  <c r="K735" i="222" s="1"/>
  <c r="G188" i="213"/>
  <c r="P188" i="213"/>
  <c r="M189" i="213"/>
  <c r="M774" i="222" s="1"/>
  <c r="J190" i="213"/>
  <c r="J775" i="222" s="1"/>
  <c r="E191" i="213"/>
  <c r="E776" i="222" s="1"/>
  <c r="O191" i="213"/>
  <c r="O776" i="222" s="1"/>
  <c r="L192" i="213"/>
  <c r="L777" i="222" s="1"/>
  <c r="Q193" i="213"/>
  <c r="Q804" i="222" s="1"/>
  <c r="N194" i="213"/>
  <c r="N831" i="222" s="1"/>
  <c r="G196" i="213"/>
  <c r="G845" i="222" s="1"/>
  <c r="P196" i="213"/>
  <c r="P845" i="222" s="1"/>
  <c r="L90" i="213"/>
  <c r="L27" i="232" s="1"/>
  <c r="P44" i="213"/>
  <c r="M91" i="213"/>
  <c r="M12" i="222" s="1"/>
  <c r="L94" i="213"/>
  <c r="L45" i="222" s="1"/>
  <c r="Q95" i="213"/>
  <c r="Q46" i="222" s="1"/>
  <c r="G98" i="213"/>
  <c r="G48" i="222" s="1"/>
  <c r="J100" i="213"/>
  <c r="O101" i="213"/>
  <c r="O88" i="222" s="1"/>
  <c r="Q103" i="213"/>
  <c r="Q90" i="222" s="1"/>
  <c r="K105" i="213"/>
  <c r="K118" i="222" s="1"/>
  <c r="M90" i="213"/>
  <c r="M27" i="232" s="1"/>
  <c r="L43" i="213"/>
  <c r="Q44" i="213"/>
  <c r="K46" i="213"/>
  <c r="M48" i="213"/>
  <c r="N90" i="213"/>
  <c r="K41" i="213"/>
  <c r="P42" i="213"/>
  <c r="M43" i="213"/>
  <c r="J44" i="213"/>
  <c r="O45" i="213"/>
  <c r="L46" i="213"/>
  <c r="Q47" i="213"/>
  <c r="N48" i="213"/>
  <c r="K49" i="213"/>
  <c r="P50" i="213"/>
  <c r="M51" i="213"/>
  <c r="J52" i="213"/>
  <c r="E91" i="213"/>
  <c r="O91" i="213"/>
  <c r="O12" i="222" s="1"/>
  <c r="L92" i="213"/>
  <c r="L13" i="222" s="1"/>
  <c r="Q93" i="213"/>
  <c r="Q38" i="222" s="1"/>
  <c r="N94" i="213"/>
  <c r="K95" i="213"/>
  <c r="K46" i="222" s="1"/>
  <c r="G96" i="213"/>
  <c r="G80" i="222" s="1"/>
  <c r="P96" i="213"/>
  <c r="P80" i="222" s="1"/>
  <c r="M97" i="213"/>
  <c r="M47" i="222" s="1"/>
  <c r="J98" i="213"/>
  <c r="J48" i="222" s="1"/>
  <c r="E99" i="213"/>
  <c r="O99" i="213"/>
  <c r="O49" i="222" s="1"/>
  <c r="L100" i="213"/>
  <c r="Q101" i="213"/>
  <c r="N102" i="213"/>
  <c r="N89" i="222" s="1"/>
  <c r="K103" i="213"/>
  <c r="K90" i="222" s="1"/>
  <c r="G104" i="213"/>
  <c r="G91" i="222" s="1"/>
  <c r="P104" i="213"/>
  <c r="P91" i="222" s="1"/>
  <c r="M105" i="213"/>
  <c r="M118" i="222" s="1"/>
  <c r="J106" i="213"/>
  <c r="J145" i="222" s="1"/>
  <c r="E107" i="213"/>
  <c r="O107" i="213"/>
  <c r="O146" i="222" s="1"/>
  <c r="L108" i="213"/>
  <c r="Q112" i="213"/>
  <c r="Q183" i="222" s="1"/>
  <c r="N113" i="213"/>
  <c r="N184" i="222" s="1"/>
  <c r="K114" i="213"/>
  <c r="K185" i="222" s="1"/>
  <c r="G115" i="213"/>
  <c r="G210" i="222" s="1"/>
  <c r="P115" i="213"/>
  <c r="P210" i="222" s="1"/>
  <c r="M116" i="213"/>
  <c r="M217" i="222" s="1"/>
  <c r="J117" i="213"/>
  <c r="J218" i="222" s="1"/>
  <c r="E118" i="213"/>
  <c r="E252" i="222" s="1"/>
  <c r="O118" i="213"/>
  <c r="O252" i="222" s="1"/>
  <c r="L119" i="213"/>
  <c r="L219" i="222" s="1"/>
  <c r="Q120" i="213"/>
  <c r="Q220" i="222" s="1"/>
  <c r="N121" i="213"/>
  <c r="N221" i="222" s="1"/>
  <c r="K122" i="213"/>
  <c r="G123" i="213"/>
  <c r="G259" i="222" s="1"/>
  <c r="P123" i="213"/>
  <c r="P259" i="222" s="1"/>
  <c r="M124" i="213"/>
  <c r="M260" i="222" s="1"/>
  <c r="J125" i="213"/>
  <c r="J261" i="222" s="1"/>
  <c r="E126" i="213"/>
  <c r="E262" i="222" s="1"/>
  <c r="O126" i="213"/>
  <c r="O262" i="222" s="1"/>
  <c r="L127" i="213"/>
  <c r="L289" i="222" s="1"/>
  <c r="Q128" i="213"/>
  <c r="Q316" i="222" s="1"/>
  <c r="N129" i="213"/>
  <c r="N317" i="222" s="1"/>
  <c r="K130" i="213"/>
  <c r="K330" i="222" s="1"/>
  <c r="G134" i="213"/>
  <c r="G337" i="232" s="1"/>
  <c r="P134" i="213"/>
  <c r="P354" i="222" s="1"/>
  <c r="M135" i="213"/>
  <c r="M355" i="222" s="1"/>
  <c r="J136" i="213"/>
  <c r="J356" i="222" s="1"/>
  <c r="E137" i="213"/>
  <c r="E381" i="222" s="1"/>
  <c r="O137" i="213"/>
  <c r="O381" i="222" s="1"/>
  <c r="L138" i="213"/>
  <c r="L388" i="222" s="1"/>
  <c r="Q139" i="213"/>
  <c r="Q389" i="222" s="1"/>
  <c r="N140" i="213"/>
  <c r="N423" i="222" s="1"/>
  <c r="K141" i="213"/>
  <c r="K390" i="222" s="1"/>
  <c r="G142" i="213"/>
  <c r="G391" i="222" s="1"/>
  <c r="P142" i="213"/>
  <c r="P391" i="222" s="1"/>
  <c r="M143" i="213"/>
  <c r="M392" i="222" s="1"/>
  <c r="J144" i="213"/>
  <c r="E145" i="213"/>
  <c r="E430" i="222" s="1"/>
  <c r="O145" i="213"/>
  <c r="O430" i="222" s="1"/>
  <c r="L146" i="213"/>
  <c r="L431" i="222" s="1"/>
  <c r="Q147" i="213"/>
  <c r="Q432" i="222" s="1"/>
  <c r="N148" i="213"/>
  <c r="N433" i="222" s="1"/>
  <c r="K149" i="213"/>
  <c r="K460" i="222" s="1"/>
  <c r="G150" i="213"/>
  <c r="G487" i="222" s="1"/>
  <c r="P150" i="213"/>
  <c r="P487" i="222" s="1"/>
  <c r="M151" i="213"/>
  <c r="M488" i="222" s="1"/>
  <c r="J152" i="213"/>
  <c r="J501" i="222" s="1"/>
  <c r="E156" i="213"/>
  <c r="E525" i="222" s="1"/>
  <c r="O156" i="213"/>
  <c r="O525" i="222" s="1"/>
  <c r="L157" i="213"/>
  <c r="L526" i="222" s="1"/>
  <c r="Q158" i="213"/>
  <c r="Q527" i="222" s="1"/>
  <c r="N159" i="213"/>
  <c r="N552" i="222" s="1"/>
  <c r="K160" i="213"/>
  <c r="K559" i="222" s="1"/>
  <c r="G161" i="213"/>
  <c r="G560" i="222" s="1"/>
  <c r="P161" i="213"/>
  <c r="P560" i="222" s="1"/>
  <c r="M162" i="213"/>
  <c r="M594" i="222" s="1"/>
  <c r="J163" i="213"/>
  <c r="J561" i="222" s="1"/>
  <c r="E164" i="213"/>
  <c r="E562" i="222" s="1"/>
  <c r="O164" i="213"/>
  <c r="O562" i="222" s="1"/>
  <c r="L165" i="213"/>
  <c r="L563" i="222" s="1"/>
  <c r="Q166" i="213"/>
  <c r="N167" i="213"/>
  <c r="N602" i="222" s="1"/>
  <c r="K168" i="213"/>
  <c r="K603" i="222" s="1"/>
  <c r="G169" i="213"/>
  <c r="G604" i="222" s="1"/>
  <c r="P169" i="213"/>
  <c r="P604" i="222" s="1"/>
  <c r="M170" i="213"/>
  <c r="M605" i="222" s="1"/>
  <c r="J171" i="213"/>
  <c r="J632" i="222" s="1"/>
  <c r="E172" i="213"/>
  <c r="E659" i="222" s="1"/>
  <c r="O172" i="213"/>
  <c r="O659" i="222" s="1"/>
  <c r="L173" i="213"/>
  <c r="L660" i="222" s="1"/>
  <c r="Q174" i="213"/>
  <c r="Q673" i="222" s="1"/>
  <c r="N178" i="213"/>
  <c r="N697" i="222" s="1"/>
  <c r="K179" i="213"/>
  <c r="K698" i="222" s="1"/>
  <c r="G180" i="213"/>
  <c r="G699" i="222" s="1"/>
  <c r="P180" i="213"/>
  <c r="P699" i="222" s="1"/>
  <c r="M181" i="213"/>
  <c r="M724" i="222" s="1"/>
  <c r="J182" i="213"/>
  <c r="J731" i="222" s="1"/>
  <c r="M184" i="213"/>
  <c r="M766" i="222" s="1"/>
  <c r="J185" i="213"/>
  <c r="J733" i="222" s="1"/>
  <c r="E186" i="213"/>
  <c r="E734" i="222" s="1"/>
  <c r="O186" i="213"/>
  <c r="O734" i="222" s="1"/>
  <c r="L187" i="213"/>
  <c r="L735" i="222" s="1"/>
  <c r="Q188" i="213"/>
  <c r="N189" i="213"/>
  <c r="N774" i="222" s="1"/>
  <c r="K190" i="213"/>
  <c r="K775" i="222" s="1"/>
  <c r="G191" i="213"/>
  <c r="G776" i="222" s="1"/>
  <c r="P191" i="213"/>
  <c r="P776" i="222" s="1"/>
  <c r="M192" i="213"/>
  <c r="M777" i="222" s="1"/>
  <c r="J193" i="213"/>
  <c r="J804" i="222" s="1"/>
  <c r="E194" i="213"/>
  <c r="E831" i="222" s="1"/>
  <c r="O194" i="213"/>
  <c r="O831" i="222" s="1"/>
  <c r="Q196" i="213"/>
  <c r="Q845" i="222" s="1"/>
  <c r="E27" i="232"/>
  <c r="M182" i="213"/>
  <c r="M731" i="222" s="1"/>
  <c r="E11" i="222"/>
  <c r="M195" i="213"/>
  <c r="M832" i="222" s="1"/>
  <c r="M732" i="222"/>
  <c r="E195" i="213"/>
  <c r="E832" i="222" s="1"/>
  <c r="E183" i="213"/>
  <c r="E732" i="222" s="1"/>
  <c r="O183" i="213"/>
  <c r="O732" i="222" s="1"/>
  <c r="O195" i="213"/>
  <c r="O832" i="222" s="1"/>
  <c r="G195" i="213"/>
  <c r="G832" i="222" s="1"/>
  <c r="G183" i="213"/>
  <c r="G732" i="222" s="1"/>
  <c r="P195" i="213"/>
  <c r="P832" i="222" s="1"/>
  <c r="P183" i="213"/>
  <c r="P732" i="222" s="1"/>
  <c r="N195" i="213"/>
  <c r="N832" i="222" s="1"/>
  <c r="N183" i="213"/>
  <c r="N732" i="222" s="1"/>
  <c r="Q195" i="213"/>
  <c r="Q832" i="222" s="1"/>
  <c r="Q183" i="213"/>
  <c r="Q732" i="222" s="1"/>
  <c r="J195" i="213"/>
  <c r="J832" i="222" s="1"/>
  <c r="J183" i="213"/>
  <c r="J732" i="222" s="1"/>
  <c r="K195" i="213"/>
  <c r="K832" i="222" s="1"/>
  <c r="K183" i="213"/>
  <c r="K732" i="222" s="1"/>
  <c r="L195" i="213"/>
  <c r="L832" i="222" s="1"/>
  <c r="L183" i="213"/>
  <c r="L732"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Q765" i="222" l="1"/>
  <c r="G765" i="222"/>
  <c r="G750" i="222"/>
  <c r="K765" i="222"/>
  <c r="L765" i="222"/>
  <c r="O765" i="222"/>
  <c r="L750" i="222"/>
  <c r="N765" i="222"/>
  <c r="Q750" i="222"/>
  <c r="O750" i="222"/>
  <c r="J750" i="222"/>
  <c r="M750" i="222"/>
  <c r="N750" i="222"/>
  <c r="K750" i="222"/>
  <c r="J765" i="222"/>
  <c r="P765" i="222"/>
  <c r="M765" i="222"/>
  <c r="P750" i="222"/>
  <c r="E765" i="222"/>
  <c r="E750" i="222"/>
  <c r="L593" i="222"/>
  <c r="O593" i="222"/>
  <c r="E593" i="222"/>
  <c r="N593" i="222"/>
  <c r="P593" i="222"/>
  <c r="M593" i="222"/>
  <c r="Q593" i="222"/>
  <c r="G593" i="222"/>
  <c r="K593" i="222"/>
  <c r="J593" i="222"/>
  <c r="P64" i="222"/>
  <c r="Q79" i="222"/>
  <c r="G64" i="222"/>
  <c r="J64" i="222"/>
  <c r="L79" i="222"/>
  <c r="N64" i="222"/>
  <c r="K64" i="222"/>
  <c r="O64" i="222"/>
  <c r="N79" i="222"/>
  <c r="M64" i="222"/>
  <c r="O79" i="222"/>
  <c r="K407" i="222"/>
  <c r="M422" i="222"/>
  <c r="M407" i="222"/>
  <c r="P422" i="222"/>
  <c r="O422" i="222"/>
  <c r="J407" i="222"/>
  <c r="N407" i="222"/>
  <c r="G422" i="222"/>
  <c r="E422" i="222"/>
  <c r="P407" i="222"/>
  <c r="O407" i="222"/>
  <c r="G407" i="222"/>
  <c r="E407" i="222"/>
  <c r="Q422" i="222"/>
  <c r="N422" i="222"/>
  <c r="Q407" i="222"/>
  <c r="J422" i="222"/>
  <c r="L422" i="222"/>
  <c r="L407" i="222"/>
  <c r="K422" i="222"/>
  <c r="N251" i="222"/>
  <c r="Q251" i="222"/>
  <c r="P251" i="222"/>
  <c r="G251" i="222"/>
  <c r="O251" i="222"/>
  <c r="J251" i="222"/>
  <c r="E251" i="222"/>
  <c r="K251" i="222"/>
  <c r="M251" i="222"/>
  <c r="L251" i="222"/>
  <c r="J578" i="222"/>
  <c r="L578" i="222"/>
  <c r="Q578" i="222"/>
  <c r="M578" i="222"/>
  <c r="O578" i="222"/>
  <c r="E578" i="222"/>
  <c r="N578" i="222"/>
  <c r="P578" i="222"/>
  <c r="G578" i="222"/>
  <c r="K578" i="222"/>
  <c r="G236" i="222"/>
  <c r="O236" i="222"/>
  <c r="N236" i="222"/>
  <c r="K236" i="222"/>
  <c r="P236" i="222"/>
  <c r="E236" i="222"/>
  <c r="Q236" i="222"/>
  <c r="J236" i="222"/>
  <c r="M236" i="222"/>
  <c r="L236" i="222"/>
  <c r="J107" i="217"/>
  <c r="G525" i="222"/>
  <c r="E697" i="222"/>
  <c r="O107" i="217"/>
  <c r="K107" i="217"/>
  <c r="M107" i="217"/>
  <c r="P107" i="217"/>
  <c r="Q107" i="217"/>
  <c r="N107" i="217"/>
  <c r="L107" i="217"/>
  <c r="P492" i="232"/>
  <c r="E89" i="222"/>
  <c r="Q337" i="232"/>
  <c r="M79" i="222"/>
  <c r="P12" i="222"/>
  <c r="L91" i="222"/>
  <c r="O647" i="232"/>
  <c r="P13" i="222"/>
  <c r="K337" i="232"/>
  <c r="O13" i="222"/>
  <c r="L64" i="222"/>
  <c r="P145" i="222"/>
  <c r="N183" i="222"/>
  <c r="E47" i="222"/>
  <c r="N45" i="222"/>
  <c r="J91" i="222"/>
  <c r="P45" i="222"/>
  <c r="K97" i="217"/>
  <c r="L88" i="222"/>
  <c r="G89" i="222"/>
  <c r="L183" i="222"/>
  <c r="L697" i="222"/>
  <c r="Q64" i="222"/>
  <c r="K49" i="222"/>
  <c r="N146" i="222"/>
  <c r="P38" i="222"/>
  <c r="M88" i="217"/>
  <c r="J88" i="222"/>
  <c r="L48" i="222"/>
  <c r="M48" i="222"/>
  <c r="O354" i="222"/>
  <c r="Q697" i="222"/>
  <c r="O88" i="217"/>
  <c r="G159" i="222"/>
  <c r="N46" i="222"/>
  <c r="L159" i="222"/>
  <c r="E145" i="222"/>
  <c r="O11" i="222"/>
  <c r="Q88" i="222"/>
  <c r="J89" i="222"/>
  <c r="G183" i="222"/>
  <c r="E118" i="222"/>
  <c r="K88" i="217"/>
  <c r="G49" i="222"/>
  <c r="L145" i="222"/>
  <c r="N91" i="222"/>
  <c r="Q146" i="222"/>
  <c r="P79" i="222"/>
  <c r="O118" i="222"/>
  <c r="O183" i="222"/>
  <c r="J697" i="222"/>
  <c r="E45" i="222"/>
  <c r="Q11" i="222"/>
  <c r="K12" i="222"/>
  <c r="G45" i="222"/>
  <c r="G47" i="222"/>
  <c r="M49" i="222"/>
  <c r="L12" i="222"/>
  <c r="Q47" i="222"/>
  <c r="O159" i="222"/>
  <c r="M183" i="222"/>
  <c r="K492" i="232"/>
  <c r="P697" i="222"/>
  <c r="N97" i="217"/>
  <c r="G11" i="222"/>
  <c r="K91" i="222"/>
  <c r="L38" i="222"/>
  <c r="Q49" i="222"/>
  <c r="N145" i="222"/>
  <c r="O46" i="222"/>
  <c r="M90" i="222"/>
  <c r="M354" i="222"/>
  <c r="E159" i="222"/>
  <c r="L92" i="217"/>
  <c r="K27" i="232"/>
  <c r="L46" i="222"/>
  <c r="O47" i="222"/>
  <c r="G88" i="222"/>
  <c r="M13" i="222"/>
  <c r="J159" i="222"/>
  <c r="O90" i="222"/>
  <c r="J182" i="232"/>
  <c r="J337" i="232"/>
  <c r="E49" i="222"/>
  <c r="Q182" i="232"/>
  <c r="O492" i="232"/>
  <c r="E46" i="222"/>
  <c r="Q88" i="217"/>
  <c r="P11" i="222"/>
  <c r="P49" i="222"/>
  <c r="J49" i="222"/>
  <c r="J12" i="222"/>
  <c r="K159" i="222"/>
  <c r="K79" i="222"/>
  <c r="M146" i="222"/>
  <c r="P159" i="222"/>
  <c r="M88" i="222"/>
  <c r="J45" i="222"/>
  <c r="M46" i="222"/>
  <c r="P182" i="232"/>
  <c r="N354" i="222"/>
  <c r="J492" i="232"/>
  <c r="M492" i="232"/>
  <c r="G697" i="222"/>
  <c r="J79" i="222"/>
  <c r="J88" i="217"/>
  <c r="P88" i="222"/>
  <c r="P92" i="217"/>
  <c r="L492" i="232"/>
  <c r="E38" i="222"/>
  <c r="M92" i="217"/>
  <c r="P97" i="217"/>
  <c r="N27" i="232"/>
  <c r="M38" i="222"/>
  <c r="P89" i="222"/>
  <c r="G118" i="222"/>
  <c r="Q145" i="222"/>
  <c r="P118" i="222"/>
  <c r="N90" i="222"/>
  <c r="K146" i="222"/>
  <c r="G79" i="222"/>
  <c r="J146" i="222"/>
  <c r="K183" i="222"/>
  <c r="L337" i="232"/>
  <c r="Q492" i="232"/>
  <c r="M697" i="222"/>
  <c r="J11" i="222"/>
  <c r="G13" i="222"/>
  <c r="Q13" i="222"/>
  <c r="Q45" i="222"/>
  <c r="J13" i="222"/>
  <c r="Q118" i="222"/>
  <c r="N48" i="222"/>
  <c r="E183" i="222"/>
  <c r="K697" i="222"/>
  <c r="E48" i="222"/>
  <c r="N92" i="217"/>
  <c r="K92" i="217"/>
  <c r="P88" i="217"/>
  <c r="Q27" i="232"/>
  <c r="L11" i="222"/>
  <c r="N525" i="222"/>
  <c r="E90" i="222"/>
  <c r="E146" i="222"/>
  <c r="M97" i="217"/>
  <c r="J97" i="217"/>
  <c r="O92" i="217"/>
  <c r="N11" i="222"/>
  <c r="E354" i="222"/>
  <c r="E88" i="222"/>
  <c r="E79" i="222"/>
  <c r="E13" i="222"/>
  <c r="L97" i="217"/>
  <c r="J92" i="217"/>
  <c r="O97" i="217"/>
  <c r="P27" i="232"/>
  <c r="G354" i="222"/>
  <c r="M11" i="222"/>
  <c r="E91" i="222"/>
  <c r="N88" i="217"/>
  <c r="L88" i="217"/>
  <c r="Q92" i="217"/>
  <c r="P337" i="232"/>
  <c r="E492" i="232"/>
  <c r="N647" i="232"/>
  <c r="E12" i="222"/>
  <c r="Q97" i="217"/>
  <c r="E64"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M222" i="217" s="1"/>
  <c r="L163" i="217"/>
  <c r="K163" i="217"/>
  <c r="J163" i="217"/>
  <c r="Q145" i="217"/>
  <c r="Q217" i="217" s="1"/>
  <c r="P145" i="217"/>
  <c r="P217" i="217" s="1"/>
  <c r="O145" i="217"/>
  <c r="O217" i="217" s="1"/>
  <c r="N145" i="217"/>
  <c r="N217" i="217" s="1"/>
  <c r="M145" i="217"/>
  <c r="M217" i="217" s="1"/>
  <c r="L145" i="217"/>
  <c r="L217" i="217" s="1"/>
  <c r="K145" i="217"/>
  <c r="K217" i="217" s="1"/>
  <c r="J145" i="217"/>
  <c r="J217" i="217" s="1"/>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N210" i="217" l="1"/>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N16" i="232" s="1"/>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M76" i="217" l="1"/>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F13"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19" i="213"/>
  <c r="A1" i="213"/>
  <c r="B20"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215" i="232"/>
  <c r="J370" i="232"/>
  <c r="J525" i="232"/>
  <c r="J680" i="232"/>
  <c r="J12" i="233"/>
  <c r="K5" i="233"/>
  <c r="J12" i="232"/>
  <c r="J57" i="216"/>
  <c r="J60" i="232"/>
  <c r="J12" i="217"/>
  <c r="J89" i="217" s="1"/>
  <c r="J90" i="217" s="1"/>
  <c r="J113" i="217"/>
  <c r="J112" i="217"/>
  <c r="K5" i="232"/>
  <c r="J13" i="217"/>
  <c r="J72" i="217" s="1"/>
  <c r="J85" i="216"/>
  <c r="J86" i="216" s="1"/>
  <c r="K5" i="223"/>
  <c r="K5" i="222"/>
  <c r="K5" i="213"/>
  <c r="J20" i="216"/>
  <c r="J21" i="216" s="1"/>
  <c r="J22" i="216" s="1"/>
  <c r="K13" i="216"/>
  <c r="K14" i="216" s="1"/>
  <c r="L10" i="216"/>
  <c r="K5" i="217"/>
  <c r="K5" i="216"/>
  <c r="L5" i="233" l="1"/>
  <c r="J2" i="233"/>
  <c r="J4" i="232"/>
  <c r="J4" i="233"/>
  <c r="J80" i="217"/>
  <c r="J81" i="217" s="1"/>
  <c r="J248" i="217" s="1"/>
  <c r="J172" i="217"/>
  <c r="J173" i="217" s="1"/>
  <c r="J236" i="217" s="1"/>
  <c r="J67" i="217"/>
  <c r="J68" i="217" s="1"/>
  <c r="J58" i="217"/>
  <c r="J59" i="217" s="1"/>
  <c r="J122" i="217" s="1"/>
  <c r="J181" i="217"/>
  <c r="J182" i="217" s="1"/>
  <c r="J194" i="217"/>
  <c r="J195" i="217" s="1"/>
  <c r="J240" i="217"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07" i="232" l="1"/>
  <c r="J209" i="232" s="1"/>
  <c r="J362" i="232"/>
  <c r="J672" i="232"/>
  <c r="J674" i="232" s="1"/>
  <c r="J686" i="232" s="1"/>
  <c r="J517" i="232"/>
  <c r="J519" i="232" s="1"/>
  <c r="J531" i="232" s="1"/>
  <c r="J183" i="232"/>
  <c r="J338" i="232"/>
  <c r="J493" i="232"/>
  <c r="J648" i="232"/>
  <c r="J393" i="222"/>
  <c r="J394" i="222" s="1"/>
  <c r="J700" i="222"/>
  <c r="J701" i="222" s="1"/>
  <c r="J528" i="222"/>
  <c r="J529" i="222" s="1"/>
  <c r="J736" i="222"/>
  <c r="J737" i="222" s="1"/>
  <c r="J92" i="222"/>
  <c r="J93" i="222" s="1"/>
  <c r="J778" i="222"/>
  <c r="J779" i="222" s="1"/>
  <c r="J263" i="222"/>
  <c r="J264" i="222" s="1"/>
  <c r="J357" i="222"/>
  <c r="J358" i="222" s="1"/>
  <c r="J222" i="222"/>
  <c r="J223" i="222" s="1"/>
  <c r="J564" i="222"/>
  <c r="J565" i="222" s="1"/>
  <c r="J50" i="222"/>
  <c r="J51" i="222" s="1"/>
  <c r="J606" i="222"/>
  <c r="J607" i="222" s="1"/>
  <c r="J14" i="222"/>
  <c r="J15" i="222" s="1"/>
  <c r="J434" i="222"/>
  <c r="J435" i="222" s="1"/>
  <c r="J186" i="222"/>
  <c r="J187" i="222" s="1"/>
  <c r="J15" i="233"/>
  <c r="M5" i="233"/>
  <c r="J17" i="233"/>
  <c r="J126" i="217"/>
  <c r="J116" i="217"/>
  <c r="J28" i="232"/>
  <c r="J29" i="232" s="1"/>
  <c r="J230" i="217"/>
  <c r="J52" i="232"/>
  <c r="J54" i="232" s="1"/>
  <c r="J66" i="232" s="1"/>
  <c r="J17" i="232"/>
  <c r="J121" i="217"/>
  <c r="J123" i="217" s="1"/>
  <c r="J237" i="217"/>
  <c r="J239" i="217" s="1"/>
  <c r="M5" i="232"/>
  <c r="J15" i="232"/>
  <c r="J739" i="222"/>
  <c r="J746" i="222" s="1"/>
  <c r="J756" i="222" s="1"/>
  <c r="J833" i="222"/>
  <c r="J835" i="222" s="1"/>
  <c r="J781" i="222"/>
  <c r="J703" i="222"/>
  <c r="J661" i="222"/>
  <c r="J489" i="222"/>
  <c r="J567" i="222"/>
  <c r="J531" i="222"/>
  <c r="J396" i="222"/>
  <c r="J609" i="222"/>
  <c r="J437" i="222"/>
  <c r="J360" i="222"/>
  <c r="J225" i="222"/>
  <c r="J266" i="222"/>
  <c r="J318" i="222"/>
  <c r="J189" i="222"/>
  <c r="J17" i="222"/>
  <c r="J95" i="222"/>
  <c r="J147" i="222"/>
  <c r="J53" i="222"/>
  <c r="M5" i="223"/>
  <c r="M5" i="222"/>
  <c r="K198" i="217"/>
  <c r="K207" i="217"/>
  <c r="K185" i="217"/>
  <c r="K176" i="217"/>
  <c r="K208" i="217"/>
  <c r="K177" i="217"/>
  <c r="K186" i="217"/>
  <c r="K199" i="217"/>
  <c r="K63" i="217"/>
  <c r="K194" i="217"/>
  <c r="K195" i="217" s="1"/>
  <c r="K203" i="217"/>
  <c r="K204" i="217" s="1"/>
  <c r="K172" i="217"/>
  <c r="K173" i="217" s="1"/>
  <c r="K236" i="217" s="1"/>
  <c r="K181" i="217"/>
  <c r="K182" i="217" s="1"/>
  <c r="K93" i="217"/>
  <c r="K94" i="217"/>
  <c r="K80" i="217"/>
  <c r="K81" i="217" s="1"/>
  <c r="K248"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10" i="217" l="1"/>
  <c r="J569" i="222"/>
  <c r="J301" i="233" s="1"/>
  <c r="J221" i="232"/>
  <c r="J364" i="232"/>
  <c r="J376" i="232" s="1"/>
  <c r="J649" i="232"/>
  <c r="J494" i="232"/>
  <c r="J339" i="232"/>
  <c r="J184" i="232"/>
  <c r="K207" i="232"/>
  <c r="K362" i="232"/>
  <c r="K517" i="232"/>
  <c r="K672" i="232"/>
  <c r="J191" i="222"/>
  <c r="J117" i="233" s="1"/>
  <c r="J439" i="222"/>
  <c r="J219" i="233" s="1"/>
  <c r="J533" i="222"/>
  <c r="J295" i="233" s="1"/>
  <c r="J741" i="222"/>
  <c r="J390" i="233" s="1"/>
  <c r="J97" i="222"/>
  <c r="J611" i="222"/>
  <c r="J308" i="233" s="1"/>
  <c r="J398" i="222"/>
  <c r="J212" i="233" s="1"/>
  <c r="J227" i="222"/>
  <c r="J123" i="233" s="1"/>
  <c r="J362" i="222"/>
  <c r="J206" i="233" s="1"/>
  <c r="J705" i="222"/>
  <c r="J384" i="233" s="1"/>
  <c r="J783" i="222"/>
  <c r="J55" i="222"/>
  <c r="J268" i="222"/>
  <c r="J130" i="233" s="1"/>
  <c r="J20" i="222"/>
  <c r="J24" i="222" s="1"/>
  <c r="J19" i="222"/>
  <c r="J10" i="233"/>
  <c r="J10" i="232"/>
  <c r="K15" i="233"/>
  <c r="N5" i="233"/>
  <c r="K17" i="233"/>
  <c r="K2" i="233"/>
  <c r="J365" i="222"/>
  <c r="J372" i="222" s="1"/>
  <c r="J208" i="233" s="1"/>
  <c r="J363" i="222"/>
  <c r="J367" i="222" s="1"/>
  <c r="J364" i="222"/>
  <c r="J368" i="222" s="1"/>
  <c r="J708" i="222"/>
  <c r="J715" i="222" s="1"/>
  <c r="J386" i="233" s="1"/>
  <c r="J706" i="222"/>
  <c r="J710" i="222" s="1"/>
  <c r="J707" i="222"/>
  <c r="J711" i="222" s="1"/>
  <c r="J269" i="222"/>
  <c r="J274" i="222" s="1"/>
  <c r="J270" i="222"/>
  <c r="J275" i="222" s="1"/>
  <c r="J272" i="222"/>
  <c r="J280" i="222" s="1"/>
  <c r="J271" i="222"/>
  <c r="J279" i="222" s="1"/>
  <c r="J443" i="222"/>
  <c r="J451" i="222" s="1"/>
  <c r="J441" i="222"/>
  <c r="J446" i="222" s="1"/>
  <c r="J442" i="222"/>
  <c r="J450" i="222" s="1"/>
  <c r="J440" i="222"/>
  <c r="J445" i="222" s="1"/>
  <c r="J786" i="222"/>
  <c r="J794" i="222" s="1"/>
  <c r="J787" i="222"/>
  <c r="J795" i="222" s="1"/>
  <c r="J785" i="222"/>
  <c r="J790" i="222" s="1"/>
  <c r="J784" i="222"/>
  <c r="J789" i="222" s="1"/>
  <c r="J490" i="222"/>
  <c r="J491" i="222"/>
  <c r="J615" i="222"/>
  <c r="J623" i="222" s="1"/>
  <c r="J612" i="222"/>
  <c r="J617" i="222" s="1"/>
  <c r="J613" i="222"/>
  <c r="J618" i="222" s="1"/>
  <c r="J614" i="222"/>
  <c r="J622" i="222" s="1"/>
  <c r="J834" i="222"/>
  <c r="J319" i="222"/>
  <c r="J320" i="222"/>
  <c r="J399" i="222"/>
  <c r="J405" i="222" s="1"/>
  <c r="J400" i="222"/>
  <c r="J406" i="222" s="1"/>
  <c r="J403" i="222"/>
  <c r="J413" i="222" s="1"/>
  <c r="J402" i="222"/>
  <c r="J412" i="222" s="1"/>
  <c r="J401" i="222"/>
  <c r="J502" i="222" s="1"/>
  <c r="J745" i="222"/>
  <c r="J755" i="222" s="1"/>
  <c r="J744" i="222"/>
  <c r="J846" i="222" s="1"/>
  <c r="J742" i="222"/>
  <c r="J748" i="222" s="1"/>
  <c r="J743" i="222"/>
  <c r="J749" i="222" s="1"/>
  <c r="J662" i="222"/>
  <c r="J663" i="222"/>
  <c r="J535" i="222"/>
  <c r="J539" i="222" s="1"/>
  <c r="J536" i="222"/>
  <c r="J543" i="222" s="1"/>
  <c r="J297" i="233" s="1"/>
  <c r="J534" i="222"/>
  <c r="J538" i="222" s="1"/>
  <c r="J231" i="222"/>
  <c r="J241" i="222" s="1"/>
  <c r="J232" i="222"/>
  <c r="J242" i="222" s="1"/>
  <c r="J228" i="222"/>
  <c r="J234" i="222" s="1"/>
  <c r="J230" i="222"/>
  <c r="J331" i="222" s="1"/>
  <c r="J229" i="222"/>
  <c r="J235" i="222" s="1"/>
  <c r="J571" i="222"/>
  <c r="J577" i="222" s="1"/>
  <c r="J572" i="222"/>
  <c r="J674" i="222" s="1"/>
  <c r="J573" i="222"/>
  <c r="J583" i="222" s="1"/>
  <c r="J574" i="222"/>
  <c r="J584" i="222" s="1"/>
  <c r="J570" i="222"/>
  <c r="J576" i="222" s="1"/>
  <c r="J194" i="222"/>
  <c r="J201" i="222" s="1"/>
  <c r="J119" i="233" s="1"/>
  <c r="J193" i="222"/>
  <c r="J197" i="222" s="1"/>
  <c r="J192" i="222"/>
  <c r="J196" i="222" s="1"/>
  <c r="J149" i="222"/>
  <c r="J148" i="222"/>
  <c r="J100" i="222"/>
  <c r="J108" i="222" s="1"/>
  <c r="J101" i="222"/>
  <c r="J109" i="222" s="1"/>
  <c r="J99" i="222"/>
  <c r="J104" i="222" s="1"/>
  <c r="J98" i="222"/>
  <c r="J103" i="222" s="1"/>
  <c r="J58" i="222"/>
  <c r="J57" i="222"/>
  <c r="J63" i="222" s="1"/>
  <c r="J56" i="222"/>
  <c r="J62" i="222" s="1"/>
  <c r="J59" i="222"/>
  <c r="J69" i="222" s="1"/>
  <c r="J60" i="222"/>
  <c r="J70" i="222" s="1"/>
  <c r="J22" i="222"/>
  <c r="J29" i="222" s="1"/>
  <c r="J21" i="222"/>
  <c r="J25" i="222" s="1"/>
  <c r="K52" i="232"/>
  <c r="K240" i="217"/>
  <c r="K230" i="217"/>
  <c r="J125" i="217"/>
  <c r="J127" i="217" s="1"/>
  <c r="J241" i="217"/>
  <c r="J249" i="217" s="1"/>
  <c r="K122" i="217"/>
  <c r="K126" i="217"/>
  <c r="K2" i="232"/>
  <c r="N5" i="232"/>
  <c r="K116" i="217"/>
  <c r="K17" i="232"/>
  <c r="K15" i="232"/>
  <c r="K739" i="222"/>
  <c r="K781" i="222"/>
  <c r="K833" i="222"/>
  <c r="K835" i="222" s="1"/>
  <c r="K703" i="222"/>
  <c r="K567" i="222"/>
  <c r="K531" i="222"/>
  <c r="K396" i="222"/>
  <c r="K609" i="222"/>
  <c r="K437" i="222"/>
  <c r="K489" i="222"/>
  <c r="K661" i="222"/>
  <c r="K360" i="222"/>
  <c r="K266" i="222"/>
  <c r="K318" i="222"/>
  <c r="K189" i="222"/>
  <c r="K225" i="222"/>
  <c r="K17" i="222"/>
  <c r="K147" i="222"/>
  <c r="K95" i="222"/>
  <c r="K53" i="222"/>
  <c r="N5" i="223"/>
  <c r="N5" i="222"/>
  <c r="L207" i="217"/>
  <c r="L198" i="217"/>
  <c r="L185" i="217"/>
  <c r="L208" i="217"/>
  <c r="L176" i="217"/>
  <c r="L186" i="217"/>
  <c r="L199" i="217"/>
  <c r="L177" i="217"/>
  <c r="L63" i="217"/>
  <c r="L194" i="217"/>
  <c r="L195" i="217" s="1"/>
  <c r="L203" i="217"/>
  <c r="L204" i="217" s="1"/>
  <c r="L172" i="217"/>
  <c r="L173" i="217" s="1"/>
  <c r="L236" i="217" s="1"/>
  <c r="L181" i="217"/>
  <c r="L182" i="217" s="1"/>
  <c r="L93" i="217"/>
  <c r="L94" i="217"/>
  <c r="L80" i="217"/>
  <c r="L81" i="217" s="1"/>
  <c r="L248"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767" i="222" l="1"/>
  <c r="J836" i="222"/>
  <c r="J837" i="222" s="1"/>
  <c r="J840" i="222" s="1"/>
  <c r="J595" i="222"/>
  <c r="J664" i="222"/>
  <c r="J665" i="222" s="1"/>
  <c r="J668" i="222" s="1"/>
  <c r="J81" i="222"/>
  <c r="J160" i="222"/>
  <c r="J150" i="222"/>
  <c r="J151" i="222" s="1"/>
  <c r="J154" i="222" s="1"/>
  <c r="J424" i="222"/>
  <c r="J492" i="222"/>
  <c r="J493" i="222" s="1"/>
  <c r="J496" i="222" s="1"/>
  <c r="J253" i="222"/>
  <c r="J321" i="222"/>
  <c r="J322" i="222" s="1"/>
  <c r="J751" i="222"/>
  <c r="J752" i="222" s="1"/>
  <c r="J817" i="222" s="1"/>
  <c r="J579" i="222"/>
  <c r="J580" i="222" s="1"/>
  <c r="J645" i="222" s="1"/>
  <c r="J65" i="222"/>
  <c r="J66" i="222" s="1"/>
  <c r="J408" i="222"/>
  <c r="J409" i="222" s="1"/>
  <c r="J237" i="222"/>
  <c r="J238" i="222" s="1"/>
  <c r="J640" i="222"/>
  <c r="J543" i="232"/>
  <c r="J701" i="232"/>
  <c r="J393" i="233"/>
  <c r="J708" i="232"/>
  <c r="J400" i="233"/>
  <c r="J700" i="232"/>
  <c r="J392" i="233"/>
  <c r="J707" i="232"/>
  <c r="J399" i="233"/>
  <c r="J705" i="232"/>
  <c r="J397" i="233"/>
  <c r="J398" i="232"/>
  <c r="J222" i="233"/>
  <c r="J546" i="232"/>
  <c r="J304" i="233"/>
  <c r="J553" i="232"/>
  <c r="J311" i="233"/>
  <c r="J545" i="232"/>
  <c r="J303" i="233"/>
  <c r="J390" i="232"/>
  <c r="J214" i="233"/>
  <c r="J397" i="232"/>
  <c r="J221" i="233"/>
  <c r="J391" i="232"/>
  <c r="J215" i="233"/>
  <c r="J552" i="232"/>
  <c r="J310" i="233"/>
  <c r="J236" i="232"/>
  <c r="J126" i="233"/>
  <c r="J242" i="232"/>
  <c r="J132" i="233"/>
  <c r="J235" i="232"/>
  <c r="J125" i="233"/>
  <c r="J243" i="232"/>
  <c r="J133" i="233"/>
  <c r="J812" i="222"/>
  <c r="J698" i="232"/>
  <c r="J811" i="222"/>
  <c r="J690" i="232"/>
  <c r="J639" i="222"/>
  <c r="J535" i="232"/>
  <c r="J641" i="222"/>
  <c r="J550" i="232"/>
  <c r="J467" i="222"/>
  <c r="J380" i="232"/>
  <c r="J469" i="222"/>
  <c r="J395" i="232"/>
  <c r="J85" i="232"/>
  <c r="J468" i="222"/>
  <c r="J388" i="232"/>
  <c r="J298" i="222"/>
  <c r="J240" i="232"/>
  <c r="J296" i="222"/>
  <c r="J225" i="232"/>
  <c r="J297" i="222"/>
  <c r="J233" i="232"/>
  <c r="K183" i="232"/>
  <c r="K338" i="232"/>
  <c r="K493" i="232"/>
  <c r="K648" i="232"/>
  <c r="L207" i="232"/>
  <c r="L362" i="232"/>
  <c r="L517" i="232"/>
  <c r="L672" i="232"/>
  <c r="J13" i="232"/>
  <c r="J78" i="232"/>
  <c r="J70" i="232"/>
  <c r="J127" i="222"/>
  <c r="J126" i="222"/>
  <c r="J125" i="222"/>
  <c r="J13" i="233"/>
  <c r="J813" i="222"/>
  <c r="J41" i="233"/>
  <c r="J28" i="233"/>
  <c r="J34" i="233"/>
  <c r="K778" i="222"/>
  <c r="K779" i="222" s="1"/>
  <c r="K783" i="222" s="1"/>
  <c r="K263" i="222"/>
  <c r="K264" i="222" s="1"/>
  <c r="K268" i="222" s="1"/>
  <c r="K130" i="233" s="1"/>
  <c r="K564" i="222"/>
  <c r="K565" i="222" s="1"/>
  <c r="K569" i="222" s="1"/>
  <c r="K301" i="233" s="1"/>
  <c r="K50" i="222"/>
  <c r="K51" i="222" s="1"/>
  <c r="K55" i="222" s="1"/>
  <c r="K92" i="222"/>
  <c r="K93" i="222" s="1"/>
  <c r="K97" i="222" s="1"/>
  <c r="K606" i="222"/>
  <c r="K607" i="222" s="1"/>
  <c r="K611" i="222" s="1"/>
  <c r="K308" i="233" s="1"/>
  <c r="K14" i="222"/>
  <c r="K15" i="222" s="1"/>
  <c r="K19" i="222" s="1"/>
  <c r="K434" i="222"/>
  <c r="K435" i="222" s="1"/>
  <c r="K439" i="222" s="1"/>
  <c r="K219" i="233" s="1"/>
  <c r="K186" i="222"/>
  <c r="K187" i="222" s="1"/>
  <c r="K191" i="222" s="1"/>
  <c r="K117" i="233" s="1"/>
  <c r="K222" i="222"/>
  <c r="K223" i="222" s="1"/>
  <c r="K227" i="222" s="1"/>
  <c r="K123" i="233" s="1"/>
  <c r="K528" i="222"/>
  <c r="K529" i="222" s="1"/>
  <c r="K533" i="222" s="1"/>
  <c r="K295" i="233" s="1"/>
  <c r="K736" i="222"/>
  <c r="K737" i="222" s="1"/>
  <c r="K741" i="222" s="1"/>
  <c r="K390" i="233" s="1"/>
  <c r="K393" i="222"/>
  <c r="K394" i="222" s="1"/>
  <c r="K398" i="222" s="1"/>
  <c r="K212" i="233" s="1"/>
  <c r="K700" i="222"/>
  <c r="K701" i="222" s="1"/>
  <c r="K705" i="222" s="1"/>
  <c r="K384" i="233" s="1"/>
  <c r="K357" i="222"/>
  <c r="K358" i="222" s="1"/>
  <c r="K362" i="222" s="1"/>
  <c r="K206" i="233" s="1"/>
  <c r="K20" i="222"/>
  <c r="K24" i="222" s="1"/>
  <c r="J37" i="233"/>
  <c r="J44" i="233"/>
  <c r="O5" i="233"/>
  <c r="L15" i="233"/>
  <c r="J36" i="233"/>
  <c r="J43" i="233"/>
  <c r="L17" i="233"/>
  <c r="K11" i="233"/>
  <c r="K11" i="232"/>
  <c r="J30" i="233"/>
  <c r="K745" i="222"/>
  <c r="K755" i="222" s="1"/>
  <c r="K746" i="222"/>
  <c r="K756" i="222" s="1"/>
  <c r="K744" i="222"/>
  <c r="K846" i="222" s="1"/>
  <c r="K742" i="222"/>
  <c r="K748" i="222" s="1"/>
  <c r="K743" i="222"/>
  <c r="K749" i="222" s="1"/>
  <c r="K614" i="222"/>
  <c r="K622" i="222" s="1"/>
  <c r="K615" i="222"/>
  <c r="K623" i="222" s="1"/>
  <c r="K612" i="222"/>
  <c r="K617" i="222" s="1"/>
  <c r="K613" i="222"/>
  <c r="K618" i="222" s="1"/>
  <c r="K403" i="222"/>
  <c r="K413" i="222" s="1"/>
  <c r="K399" i="222"/>
  <c r="K405" i="222" s="1"/>
  <c r="K400" i="222"/>
  <c r="K406" i="222" s="1"/>
  <c r="K402" i="222"/>
  <c r="K412" i="222" s="1"/>
  <c r="K401" i="222"/>
  <c r="K502" i="222" s="1"/>
  <c r="K271" i="222"/>
  <c r="K279" i="222" s="1"/>
  <c r="K270" i="222"/>
  <c r="K275" i="222" s="1"/>
  <c r="K272" i="222"/>
  <c r="K280" i="222" s="1"/>
  <c r="K269" i="222"/>
  <c r="K274" i="222" s="1"/>
  <c r="K534" i="222"/>
  <c r="K538" i="222" s="1"/>
  <c r="K535" i="222"/>
  <c r="K539" i="222" s="1"/>
  <c r="K536" i="222"/>
  <c r="K543" i="222" s="1"/>
  <c r="K297" i="233" s="1"/>
  <c r="K441" i="222"/>
  <c r="K446" i="222" s="1"/>
  <c r="K442" i="222"/>
  <c r="K450" i="222" s="1"/>
  <c r="K443" i="222"/>
  <c r="K451" i="222" s="1"/>
  <c r="K440" i="222"/>
  <c r="K445" i="222" s="1"/>
  <c r="K572" i="222"/>
  <c r="K674" i="222" s="1"/>
  <c r="K571" i="222"/>
  <c r="K577" i="222" s="1"/>
  <c r="K570" i="222"/>
  <c r="K576" i="222" s="1"/>
  <c r="K573" i="222"/>
  <c r="K583" i="222" s="1"/>
  <c r="K574" i="222"/>
  <c r="K584" i="222" s="1"/>
  <c r="K365" i="222"/>
  <c r="K372" i="222" s="1"/>
  <c r="K208" i="233" s="1"/>
  <c r="K363" i="222"/>
  <c r="K367" i="222" s="1"/>
  <c r="K364" i="222"/>
  <c r="K368" i="222" s="1"/>
  <c r="K708" i="222"/>
  <c r="K715" i="222" s="1"/>
  <c r="K386" i="233" s="1"/>
  <c r="K707" i="222"/>
  <c r="K711" i="222" s="1"/>
  <c r="K706" i="222"/>
  <c r="K710" i="222" s="1"/>
  <c r="K319" i="222"/>
  <c r="K320" i="222"/>
  <c r="K229" i="222"/>
  <c r="K235" i="222" s="1"/>
  <c r="K231" i="222"/>
  <c r="K241" i="222" s="1"/>
  <c r="K230" i="222"/>
  <c r="K331" i="222" s="1"/>
  <c r="K232" i="222"/>
  <c r="K242" i="222" s="1"/>
  <c r="K228" i="222"/>
  <c r="K234" i="222" s="1"/>
  <c r="K662" i="222"/>
  <c r="K663" i="222"/>
  <c r="K834" i="222"/>
  <c r="K490" i="222"/>
  <c r="K491" i="222"/>
  <c r="K787" i="222"/>
  <c r="K795" i="222" s="1"/>
  <c r="K785" i="222"/>
  <c r="K790" i="222" s="1"/>
  <c r="K784" i="222"/>
  <c r="K789" i="222" s="1"/>
  <c r="K786" i="222"/>
  <c r="K794" i="222" s="1"/>
  <c r="K98" i="222"/>
  <c r="K103" i="222" s="1"/>
  <c r="K100" i="222"/>
  <c r="K108" i="222" s="1"/>
  <c r="K101" i="222"/>
  <c r="K109" i="222" s="1"/>
  <c r="K99" i="222"/>
  <c r="K104" i="222" s="1"/>
  <c r="K194" i="222"/>
  <c r="K201" i="222" s="1"/>
  <c r="K119" i="233" s="1"/>
  <c r="K193" i="222"/>
  <c r="K197" i="222" s="1"/>
  <c r="K192" i="222"/>
  <c r="K196" i="222" s="1"/>
  <c r="K148" i="222"/>
  <c r="K149" i="222"/>
  <c r="K21" i="222"/>
  <c r="K25" i="222" s="1"/>
  <c r="K22" i="222"/>
  <c r="K29" i="222" s="1"/>
  <c r="K60" i="222"/>
  <c r="K70" i="222" s="1"/>
  <c r="K58" i="222"/>
  <c r="K57" i="222"/>
  <c r="K63" i="222" s="1"/>
  <c r="K56" i="222"/>
  <c r="K62" i="222" s="1"/>
  <c r="K59" i="222"/>
  <c r="K69" i="222" s="1"/>
  <c r="K28" i="232"/>
  <c r="K29" i="232" s="1"/>
  <c r="L52" i="232"/>
  <c r="K232" i="217"/>
  <c r="K218" i="217"/>
  <c r="K219" i="217" s="1"/>
  <c r="K226" i="217" s="1"/>
  <c r="K223" i="217"/>
  <c r="K224" i="217" s="1"/>
  <c r="K227" i="217" s="1"/>
  <c r="L230" i="217"/>
  <c r="L240" i="217"/>
  <c r="L126" i="217"/>
  <c r="L122" i="217"/>
  <c r="K104" i="217"/>
  <c r="K105" i="217" s="1"/>
  <c r="K118" i="217"/>
  <c r="K109" i="217"/>
  <c r="K110" i="217" s="1"/>
  <c r="O5" i="232"/>
  <c r="L116" i="217"/>
  <c r="L15" i="232"/>
  <c r="J87" i="232"/>
  <c r="J88" i="232"/>
  <c r="J81" i="232"/>
  <c r="L17" i="232"/>
  <c r="J80" i="232"/>
  <c r="M199" i="217"/>
  <c r="J791" i="222"/>
  <c r="J818" i="222" s="1"/>
  <c r="J447" i="222"/>
  <c r="J712" i="222"/>
  <c r="J816" i="222" s="1"/>
  <c r="L739" i="222"/>
  <c r="L781" i="222"/>
  <c r="L833" i="222"/>
  <c r="L835" i="222" s="1"/>
  <c r="L703" i="222"/>
  <c r="J26" i="222"/>
  <c r="J130" i="222" s="1"/>
  <c r="J619" i="222"/>
  <c r="J646" i="222" s="1"/>
  <c r="L396" i="222"/>
  <c r="L609" i="222"/>
  <c r="L437" i="222"/>
  <c r="L360" i="222"/>
  <c r="L531" i="222"/>
  <c r="L489" i="222"/>
  <c r="L567" i="222"/>
  <c r="L661" i="222"/>
  <c r="J369" i="222"/>
  <c r="J540" i="222"/>
  <c r="J644" i="222" s="1"/>
  <c r="J198" i="222"/>
  <c r="J276" i="222"/>
  <c r="L266" i="222"/>
  <c r="L318" i="222"/>
  <c r="L189" i="222"/>
  <c r="L225" i="222"/>
  <c r="L17" i="222"/>
  <c r="L147" i="222"/>
  <c r="L95" i="222"/>
  <c r="L53" i="222"/>
  <c r="J105" i="222"/>
  <c r="O5" i="223"/>
  <c r="O5" i="222"/>
  <c r="M203" i="217"/>
  <c r="M204" i="217" s="1"/>
  <c r="M194" i="217"/>
  <c r="M195" i="217" s="1"/>
  <c r="M172" i="217"/>
  <c r="M173" i="217" s="1"/>
  <c r="M236" i="217" s="1"/>
  <c r="M181" i="217"/>
  <c r="M182" i="217" s="1"/>
  <c r="M207" i="217"/>
  <c r="M198" i="217"/>
  <c r="M185" i="217"/>
  <c r="M176" i="217"/>
  <c r="M208" i="217"/>
  <c r="M186" i="217"/>
  <c r="M177" i="217"/>
  <c r="M63" i="217"/>
  <c r="M93" i="217"/>
  <c r="M94" i="217"/>
  <c r="M80" i="217"/>
  <c r="M81" i="217" s="1"/>
  <c r="M248"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767" i="222" l="1"/>
  <c r="K836" i="222"/>
  <c r="K837" i="222" s="1"/>
  <c r="K840" i="222" s="1"/>
  <c r="K595" i="222"/>
  <c r="K664" i="222"/>
  <c r="K665" i="222" s="1"/>
  <c r="K668" i="222" s="1"/>
  <c r="K81" i="222"/>
  <c r="K160" i="222"/>
  <c r="K150" i="222"/>
  <c r="K151" i="222" s="1"/>
  <c r="K154" i="222" s="1"/>
  <c r="K424" i="222"/>
  <c r="K492" i="222"/>
  <c r="K493" i="222" s="1"/>
  <c r="K496" i="222" s="1"/>
  <c r="J325" i="222"/>
  <c r="K253" i="222"/>
  <c r="K321" i="222"/>
  <c r="K322" i="222" s="1"/>
  <c r="K325" i="222" s="1"/>
  <c r="K751" i="222"/>
  <c r="K752" i="222" s="1"/>
  <c r="K817" i="222" s="1"/>
  <c r="K579" i="222"/>
  <c r="K580" i="222" s="1"/>
  <c r="K645" i="222" s="1"/>
  <c r="K65" i="222"/>
  <c r="K66" i="222" s="1"/>
  <c r="K408" i="222"/>
  <c r="K409" i="222" s="1"/>
  <c r="K237" i="222"/>
  <c r="K238" i="222" s="1"/>
  <c r="K11" i="217"/>
  <c r="K10" i="217"/>
  <c r="K701" i="232"/>
  <c r="K393" i="233"/>
  <c r="K705" i="232"/>
  <c r="K397" i="233"/>
  <c r="K700" i="232"/>
  <c r="K392" i="233"/>
  <c r="K708" i="232"/>
  <c r="K400" i="233"/>
  <c r="K707" i="232"/>
  <c r="K399" i="233"/>
  <c r="K545" i="232"/>
  <c r="K303" i="233"/>
  <c r="K390" i="232"/>
  <c r="K214" i="233"/>
  <c r="K398" i="232"/>
  <c r="K222" i="233"/>
  <c r="K391" i="232"/>
  <c r="K215" i="233"/>
  <c r="K397" i="232"/>
  <c r="K221" i="233"/>
  <c r="K546" i="232"/>
  <c r="K304" i="233"/>
  <c r="K553" i="232"/>
  <c r="K311" i="233"/>
  <c r="K552" i="232"/>
  <c r="K310" i="233"/>
  <c r="K236" i="232"/>
  <c r="K126" i="233"/>
  <c r="K235" i="232"/>
  <c r="K125" i="233"/>
  <c r="K243" i="232"/>
  <c r="K133" i="233"/>
  <c r="K242" i="232"/>
  <c r="K132" i="233"/>
  <c r="J449" i="233"/>
  <c r="J360" i="233"/>
  <c r="J271" i="233"/>
  <c r="J182" i="233"/>
  <c r="J93" i="233"/>
  <c r="J642" i="222"/>
  <c r="J814" i="222"/>
  <c r="J299" i="222"/>
  <c r="K812" i="222"/>
  <c r="K698" i="232"/>
  <c r="K811" i="222"/>
  <c r="K690" i="232"/>
  <c r="K639" i="222"/>
  <c r="K535" i="232"/>
  <c r="K640" i="222"/>
  <c r="K543" i="232"/>
  <c r="J470" i="222"/>
  <c r="K641" i="222"/>
  <c r="K550" i="232"/>
  <c r="K469" i="222"/>
  <c r="K395" i="232"/>
  <c r="K85" i="232"/>
  <c r="K467" i="222"/>
  <c r="K380" i="232"/>
  <c r="K468" i="222"/>
  <c r="K388" i="232"/>
  <c r="K297" i="222"/>
  <c r="K233" i="232"/>
  <c r="K296" i="222"/>
  <c r="K225" i="232"/>
  <c r="K298" i="222"/>
  <c r="K240" i="232"/>
  <c r="M207" i="232"/>
  <c r="M362" i="232"/>
  <c r="M517" i="232"/>
  <c r="M672" i="232"/>
  <c r="J137" i="232"/>
  <c r="J292" i="232"/>
  <c r="J447" i="232"/>
  <c r="J602" i="232"/>
  <c r="J757" i="232"/>
  <c r="K649" i="232"/>
  <c r="K494" i="232"/>
  <c r="K215" i="232"/>
  <c r="K370" i="232"/>
  <c r="K525" i="232"/>
  <c r="K680" i="232"/>
  <c r="K339" i="232"/>
  <c r="K184" i="232"/>
  <c r="K70" i="232"/>
  <c r="K78" i="232"/>
  <c r="J128" i="222"/>
  <c r="K127" i="222"/>
  <c r="K126" i="222"/>
  <c r="K125" i="222"/>
  <c r="J19" i="233"/>
  <c r="J55" i="233" s="1"/>
  <c r="J20" i="233"/>
  <c r="J56" i="233" s="1"/>
  <c r="J61" i="233" s="1"/>
  <c r="J21" i="233"/>
  <c r="K813" i="222"/>
  <c r="K28" i="233"/>
  <c r="K41" i="233"/>
  <c r="K34" i="233"/>
  <c r="L20" i="222"/>
  <c r="L24" i="222" s="1"/>
  <c r="K10" i="233"/>
  <c r="K10" i="232"/>
  <c r="L2" i="233"/>
  <c r="K37" i="233"/>
  <c r="K12" i="233"/>
  <c r="P5" i="233"/>
  <c r="M15" i="233"/>
  <c r="K44" i="233"/>
  <c r="J3" i="233"/>
  <c r="K36" i="233"/>
  <c r="K43" i="233"/>
  <c r="M17" i="233"/>
  <c r="K30" i="233"/>
  <c r="K12" i="232"/>
  <c r="L614" i="222"/>
  <c r="L622" i="222" s="1"/>
  <c r="L615" i="222"/>
  <c r="L623" i="222" s="1"/>
  <c r="L613" i="222"/>
  <c r="L618" i="222" s="1"/>
  <c r="L612" i="222"/>
  <c r="L617" i="222" s="1"/>
  <c r="L269" i="222"/>
  <c r="L274" i="222" s="1"/>
  <c r="L271" i="222"/>
  <c r="L279" i="222" s="1"/>
  <c r="L272" i="222"/>
  <c r="L280" i="222" s="1"/>
  <c r="L270" i="222"/>
  <c r="L275" i="222" s="1"/>
  <c r="J375" i="222"/>
  <c r="J472" i="222"/>
  <c r="J371" i="222"/>
  <c r="L443" i="222"/>
  <c r="L451" i="222" s="1"/>
  <c r="L440" i="222"/>
  <c r="L445" i="222" s="1"/>
  <c r="L442" i="222"/>
  <c r="L450" i="222" s="1"/>
  <c r="L441" i="222"/>
  <c r="L446" i="222" s="1"/>
  <c r="L744" i="222"/>
  <c r="L846" i="222" s="1"/>
  <c r="L746" i="222"/>
  <c r="L756" i="222" s="1"/>
  <c r="L745" i="222"/>
  <c r="L755" i="222" s="1"/>
  <c r="L742" i="222"/>
  <c r="L748" i="222" s="1"/>
  <c r="L743" i="222"/>
  <c r="L749" i="222" s="1"/>
  <c r="J416" i="222"/>
  <c r="J473" i="222"/>
  <c r="J411" i="222"/>
  <c r="J213" i="233" s="1"/>
  <c r="L399" i="222"/>
  <c r="L405" i="222" s="1"/>
  <c r="L402" i="222"/>
  <c r="L412" i="222" s="1"/>
  <c r="L401" i="222"/>
  <c r="L502" i="222" s="1"/>
  <c r="L403" i="222"/>
  <c r="L413" i="222" s="1"/>
  <c r="L400" i="222"/>
  <c r="L406" i="222" s="1"/>
  <c r="L228" i="222"/>
  <c r="L234" i="222" s="1"/>
  <c r="L229" i="222"/>
  <c r="L235" i="222" s="1"/>
  <c r="L230" i="222"/>
  <c r="L331" i="222" s="1"/>
  <c r="L231" i="222"/>
  <c r="L241" i="222" s="1"/>
  <c r="L232" i="222"/>
  <c r="L242" i="222" s="1"/>
  <c r="J240" i="222"/>
  <c r="J124" i="233" s="1"/>
  <c r="J245" i="222"/>
  <c r="J302" i="222"/>
  <c r="L663" i="222"/>
  <c r="L662" i="222"/>
  <c r="J474" i="222"/>
  <c r="J449" i="222"/>
  <c r="J220" i="233" s="1"/>
  <c r="J454" i="222"/>
  <c r="J303" i="222"/>
  <c r="J278" i="222"/>
  <c r="J131" i="233" s="1"/>
  <c r="J283" i="222"/>
  <c r="L570" i="222"/>
  <c r="L576" i="222" s="1"/>
  <c r="L571" i="222"/>
  <c r="L577" i="222" s="1"/>
  <c r="L572" i="222"/>
  <c r="L674" i="222" s="1"/>
  <c r="L574" i="222"/>
  <c r="L584" i="222" s="1"/>
  <c r="L573" i="222"/>
  <c r="L583" i="222" s="1"/>
  <c r="J301" i="222"/>
  <c r="J200" i="222"/>
  <c r="J204" i="222"/>
  <c r="L491" i="222"/>
  <c r="L490" i="222"/>
  <c r="L707" i="222"/>
  <c r="L711" i="222" s="1"/>
  <c r="L706" i="222"/>
  <c r="L710" i="222" s="1"/>
  <c r="L708" i="222"/>
  <c r="L715" i="222" s="1"/>
  <c r="L386" i="233" s="1"/>
  <c r="L320" i="222"/>
  <c r="L319" i="222"/>
  <c r="L534" i="222"/>
  <c r="L538" i="222" s="1"/>
  <c r="L535" i="222"/>
  <c r="L539" i="222" s="1"/>
  <c r="L536" i="222"/>
  <c r="L543" i="222" s="1"/>
  <c r="L297" i="233" s="1"/>
  <c r="L834" i="222"/>
  <c r="L365" i="222"/>
  <c r="L372" i="222" s="1"/>
  <c r="L208" i="233" s="1"/>
  <c r="L364" i="222"/>
  <c r="L368" i="222" s="1"/>
  <c r="L363" i="222"/>
  <c r="L367" i="222" s="1"/>
  <c r="L785" i="222"/>
  <c r="L790" i="222" s="1"/>
  <c r="L784" i="222"/>
  <c r="L789" i="222" s="1"/>
  <c r="L786" i="222"/>
  <c r="L794" i="222" s="1"/>
  <c r="L787" i="222"/>
  <c r="L795" i="222" s="1"/>
  <c r="J754" i="222"/>
  <c r="J391" i="233" s="1"/>
  <c r="J759" i="222"/>
  <c r="J793" i="222"/>
  <c r="J398" i="233" s="1"/>
  <c r="J798" i="222"/>
  <c r="J718" i="222"/>
  <c r="J714" i="222"/>
  <c r="J621" i="222"/>
  <c r="J309" i="233" s="1"/>
  <c r="J626" i="222"/>
  <c r="J582" i="222"/>
  <c r="J302" i="233" s="1"/>
  <c r="J587" i="222"/>
  <c r="J546" i="222"/>
  <c r="J542" i="222"/>
  <c r="L192" i="222"/>
  <c r="L196" i="222" s="1"/>
  <c r="L193" i="222"/>
  <c r="L197" i="222" s="1"/>
  <c r="L194" i="222"/>
  <c r="L201" i="222" s="1"/>
  <c r="L119" i="233" s="1"/>
  <c r="L149" i="222"/>
  <c r="L148" i="222"/>
  <c r="L100" i="222"/>
  <c r="L108" i="222" s="1"/>
  <c r="L98" i="222"/>
  <c r="L103" i="222" s="1"/>
  <c r="L101" i="222"/>
  <c r="L109" i="222" s="1"/>
  <c r="L99" i="222"/>
  <c r="L104" i="222" s="1"/>
  <c r="J73" i="222"/>
  <c r="J131" i="222"/>
  <c r="J68" i="222"/>
  <c r="J112" i="222"/>
  <c r="J132" i="222"/>
  <c r="J107" i="222"/>
  <c r="K26" i="222"/>
  <c r="K130" i="222" s="1"/>
  <c r="L21" i="222"/>
  <c r="L25" i="222" s="1"/>
  <c r="L22" i="222"/>
  <c r="L29" i="222" s="1"/>
  <c r="J32" i="222"/>
  <c r="J28" i="222"/>
  <c r="L59" i="222"/>
  <c r="L69" i="222" s="1"/>
  <c r="L60" i="222"/>
  <c r="L70" i="222" s="1"/>
  <c r="L58" i="222"/>
  <c r="L57" i="222"/>
  <c r="L63" i="222" s="1"/>
  <c r="L56" i="222"/>
  <c r="L62" i="222" s="1"/>
  <c r="K60" i="232"/>
  <c r="M52" i="232"/>
  <c r="M240" i="217"/>
  <c r="M230" i="217"/>
  <c r="K113" i="217"/>
  <c r="K112" i="217"/>
  <c r="M126" i="217"/>
  <c r="M122" i="217"/>
  <c r="L2" i="232"/>
  <c r="J3" i="232"/>
  <c r="P5" i="232"/>
  <c r="M116" i="217"/>
  <c r="K88" i="232"/>
  <c r="K87" i="232"/>
  <c r="M15" i="232"/>
  <c r="K81" i="232"/>
  <c r="M17" i="232"/>
  <c r="K80" i="232"/>
  <c r="K791" i="222"/>
  <c r="K818" i="222" s="1"/>
  <c r="K712" i="222"/>
  <c r="K816" i="222" s="1"/>
  <c r="M739" i="222"/>
  <c r="M781" i="222"/>
  <c r="M833" i="222"/>
  <c r="M835" i="222" s="1"/>
  <c r="M703" i="222"/>
  <c r="K619" i="222"/>
  <c r="K646" i="222" s="1"/>
  <c r="K276" i="222"/>
  <c r="J647" i="222"/>
  <c r="M609" i="222"/>
  <c r="M437" i="222"/>
  <c r="M360" i="222"/>
  <c r="M661" i="222"/>
  <c r="M489" i="222"/>
  <c r="M567" i="222"/>
  <c r="M531" i="222"/>
  <c r="M396" i="222"/>
  <c r="K540" i="222"/>
  <c r="K644" i="222" s="1"/>
  <c r="K447" i="222"/>
  <c r="K369" i="222"/>
  <c r="K198" i="222"/>
  <c r="M318" i="222"/>
  <c r="M266" i="222"/>
  <c r="M225" i="222"/>
  <c r="M189" i="222"/>
  <c r="M17" i="222"/>
  <c r="M147" i="222"/>
  <c r="M53" i="222"/>
  <c r="M95" i="222"/>
  <c r="K105" i="222"/>
  <c r="P5" i="223"/>
  <c r="P5" i="222"/>
  <c r="N207" i="217"/>
  <c r="N198" i="217"/>
  <c r="N208" i="217"/>
  <c r="N185" i="217"/>
  <c r="N176" i="217"/>
  <c r="N177" i="217"/>
  <c r="N186" i="217"/>
  <c r="N199" i="217"/>
  <c r="N63" i="217"/>
  <c r="N194" i="217"/>
  <c r="N195" i="217" s="1"/>
  <c r="N203" i="217"/>
  <c r="N204" i="217" s="1"/>
  <c r="N172" i="217"/>
  <c r="N173" i="217" s="1"/>
  <c r="N236" i="217" s="1"/>
  <c r="N181" i="217"/>
  <c r="N182" i="217" s="1"/>
  <c r="N93" i="217"/>
  <c r="N94" i="217"/>
  <c r="N80" i="217"/>
  <c r="N81" i="217" s="1"/>
  <c r="N248"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L767" i="222" l="1"/>
  <c r="L836" i="222"/>
  <c r="L837" i="222" s="1"/>
  <c r="L840" i="222" s="1"/>
  <c r="L595" i="222"/>
  <c r="L664" i="222"/>
  <c r="L665" i="222" s="1"/>
  <c r="L668" i="222" s="1"/>
  <c r="L81" i="222"/>
  <c r="L160" i="222"/>
  <c r="L150" i="222"/>
  <c r="L151" i="222" s="1"/>
  <c r="L154" i="222" s="1"/>
  <c r="L424" i="222"/>
  <c r="L492" i="222"/>
  <c r="L493" i="222" s="1"/>
  <c r="L496" i="222" s="1"/>
  <c r="L253" i="222"/>
  <c r="L321" i="222"/>
  <c r="L322" i="222" s="1"/>
  <c r="L325" i="222" s="1"/>
  <c r="L751" i="222"/>
  <c r="L752" i="222" s="1"/>
  <c r="L817" i="222" s="1"/>
  <c r="L579" i="222"/>
  <c r="L580" i="222" s="1"/>
  <c r="L645" i="222" s="1"/>
  <c r="L65" i="222"/>
  <c r="L66" i="222" s="1"/>
  <c r="L408" i="222"/>
  <c r="L409" i="222" s="1"/>
  <c r="L237" i="222"/>
  <c r="L238" i="222" s="1"/>
  <c r="J65" i="233"/>
  <c r="J70" i="233"/>
  <c r="J66" i="233"/>
  <c r="J71" i="233"/>
  <c r="L700" i="232"/>
  <c r="L392" i="233"/>
  <c r="L708" i="232"/>
  <c r="L400" i="233"/>
  <c r="L701" i="232"/>
  <c r="L393" i="233"/>
  <c r="L707" i="232"/>
  <c r="L399" i="233"/>
  <c r="J716" i="222"/>
  <c r="J387" i="233" s="1"/>
  <c r="J385" i="233"/>
  <c r="J544" i="222"/>
  <c r="J298" i="233" s="1"/>
  <c r="J296" i="233"/>
  <c r="L398" i="232"/>
  <c r="L222" i="233"/>
  <c r="L397" i="232"/>
  <c r="L221" i="233"/>
  <c r="L391" i="232"/>
  <c r="L215" i="233"/>
  <c r="J373" i="222"/>
  <c r="J209" i="233" s="1"/>
  <c r="J207" i="233"/>
  <c r="L390" i="232"/>
  <c r="L214" i="233"/>
  <c r="L553" i="232"/>
  <c r="L311" i="233"/>
  <c r="L552" i="232"/>
  <c r="L310" i="233"/>
  <c r="L545" i="232"/>
  <c r="L303" i="233"/>
  <c r="L546" i="232"/>
  <c r="L304" i="233"/>
  <c r="L235" i="232"/>
  <c r="L125" i="233"/>
  <c r="L242" i="232"/>
  <c r="L132" i="233"/>
  <c r="L236" i="232"/>
  <c r="L126" i="233"/>
  <c r="L243" i="232"/>
  <c r="L133" i="233"/>
  <c r="J202" i="222"/>
  <c r="J120" i="233" s="1"/>
  <c r="J118" i="233"/>
  <c r="J354" i="233"/>
  <c r="J353" i="233"/>
  <c r="J265" i="233"/>
  <c r="J266" i="233"/>
  <c r="J264" i="233"/>
  <c r="J444" i="233"/>
  <c r="J443" i="233"/>
  <c r="J175" i="233"/>
  <c r="J442" i="233"/>
  <c r="J176" i="233"/>
  <c r="J177" i="233"/>
  <c r="J355" i="233"/>
  <c r="J412" i="233"/>
  <c r="J323" i="233"/>
  <c r="J234" i="233"/>
  <c r="J145" i="233"/>
  <c r="J158" i="233" s="1"/>
  <c r="J411" i="233"/>
  <c r="J322" i="233"/>
  <c r="J233" i="233"/>
  <c r="J144" i="233"/>
  <c r="K642" i="222"/>
  <c r="K814" i="222"/>
  <c r="J796" i="222"/>
  <c r="J706" i="232"/>
  <c r="J757" i="222"/>
  <c r="J699" i="232"/>
  <c r="J624" i="222"/>
  <c r="J551" i="232"/>
  <c r="K299" i="222"/>
  <c r="K470" i="222"/>
  <c r="J585" i="222"/>
  <c r="J544" i="232"/>
  <c r="J452" i="222"/>
  <c r="J396" i="232"/>
  <c r="J414" i="222"/>
  <c r="J389" i="232"/>
  <c r="J281" i="222"/>
  <c r="J241" i="232"/>
  <c r="J243" i="222"/>
  <c r="J234" i="232"/>
  <c r="L183" i="232"/>
  <c r="L338" i="232"/>
  <c r="L493" i="232"/>
  <c r="L648" i="232"/>
  <c r="N207" i="232"/>
  <c r="N362" i="232"/>
  <c r="N672" i="232"/>
  <c r="N517" i="232"/>
  <c r="K128" i="222"/>
  <c r="J87" i="233"/>
  <c r="J86" i="233"/>
  <c r="J88" i="233"/>
  <c r="L263" i="222"/>
  <c r="L264" i="222" s="1"/>
  <c r="L268" i="222" s="1"/>
  <c r="L130" i="233" s="1"/>
  <c r="L357" i="222"/>
  <c r="L358" i="222" s="1"/>
  <c r="L362" i="222" s="1"/>
  <c r="L206" i="233" s="1"/>
  <c r="L50" i="222"/>
  <c r="L51" i="222" s="1"/>
  <c r="L55" i="222" s="1"/>
  <c r="L564" i="222"/>
  <c r="L565" i="222" s="1"/>
  <c r="L569" i="222" s="1"/>
  <c r="L301" i="233" s="1"/>
  <c r="L606" i="222"/>
  <c r="L607" i="222" s="1"/>
  <c r="L611" i="222" s="1"/>
  <c r="L308" i="233" s="1"/>
  <c r="L14" i="222"/>
  <c r="L15" i="222" s="1"/>
  <c r="L19" i="222" s="1"/>
  <c r="L434" i="222"/>
  <c r="L435" i="222" s="1"/>
  <c r="L439" i="222" s="1"/>
  <c r="L219" i="233" s="1"/>
  <c r="L393" i="222"/>
  <c r="L394" i="222" s="1"/>
  <c r="L398" i="222" s="1"/>
  <c r="L212" i="233" s="1"/>
  <c r="L222" i="222"/>
  <c r="L223" i="222" s="1"/>
  <c r="L227" i="222" s="1"/>
  <c r="L123" i="233" s="1"/>
  <c r="L528" i="222"/>
  <c r="L529" i="222" s="1"/>
  <c r="L533" i="222" s="1"/>
  <c r="L295" i="233" s="1"/>
  <c r="L736" i="222"/>
  <c r="L737" i="222" s="1"/>
  <c r="L741" i="222" s="1"/>
  <c r="L390" i="233" s="1"/>
  <c r="L92" i="222"/>
  <c r="L93" i="222" s="1"/>
  <c r="L97" i="222" s="1"/>
  <c r="L186" i="222"/>
  <c r="L187" i="222" s="1"/>
  <c r="L191" i="222" s="1"/>
  <c r="L117" i="233" s="1"/>
  <c r="L778" i="222"/>
  <c r="L779" i="222" s="1"/>
  <c r="L783" i="222" s="1"/>
  <c r="L700" i="222"/>
  <c r="L701" i="222" s="1"/>
  <c r="L705" i="222" s="1"/>
  <c r="L384" i="233" s="1"/>
  <c r="M20" i="222"/>
  <c r="M24" i="222" s="1"/>
  <c r="L44" i="233"/>
  <c r="N17" i="233"/>
  <c r="L37" i="233"/>
  <c r="L36" i="233"/>
  <c r="Q5" i="233"/>
  <c r="N15" i="233"/>
  <c r="L43" i="233"/>
  <c r="L11" i="233"/>
  <c r="L11" i="232"/>
  <c r="J42" i="233"/>
  <c r="J69" i="233" s="1"/>
  <c r="J29" i="233"/>
  <c r="J60" i="233" s="1"/>
  <c r="L30" i="233"/>
  <c r="J35" i="233"/>
  <c r="J64" i="233" s="1"/>
  <c r="K28" i="222"/>
  <c r="M784" i="222"/>
  <c r="M789" i="222" s="1"/>
  <c r="M785" i="222"/>
  <c r="M790" i="222" s="1"/>
  <c r="M786" i="222"/>
  <c r="M794" i="222" s="1"/>
  <c r="M787" i="222"/>
  <c r="M795" i="222" s="1"/>
  <c r="M746" i="222"/>
  <c r="M756" i="222" s="1"/>
  <c r="M744" i="222"/>
  <c r="M846" i="222" s="1"/>
  <c r="M745" i="222"/>
  <c r="M755" i="222" s="1"/>
  <c r="M743" i="222"/>
  <c r="M749" i="222" s="1"/>
  <c r="M742" i="222"/>
  <c r="M748" i="222" s="1"/>
  <c r="M272" i="222"/>
  <c r="M280" i="222" s="1"/>
  <c r="M271" i="222"/>
  <c r="M279" i="222" s="1"/>
  <c r="M270" i="222"/>
  <c r="M275" i="222" s="1"/>
  <c r="M269" i="222"/>
  <c r="M274" i="222" s="1"/>
  <c r="K375" i="222"/>
  <c r="K371" i="222"/>
  <c r="K472" i="222"/>
  <c r="M490" i="222"/>
  <c r="M491" i="222"/>
  <c r="J654" i="222"/>
  <c r="J667" i="222"/>
  <c r="J669" i="222" s="1"/>
  <c r="M320" i="222"/>
  <c r="M319" i="222"/>
  <c r="K474" i="222"/>
  <c r="K449" i="222"/>
  <c r="K220" i="233" s="1"/>
  <c r="K454" i="222"/>
  <c r="M363" i="222"/>
  <c r="M367" i="222" s="1"/>
  <c r="M364" i="222"/>
  <c r="M368" i="222" s="1"/>
  <c r="M365" i="222"/>
  <c r="M372" i="222" s="1"/>
  <c r="M208" i="233" s="1"/>
  <c r="K303" i="222"/>
  <c r="K278" i="222"/>
  <c r="K131" i="233" s="1"/>
  <c r="K283" i="222"/>
  <c r="K411" i="222"/>
  <c r="K213" i="233" s="1"/>
  <c r="K416" i="222"/>
  <c r="K473" i="222"/>
  <c r="K240" i="222"/>
  <c r="K124" i="233" s="1"/>
  <c r="K245" i="222"/>
  <c r="K302" i="222"/>
  <c r="M440" i="222"/>
  <c r="M445" i="222" s="1"/>
  <c r="M441" i="222"/>
  <c r="M446" i="222" s="1"/>
  <c r="M443" i="222"/>
  <c r="M451" i="222" s="1"/>
  <c r="M442" i="222"/>
  <c r="M450" i="222" s="1"/>
  <c r="L26" i="222"/>
  <c r="L130" i="222" s="1"/>
  <c r="M536" i="222"/>
  <c r="M543" i="222" s="1"/>
  <c r="M297" i="233" s="1"/>
  <c r="M534" i="222"/>
  <c r="M538" i="222" s="1"/>
  <c r="M535" i="222"/>
  <c r="M539" i="222" s="1"/>
  <c r="M662" i="222"/>
  <c r="M663" i="222"/>
  <c r="K200" i="222"/>
  <c r="K301" i="222"/>
  <c r="K204" i="222"/>
  <c r="M612" i="222"/>
  <c r="M617" i="222" s="1"/>
  <c r="M613" i="222"/>
  <c r="M618" i="222" s="1"/>
  <c r="M615" i="222"/>
  <c r="M623" i="222" s="1"/>
  <c r="M614" i="222"/>
  <c r="M622" i="222" s="1"/>
  <c r="M706" i="222"/>
  <c r="M710" i="222" s="1"/>
  <c r="M707" i="222"/>
  <c r="M711" i="222" s="1"/>
  <c r="M708" i="222"/>
  <c r="M715" i="222" s="1"/>
  <c r="M386" i="233" s="1"/>
  <c r="M232" i="222"/>
  <c r="M242" i="222" s="1"/>
  <c r="M228" i="222"/>
  <c r="M234" i="222" s="1"/>
  <c r="M229" i="222"/>
  <c r="M235" i="222" s="1"/>
  <c r="M230" i="222"/>
  <c r="M331" i="222" s="1"/>
  <c r="M231" i="222"/>
  <c r="M241" i="222" s="1"/>
  <c r="M399" i="222"/>
  <c r="M405" i="222" s="1"/>
  <c r="M400" i="222"/>
  <c r="M406" i="222" s="1"/>
  <c r="M401" i="222"/>
  <c r="M502" i="222" s="1"/>
  <c r="M403" i="222"/>
  <c r="M413" i="222" s="1"/>
  <c r="M402" i="222"/>
  <c r="M412" i="222" s="1"/>
  <c r="M834" i="222"/>
  <c r="M571" i="222"/>
  <c r="M577" i="222" s="1"/>
  <c r="M572" i="222"/>
  <c r="M674" i="222" s="1"/>
  <c r="M574" i="222"/>
  <c r="M584" i="222" s="1"/>
  <c r="M573" i="222"/>
  <c r="M583" i="222" s="1"/>
  <c r="M570" i="222"/>
  <c r="M576" i="222" s="1"/>
  <c r="K759" i="222"/>
  <c r="K754" i="222"/>
  <c r="K391" i="233" s="1"/>
  <c r="K798" i="222"/>
  <c r="K793" i="222"/>
  <c r="K398" i="233" s="1"/>
  <c r="K718" i="222"/>
  <c r="K714" i="222"/>
  <c r="K621" i="222"/>
  <c r="K309" i="233" s="1"/>
  <c r="K626" i="222"/>
  <c r="K582" i="222"/>
  <c r="K302" i="233" s="1"/>
  <c r="K587" i="222"/>
  <c r="K546" i="222"/>
  <c r="K542" i="222"/>
  <c r="M101" i="222"/>
  <c r="M109" i="222" s="1"/>
  <c r="M99" i="222"/>
  <c r="M104" i="222" s="1"/>
  <c r="M100" i="222"/>
  <c r="M108" i="222" s="1"/>
  <c r="M98" i="222"/>
  <c r="M103" i="222" s="1"/>
  <c r="M194" i="222"/>
  <c r="M201" i="222" s="1"/>
  <c r="M119" i="233" s="1"/>
  <c r="M192" i="222"/>
  <c r="M196" i="222" s="1"/>
  <c r="M193" i="222"/>
  <c r="M197" i="222" s="1"/>
  <c r="K68" i="222"/>
  <c r="K73" i="222"/>
  <c r="K131" i="222"/>
  <c r="K132" i="222"/>
  <c r="K107" i="222"/>
  <c r="K112" i="222"/>
  <c r="M148" i="222"/>
  <c r="M149" i="222"/>
  <c r="K32" i="222"/>
  <c r="M57" i="222"/>
  <c r="M63" i="222" s="1"/>
  <c r="M56" i="222"/>
  <c r="M62" i="222" s="1"/>
  <c r="M60" i="222"/>
  <c r="M70" i="222" s="1"/>
  <c r="M58" i="222"/>
  <c r="M59" i="222"/>
  <c r="M69" i="222" s="1"/>
  <c r="M21" i="222"/>
  <c r="M25" i="222" s="1"/>
  <c r="M22" i="222"/>
  <c r="M29" i="222" s="1"/>
  <c r="L28" i="232"/>
  <c r="N52" i="232"/>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80" i="232"/>
  <c r="N17" i="232"/>
  <c r="J86" i="232"/>
  <c r="J79" i="232"/>
  <c r="N15" i="232"/>
  <c r="L87" i="232"/>
  <c r="L81" i="232"/>
  <c r="L88" i="232"/>
  <c r="J71" i="222"/>
  <c r="J110" i="222"/>
  <c r="J30" i="222"/>
  <c r="J133" i="222"/>
  <c r="L712" i="222"/>
  <c r="L816" i="222" s="1"/>
  <c r="J819" i="222"/>
  <c r="L791" i="222"/>
  <c r="L818" i="222" s="1"/>
  <c r="K819" i="222"/>
  <c r="J475" i="222"/>
  <c r="J495" i="222" s="1"/>
  <c r="L540" i="222"/>
  <c r="L644" i="222" s="1"/>
  <c r="K647" i="222"/>
  <c r="N781" i="222"/>
  <c r="N833" i="222"/>
  <c r="N835" i="222" s="1"/>
  <c r="N703" i="222"/>
  <c r="N739" i="222"/>
  <c r="L619" i="222"/>
  <c r="L646" i="222" s="1"/>
  <c r="L447" i="222"/>
  <c r="L369" i="222"/>
  <c r="N609" i="222"/>
  <c r="N437" i="222"/>
  <c r="N360" i="222"/>
  <c r="N661" i="222"/>
  <c r="N489" i="222"/>
  <c r="N567" i="222"/>
  <c r="N531" i="222"/>
  <c r="N396" i="222"/>
  <c r="L276" i="222"/>
  <c r="L198" i="222"/>
  <c r="N318" i="222"/>
  <c r="N189" i="222"/>
  <c r="N225" i="222"/>
  <c r="N266" i="222"/>
  <c r="J304" i="222"/>
  <c r="N17" i="222"/>
  <c r="N147" i="222"/>
  <c r="N53" i="222"/>
  <c r="N95" i="222"/>
  <c r="L105" i="222"/>
  <c r="Q5" i="223"/>
  <c r="Q5" i="222"/>
  <c r="F11" i="216"/>
  <c r="O203" i="217"/>
  <c r="O204" i="217" s="1"/>
  <c r="O194" i="217"/>
  <c r="O195" i="217" s="1"/>
  <c r="O181" i="217"/>
  <c r="O182" i="217" s="1"/>
  <c r="O172" i="217"/>
  <c r="O173" i="217" s="1"/>
  <c r="O236" i="217" s="1"/>
  <c r="O207" i="217"/>
  <c r="O198" i="217"/>
  <c r="O208" i="217"/>
  <c r="O185" i="217"/>
  <c r="O176" i="217"/>
  <c r="O177" i="217"/>
  <c r="O186" i="217"/>
  <c r="O199" i="217"/>
  <c r="O63" i="217"/>
  <c r="O93" i="217"/>
  <c r="O94" i="217"/>
  <c r="O80" i="217"/>
  <c r="O81" i="217" s="1"/>
  <c r="O248"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M767" i="222" l="1"/>
  <c r="M836" i="222"/>
  <c r="M837" i="222" s="1"/>
  <c r="M840" i="222" s="1"/>
  <c r="M595" i="222"/>
  <c r="M664" i="222"/>
  <c r="M665" i="222" s="1"/>
  <c r="M668" i="222" s="1"/>
  <c r="M81" i="222"/>
  <c r="M160" i="222"/>
  <c r="M150" i="222"/>
  <c r="M151" i="222" s="1"/>
  <c r="M154" i="222" s="1"/>
  <c r="M424" i="222"/>
  <c r="M492" i="222"/>
  <c r="M493" i="222" s="1"/>
  <c r="M496" i="222" s="1"/>
  <c r="M253" i="222"/>
  <c r="M321" i="222"/>
  <c r="M322" i="222" s="1"/>
  <c r="M325" i="222" s="1"/>
  <c r="M751" i="222"/>
  <c r="M752" i="222" s="1"/>
  <c r="M817" i="222" s="1"/>
  <c r="M579" i="222"/>
  <c r="M580" i="222" s="1"/>
  <c r="M645" i="222" s="1"/>
  <c r="M65" i="222"/>
  <c r="M66" i="222" s="1"/>
  <c r="M408" i="222"/>
  <c r="M237" i="222"/>
  <c r="L10" i="217"/>
  <c r="L11" i="217"/>
  <c r="J723" i="222"/>
  <c r="J725" i="222" s="1"/>
  <c r="J376" i="222"/>
  <c r="J377" i="222" s="1"/>
  <c r="J210" i="233" s="1"/>
  <c r="J821" i="222"/>
  <c r="J416" i="233"/>
  <c r="J719" i="222"/>
  <c r="J720" i="222" s="1"/>
  <c r="J388" i="233" s="1"/>
  <c r="J649" i="222"/>
  <c r="J380" i="222"/>
  <c r="J382" i="222" s="1"/>
  <c r="J547" i="222"/>
  <c r="J548" i="222" s="1"/>
  <c r="J299" i="233" s="1"/>
  <c r="J551" i="222"/>
  <c r="J553" i="222" s="1"/>
  <c r="J477" i="222"/>
  <c r="J205" i="222"/>
  <c r="J206" i="222" s="1"/>
  <c r="J121" i="233" s="1"/>
  <c r="J306" i="222"/>
  <c r="J209" i="222"/>
  <c r="J211" i="222" s="1"/>
  <c r="M700" i="232"/>
  <c r="M392" i="233"/>
  <c r="J764" i="222"/>
  <c r="J768" i="222" s="1"/>
  <c r="J394" i="233"/>
  <c r="J423" i="233" s="1"/>
  <c r="J438" i="233" s="1"/>
  <c r="M701" i="232"/>
  <c r="M393" i="233"/>
  <c r="J803" i="222"/>
  <c r="J805" i="222" s="1"/>
  <c r="J401" i="233"/>
  <c r="J428" i="233" s="1"/>
  <c r="J439" i="233" s="1"/>
  <c r="K716" i="222"/>
  <c r="K387" i="233" s="1"/>
  <c r="K385" i="233"/>
  <c r="L705" i="232"/>
  <c r="L397" i="233"/>
  <c r="M708" i="232"/>
  <c r="M400" i="233"/>
  <c r="M707" i="232"/>
  <c r="M399" i="233"/>
  <c r="M552" i="232"/>
  <c r="M310" i="233"/>
  <c r="M553" i="232"/>
  <c r="M311" i="233"/>
  <c r="K373" i="222"/>
  <c r="K209" i="233" s="1"/>
  <c r="K207" i="233"/>
  <c r="J399" i="232"/>
  <c r="J223" i="233"/>
  <c r="J250" i="233" s="1"/>
  <c r="J261" i="233" s="1"/>
  <c r="K544" i="222"/>
  <c r="K298" i="233" s="1"/>
  <c r="K296" i="233"/>
  <c r="M390" i="232"/>
  <c r="M214" i="233"/>
  <c r="M391" i="232"/>
  <c r="M215" i="233"/>
  <c r="J547" i="232"/>
  <c r="J305" i="233"/>
  <c r="J334" i="233" s="1"/>
  <c r="J349" i="233" s="1"/>
  <c r="M545" i="232"/>
  <c r="M303" i="233"/>
  <c r="M546" i="232"/>
  <c r="M304" i="233"/>
  <c r="M397" i="232"/>
  <c r="M221" i="233"/>
  <c r="M398" i="232"/>
  <c r="M222" i="233"/>
  <c r="J392" i="232"/>
  <c r="J216" i="233"/>
  <c r="J245" i="233" s="1"/>
  <c r="J260" i="233" s="1"/>
  <c r="J554" i="232"/>
  <c r="J312" i="233"/>
  <c r="J339" i="233" s="1"/>
  <c r="J350" i="233" s="1"/>
  <c r="J237" i="232"/>
  <c r="J127" i="233"/>
  <c r="J156" i="233" s="1"/>
  <c r="J171" i="233" s="1"/>
  <c r="M242" i="232"/>
  <c r="M132" i="233"/>
  <c r="J331" i="233"/>
  <c r="M236" i="232"/>
  <c r="M126" i="233"/>
  <c r="M243" i="232"/>
  <c r="M133" i="233"/>
  <c r="J244" i="232"/>
  <c r="J134" i="233"/>
  <c r="J161" i="233" s="1"/>
  <c r="J172" i="233" s="1"/>
  <c r="J420" i="233"/>
  <c r="M235" i="232"/>
  <c r="M125" i="233"/>
  <c r="K202"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60" i="222"/>
  <c r="J761" i="222" s="1"/>
  <c r="J713" i="232" s="1"/>
  <c r="J479" i="222"/>
  <c r="J592" i="222"/>
  <c r="J596" i="222" s="1"/>
  <c r="J588" i="222"/>
  <c r="J589" i="222" s="1"/>
  <c r="J558" i="232" s="1"/>
  <c r="J799" i="222"/>
  <c r="J800" i="222" s="1"/>
  <c r="J714" i="232" s="1"/>
  <c r="J307" i="222"/>
  <c r="J651" i="222"/>
  <c r="J650" i="222"/>
  <c r="J417" i="222"/>
  <c r="J418" i="222" s="1"/>
  <c r="J403" i="232" s="1"/>
  <c r="K757" i="222"/>
  <c r="K699" i="232"/>
  <c r="J421" i="222"/>
  <c r="J425" i="222" s="1"/>
  <c r="J478" i="222"/>
  <c r="J631" i="222"/>
  <c r="J633" i="222" s="1"/>
  <c r="L811" i="222"/>
  <c r="L690" i="232"/>
  <c r="J627" i="222"/>
  <c r="J628" i="222" s="1"/>
  <c r="J559" i="232" s="1"/>
  <c r="K796" i="222"/>
  <c r="K706" i="232"/>
  <c r="J822" i="222"/>
  <c r="J702" i="232"/>
  <c r="K624" i="222"/>
  <c r="K551" i="232"/>
  <c r="L812" i="222"/>
  <c r="L698" i="232"/>
  <c r="J823" i="222"/>
  <c r="J709" i="232"/>
  <c r="K585" i="222"/>
  <c r="K544" i="232"/>
  <c r="L641" i="222"/>
  <c r="L550" i="232"/>
  <c r="L640" i="222"/>
  <c r="L543" i="232"/>
  <c r="L639" i="222"/>
  <c r="L535" i="232"/>
  <c r="J459" i="222"/>
  <c r="J461" i="222" s="1"/>
  <c r="J455" i="222"/>
  <c r="J456" i="222" s="1"/>
  <c r="J404" i="232" s="1"/>
  <c r="J308" i="222"/>
  <c r="J288" i="222"/>
  <c r="J290" i="222" s="1"/>
  <c r="J246" i="222"/>
  <c r="J247" i="222" s="1"/>
  <c r="J248" i="232" s="1"/>
  <c r="L467" i="222"/>
  <c r="L380" i="232"/>
  <c r="L468" i="222"/>
  <c r="L388" i="232"/>
  <c r="J250" i="222"/>
  <c r="J254" i="222" s="1"/>
  <c r="L469" i="222"/>
  <c r="L85" i="232"/>
  <c r="L395" i="232"/>
  <c r="K452" i="222"/>
  <c r="K396" i="232"/>
  <c r="K414" i="222"/>
  <c r="K389" i="232"/>
  <c r="L298" i="222"/>
  <c r="L240" i="232"/>
  <c r="K243" i="222"/>
  <c r="K234" i="232"/>
  <c r="J284" i="222"/>
  <c r="J285" i="222" s="1"/>
  <c r="J249" i="232" s="1"/>
  <c r="L296" i="222"/>
  <c r="L225" i="232"/>
  <c r="K281" i="222"/>
  <c r="K241" i="232"/>
  <c r="L297" i="222"/>
  <c r="L233" i="232"/>
  <c r="L649" i="232"/>
  <c r="L663" i="232" s="1"/>
  <c r="L494" i="232"/>
  <c r="O207" i="232"/>
  <c r="O362" i="232"/>
  <c r="O517" i="232"/>
  <c r="O672" i="232"/>
  <c r="L339" i="232"/>
  <c r="L353" i="232" s="1"/>
  <c r="L184" i="232"/>
  <c r="L198" i="232" s="1"/>
  <c r="L215" i="232"/>
  <c r="L525" i="232"/>
  <c r="L370" i="232"/>
  <c r="L680" i="232"/>
  <c r="L78" i="232"/>
  <c r="L70" i="232"/>
  <c r="L125" i="222"/>
  <c r="L127" i="222"/>
  <c r="L126" i="222"/>
  <c r="J89" i="233"/>
  <c r="L813" i="222"/>
  <c r="L28" i="233"/>
  <c r="L41" i="233"/>
  <c r="L34" i="233"/>
  <c r="L29" i="232"/>
  <c r="L43" i="232" s="1"/>
  <c r="N20" i="222"/>
  <c r="N24" i="222" s="1"/>
  <c r="L10" i="233"/>
  <c r="L10" i="232"/>
  <c r="J45" i="233"/>
  <c r="J72" i="233" s="1"/>
  <c r="M44" i="233"/>
  <c r="K3" i="233"/>
  <c r="L12" i="233"/>
  <c r="J38" i="233"/>
  <c r="J67" i="233" s="1"/>
  <c r="M30" i="233"/>
  <c r="O15" i="233"/>
  <c r="O17" i="233"/>
  <c r="M36" i="233"/>
  <c r="M43" i="233"/>
  <c r="M2" i="233"/>
  <c r="M37" i="233"/>
  <c r="J135" i="222"/>
  <c r="J31" i="233"/>
  <c r="J62" i="233" s="1"/>
  <c r="K42" i="233"/>
  <c r="K29" i="233"/>
  <c r="K35" i="233"/>
  <c r="L12" i="232"/>
  <c r="K304" i="222"/>
  <c r="K324" i="222" s="1"/>
  <c r="K326" i="222" s="1"/>
  <c r="M26" i="222"/>
  <c r="M130" i="222" s="1"/>
  <c r="K30" i="222"/>
  <c r="N364" i="222"/>
  <c r="N368" i="222" s="1"/>
  <c r="N365" i="222"/>
  <c r="N372" i="222" s="1"/>
  <c r="N208" i="233" s="1"/>
  <c r="N363" i="222"/>
  <c r="N367" i="222" s="1"/>
  <c r="N834" i="222"/>
  <c r="N272" i="222"/>
  <c r="N280" i="222" s="1"/>
  <c r="N270" i="222"/>
  <c r="N275" i="222" s="1"/>
  <c r="N271" i="222"/>
  <c r="N279" i="222" s="1"/>
  <c r="N269" i="222"/>
  <c r="N274" i="222" s="1"/>
  <c r="N613" i="222"/>
  <c r="N618" i="222" s="1"/>
  <c r="N614" i="222"/>
  <c r="N622" i="222" s="1"/>
  <c r="N615" i="222"/>
  <c r="N623" i="222" s="1"/>
  <c r="N612" i="222"/>
  <c r="N617" i="222" s="1"/>
  <c r="K654" i="222"/>
  <c r="K667" i="222"/>
  <c r="K669" i="222" s="1"/>
  <c r="L28" i="222"/>
  <c r="N399" i="222"/>
  <c r="N405" i="222" s="1"/>
  <c r="N401" i="222"/>
  <c r="N502" i="222" s="1"/>
  <c r="N400" i="222"/>
  <c r="N406" i="222" s="1"/>
  <c r="N402" i="222"/>
  <c r="N412" i="222" s="1"/>
  <c r="N403" i="222"/>
  <c r="N413" i="222" s="1"/>
  <c r="L32" i="222"/>
  <c r="N442" i="222"/>
  <c r="N450" i="222" s="1"/>
  <c r="N443" i="222"/>
  <c r="N451" i="222" s="1"/>
  <c r="N440" i="222"/>
  <c r="N445" i="222" s="1"/>
  <c r="N441" i="222"/>
  <c r="N446" i="222" s="1"/>
  <c r="L200" i="222"/>
  <c r="L204" i="222"/>
  <c r="L301" i="222"/>
  <c r="J826" i="222"/>
  <c r="J839" i="222"/>
  <c r="J841" i="222" s="1"/>
  <c r="N534" i="222"/>
  <c r="N538" i="222" s="1"/>
  <c r="N535" i="222"/>
  <c r="N539" i="222" s="1"/>
  <c r="N536" i="222"/>
  <c r="N543" i="222" s="1"/>
  <c r="N297" i="233" s="1"/>
  <c r="N228" i="222"/>
  <c r="N234" i="222" s="1"/>
  <c r="N232" i="222"/>
  <c r="N242" i="222" s="1"/>
  <c r="N230" i="222"/>
  <c r="N331" i="222" s="1"/>
  <c r="N231" i="222"/>
  <c r="N241" i="222" s="1"/>
  <c r="N229" i="222"/>
  <c r="N235" i="222" s="1"/>
  <c r="N570" i="222"/>
  <c r="N576" i="222" s="1"/>
  <c r="N571" i="222"/>
  <c r="N577" i="222" s="1"/>
  <c r="N572" i="222"/>
  <c r="N674" i="222" s="1"/>
  <c r="N573" i="222"/>
  <c r="N583" i="222" s="1"/>
  <c r="N574" i="222"/>
  <c r="N584" i="222" s="1"/>
  <c r="L411" i="222"/>
  <c r="L213" i="233" s="1"/>
  <c r="L416" i="222"/>
  <c r="L473" i="222"/>
  <c r="L472" i="222"/>
  <c r="L371" i="222"/>
  <c r="L375" i="222"/>
  <c r="J324" i="222"/>
  <c r="J326" i="222" s="1"/>
  <c r="J311" i="222"/>
  <c r="L303" i="222"/>
  <c r="L278" i="222"/>
  <c r="L131" i="233" s="1"/>
  <c r="L283" i="222"/>
  <c r="N490" i="222"/>
  <c r="N491" i="222"/>
  <c r="N744" i="222"/>
  <c r="N846" i="222" s="1"/>
  <c r="N745" i="222"/>
  <c r="N755" i="222" s="1"/>
  <c r="N746" i="222"/>
  <c r="N756" i="222" s="1"/>
  <c r="N742" i="222"/>
  <c r="N748" i="222" s="1"/>
  <c r="N743" i="222"/>
  <c r="N749" i="222" s="1"/>
  <c r="K826" i="222"/>
  <c r="K839" i="222"/>
  <c r="K841" i="222" s="1"/>
  <c r="N784" i="222"/>
  <c r="N789" i="222" s="1"/>
  <c r="N787" i="222"/>
  <c r="N795" i="222" s="1"/>
  <c r="N785" i="222"/>
  <c r="N790" i="222" s="1"/>
  <c r="N786" i="222"/>
  <c r="N794" i="222" s="1"/>
  <c r="L302" i="222"/>
  <c r="L240" i="222"/>
  <c r="L124" i="233" s="1"/>
  <c r="L245" i="222"/>
  <c r="N319" i="222"/>
  <c r="N320" i="222"/>
  <c r="N662" i="222"/>
  <c r="N663" i="222"/>
  <c r="L454" i="222"/>
  <c r="L449" i="222"/>
  <c r="L220" i="233" s="1"/>
  <c r="L474" i="222"/>
  <c r="N706" i="222"/>
  <c r="N710" i="222" s="1"/>
  <c r="N707" i="222"/>
  <c r="N711" i="222" s="1"/>
  <c r="N708" i="222"/>
  <c r="N715" i="222" s="1"/>
  <c r="N386" i="233" s="1"/>
  <c r="L754" i="222"/>
  <c r="L391" i="233" s="1"/>
  <c r="L759" i="222"/>
  <c r="L793" i="222"/>
  <c r="L398" i="233" s="1"/>
  <c r="L798" i="222"/>
  <c r="L718" i="222"/>
  <c r="L714" i="222"/>
  <c r="L626" i="222"/>
  <c r="L621" i="222"/>
  <c r="L309" i="233" s="1"/>
  <c r="L582" i="222"/>
  <c r="L302" i="233" s="1"/>
  <c r="L587" i="222"/>
  <c r="L546" i="222"/>
  <c r="L542" i="222"/>
  <c r="J497" i="222"/>
  <c r="J482" i="222"/>
  <c r="N101" i="222"/>
  <c r="N109" i="222" s="1"/>
  <c r="N100" i="222"/>
  <c r="N108" i="222" s="1"/>
  <c r="N99" i="222"/>
  <c r="N104" i="222" s="1"/>
  <c r="N98" i="222"/>
  <c r="N103" i="222" s="1"/>
  <c r="N149" i="222"/>
  <c r="N148" i="222"/>
  <c r="J153" i="222"/>
  <c r="J155" i="222" s="1"/>
  <c r="J140" i="222"/>
  <c r="L68" i="222"/>
  <c r="L131" i="222"/>
  <c r="L73" i="222"/>
  <c r="L132" i="222"/>
  <c r="L107" i="222"/>
  <c r="L112" i="222"/>
  <c r="N193" i="222"/>
  <c r="N197" i="222" s="1"/>
  <c r="N192" i="222"/>
  <c r="N196" i="222" s="1"/>
  <c r="N194" i="222"/>
  <c r="N201" i="222" s="1"/>
  <c r="N119" i="233" s="1"/>
  <c r="J78" i="222"/>
  <c r="J82" i="222" s="1"/>
  <c r="J74" i="222"/>
  <c r="J75" i="222" s="1"/>
  <c r="J136" i="222"/>
  <c r="J137" i="222"/>
  <c r="J117" i="222"/>
  <c r="J119" i="222" s="1"/>
  <c r="J113" i="222"/>
  <c r="J114" i="222" s="1"/>
  <c r="J33" i="222"/>
  <c r="J34" i="222" s="1"/>
  <c r="J37" i="222"/>
  <c r="J39" i="222" s="1"/>
  <c r="N56" i="222"/>
  <c r="N62" i="222" s="1"/>
  <c r="N57" i="222"/>
  <c r="N63" i="222" s="1"/>
  <c r="N60" i="222"/>
  <c r="N70" i="222" s="1"/>
  <c r="N58" i="222"/>
  <c r="N59" i="222"/>
  <c r="N69" i="222" s="1"/>
  <c r="N21" i="222"/>
  <c r="N25" i="222" s="1"/>
  <c r="N22" i="222"/>
  <c r="N29" i="222" s="1"/>
  <c r="L60" i="232"/>
  <c r="O52" i="232"/>
  <c r="O240" i="217"/>
  <c r="O230" i="217"/>
  <c r="O126" i="217"/>
  <c r="O122" i="217"/>
  <c r="L112" i="217"/>
  <c r="L113" i="217"/>
  <c r="K121" i="217"/>
  <c r="K123" i="217" s="1"/>
  <c r="K3" i="232"/>
  <c r="M2" i="232"/>
  <c r="O116" i="217"/>
  <c r="J82" i="232"/>
  <c r="M87" i="232"/>
  <c r="K79" i="232"/>
  <c r="M80" i="232"/>
  <c r="J89" i="232"/>
  <c r="K86" i="232"/>
  <c r="O17" i="232"/>
  <c r="O15" i="232"/>
  <c r="M88" i="232"/>
  <c r="M81" i="232"/>
  <c r="K71" i="222"/>
  <c r="K110" i="222"/>
  <c r="M791" i="222"/>
  <c r="M818" i="222" s="1"/>
  <c r="M712" i="222"/>
  <c r="M816" i="222" s="1"/>
  <c r="M276" i="222"/>
  <c r="M369" i="222"/>
  <c r="O781" i="222"/>
  <c r="O833" i="222"/>
  <c r="O835" i="222" s="1"/>
  <c r="O703" i="222"/>
  <c r="O739" i="222"/>
  <c r="M619" i="222"/>
  <c r="M646" i="222" s="1"/>
  <c r="M447" i="222"/>
  <c r="M540" i="222"/>
  <c r="M644" i="222" s="1"/>
  <c r="K133" i="222"/>
  <c r="L647" i="222"/>
  <c r="K475" i="222"/>
  <c r="O609" i="222"/>
  <c r="O437" i="222"/>
  <c r="O360" i="222"/>
  <c r="O661" i="222"/>
  <c r="O489" i="222"/>
  <c r="O567" i="222"/>
  <c r="O531" i="222"/>
  <c r="O396" i="222"/>
  <c r="M198" i="222"/>
  <c r="O318" i="222"/>
  <c r="O189" i="222"/>
  <c r="O225" i="222"/>
  <c r="O266" i="222"/>
  <c r="O17" i="222"/>
  <c r="O147" i="222"/>
  <c r="O95" i="222"/>
  <c r="O53" i="222"/>
  <c r="M105" i="222"/>
  <c r="P203" i="217"/>
  <c r="P204" i="217" s="1"/>
  <c r="P194" i="217"/>
  <c r="P195" i="217" s="1"/>
  <c r="P181" i="217"/>
  <c r="P182" i="217" s="1"/>
  <c r="P172" i="217"/>
  <c r="P173" i="217" s="1"/>
  <c r="P236" i="217" s="1"/>
  <c r="P198" i="217"/>
  <c r="P207" i="217"/>
  <c r="P176" i="217"/>
  <c r="P208" i="217"/>
  <c r="P185" i="217"/>
  <c r="P186" i="217"/>
  <c r="P177" i="217"/>
  <c r="P199" i="217"/>
  <c r="P63" i="217"/>
  <c r="P93" i="217"/>
  <c r="P94" i="217"/>
  <c r="P80" i="217"/>
  <c r="P81" i="217" s="1"/>
  <c r="P248"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N767" i="222" l="1"/>
  <c r="N836" i="222"/>
  <c r="N837" i="222" s="1"/>
  <c r="N840" i="222" s="1"/>
  <c r="N595" i="222"/>
  <c r="N664" i="222"/>
  <c r="N665" i="222" s="1"/>
  <c r="N668" i="222" s="1"/>
  <c r="N424" i="222"/>
  <c r="N492" i="222"/>
  <c r="N493" i="222" s="1"/>
  <c r="N496" i="222" s="1"/>
  <c r="N81" i="222"/>
  <c r="N150" i="222"/>
  <c r="N151" i="222" s="1"/>
  <c r="N154" i="222" s="1"/>
  <c r="N160" i="222"/>
  <c r="N253" i="222"/>
  <c r="N321" i="222"/>
  <c r="N322" i="222" s="1"/>
  <c r="N325" i="222" s="1"/>
  <c r="M409" i="222"/>
  <c r="M411" i="222" s="1"/>
  <c r="M213" i="233" s="1"/>
  <c r="N751" i="222"/>
  <c r="N752" i="222" s="1"/>
  <c r="N817" i="222" s="1"/>
  <c r="N579" i="222"/>
  <c r="N580" i="222" s="1"/>
  <c r="N645" i="222" s="1"/>
  <c r="N65" i="222"/>
  <c r="N408" i="222"/>
  <c r="M238" i="222"/>
  <c r="M302" i="222" s="1"/>
  <c r="N237" i="222"/>
  <c r="M10" i="217"/>
  <c r="J482" i="233"/>
  <c r="J479" i="233"/>
  <c r="J475" i="233"/>
  <c r="J478" i="233"/>
  <c r="J473" i="233"/>
  <c r="J484" i="233"/>
  <c r="J477" i="233"/>
  <c r="J483" i="233"/>
  <c r="J474" i="233"/>
  <c r="J485" i="233"/>
  <c r="J480" i="233"/>
  <c r="J93" i="232"/>
  <c r="J94" i="232"/>
  <c r="K719" i="222"/>
  <c r="K720" i="222" s="1"/>
  <c r="K388" i="233" s="1"/>
  <c r="K209" i="222"/>
  <c r="K211" i="222" s="1"/>
  <c r="K376" i="222"/>
  <c r="K377" i="222" s="1"/>
  <c r="K210" i="233" s="1"/>
  <c r="J480" i="222"/>
  <c r="J500" i="222" s="1"/>
  <c r="J503" i="222" s="1"/>
  <c r="K821" i="222"/>
  <c r="K551" i="222"/>
  <c r="K553" i="222" s="1"/>
  <c r="K306" i="222"/>
  <c r="K205" i="222"/>
  <c r="K206" i="222" s="1"/>
  <c r="K121" i="233" s="1"/>
  <c r="K547" i="222"/>
  <c r="K548" i="222" s="1"/>
  <c r="K299" i="233" s="1"/>
  <c r="L716" i="222"/>
  <c r="L387" i="233" s="1"/>
  <c r="L385" i="233"/>
  <c r="K799" i="222"/>
  <c r="K800" i="222" s="1"/>
  <c r="K714" i="232" s="1"/>
  <c r="K401" i="233"/>
  <c r="K760" i="222"/>
  <c r="K761" i="222" s="1"/>
  <c r="K713" i="232" s="1"/>
  <c r="K394" i="233"/>
  <c r="K723" i="222"/>
  <c r="K725" i="222" s="1"/>
  <c r="N707" i="232"/>
  <c r="N399" i="233"/>
  <c r="N708" i="232"/>
  <c r="N400" i="233"/>
  <c r="K380" i="222"/>
  <c r="K382" i="222" s="1"/>
  <c r="N701" i="232"/>
  <c r="N393" i="233"/>
  <c r="K649" i="222"/>
  <c r="K477" i="222"/>
  <c r="J710" i="232"/>
  <c r="J402" i="233"/>
  <c r="N700" i="232"/>
  <c r="N392" i="233"/>
  <c r="J703" i="232"/>
  <c r="J395" i="233"/>
  <c r="L544" i="222"/>
  <c r="L298" i="233" s="1"/>
  <c r="L296" i="233"/>
  <c r="N552" i="232"/>
  <c r="N310" i="233"/>
  <c r="K455" i="222"/>
  <c r="K456" i="222" s="1"/>
  <c r="K404" i="232" s="1"/>
  <c r="K223" i="233"/>
  <c r="J555" i="232"/>
  <c r="J313" i="233"/>
  <c r="J393" i="232"/>
  <c r="J217" i="233"/>
  <c r="N546" i="232"/>
  <c r="N304" i="233"/>
  <c r="N391" i="232"/>
  <c r="N215" i="233"/>
  <c r="N545" i="232"/>
  <c r="N303" i="233"/>
  <c r="N390" i="232"/>
  <c r="N214" i="233"/>
  <c r="L373" i="222"/>
  <c r="L209" i="233" s="1"/>
  <c r="L207" i="233"/>
  <c r="K554" i="232"/>
  <c r="K312" i="233"/>
  <c r="J400" i="232"/>
  <c r="J224" i="233"/>
  <c r="K547" i="232"/>
  <c r="K305" i="233"/>
  <c r="J548" i="232"/>
  <c r="J306" i="233"/>
  <c r="N398" i="232"/>
  <c r="N222" i="233"/>
  <c r="K392" i="232"/>
  <c r="K216" i="233"/>
  <c r="N397" i="232"/>
  <c r="N221" i="233"/>
  <c r="N553" i="232"/>
  <c r="N311" i="233"/>
  <c r="L202" i="222"/>
  <c r="L120" i="233" s="1"/>
  <c r="L118" i="233"/>
  <c r="N236" i="232"/>
  <c r="N126" i="233"/>
  <c r="K237" i="232"/>
  <c r="K127" i="233"/>
  <c r="N243" i="232"/>
  <c r="N133" i="233"/>
  <c r="K244" i="232"/>
  <c r="K134" i="233"/>
  <c r="N235" i="232"/>
  <c r="N125" i="233"/>
  <c r="J245" i="232"/>
  <c r="J135" i="233"/>
  <c r="J238" i="232"/>
  <c r="J128" i="233"/>
  <c r="N242" i="232"/>
  <c r="N132" i="233"/>
  <c r="J173" i="233"/>
  <c r="K181" i="233" s="1"/>
  <c r="J262" i="233"/>
  <c r="K270" i="233" s="1"/>
  <c r="J351" i="233"/>
  <c r="K359" i="233" s="1"/>
  <c r="J440" i="233"/>
  <c r="K448" i="233" s="1"/>
  <c r="K250" i="222"/>
  <c r="K254" i="222" s="1"/>
  <c r="K288" i="222"/>
  <c r="K290" i="222" s="1"/>
  <c r="J309" i="222"/>
  <c r="J312" i="222" s="1"/>
  <c r="J313" i="222" s="1"/>
  <c r="K627" i="222"/>
  <c r="K628" i="222" s="1"/>
  <c r="K559" i="232" s="1"/>
  <c r="K631" i="222"/>
  <c r="K633" i="222" s="1"/>
  <c r="K246" i="222"/>
  <c r="K247" i="222" s="1"/>
  <c r="K248" i="232" s="1"/>
  <c r="J652" i="222"/>
  <c r="J655" i="222" s="1"/>
  <c r="J656" i="222" s="1"/>
  <c r="K307" i="222"/>
  <c r="K650" i="222"/>
  <c r="J824" i="222"/>
  <c r="J827" i="222" s="1"/>
  <c r="J828" i="222" s="1"/>
  <c r="L508" i="232"/>
  <c r="M505" i="232" s="1"/>
  <c r="K803" i="222"/>
  <c r="K805" i="222" s="1"/>
  <c r="K284" i="222"/>
  <c r="K285" i="222" s="1"/>
  <c r="K249" i="232" s="1"/>
  <c r="L814" i="222"/>
  <c r="L642" i="222"/>
  <c r="L624" i="222"/>
  <c r="L551" i="232"/>
  <c r="K764" i="222"/>
  <c r="K768" i="222" s="1"/>
  <c r="L757" i="222"/>
  <c r="L699" i="232"/>
  <c r="K651" i="222"/>
  <c r="K588" i="222"/>
  <c r="K589" i="222" s="1"/>
  <c r="K558" i="232" s="1"/>
  <c r="L796" i="222"/>
  <c r="L706" i="232"/>
  <c r="K308" i="222"/>
  <c r="K592" i="222"/>
  <c r="K596" i="222" s="1"/>
  <c r="L470" i="222"/>
  <c r="K823" i="222"/>
  <c r="K709" i="232"/>
  <c r="K822" i="222"/>
  <c r="K702" i="232"/>
  <c r="K421" i="222"/>
  <c r="K425" i="222" s="1"/>
  <c r="K478" i="222"/>
  <c r="L299" i="222"/>
  <c r="K417" i="222"/>
  <c r="K418" i="222" s="1"/>
  <c r="K403" i="232" s="1"/>
  <c r="L585" i="222"/>
  <c r="L544" i="232"/>
  <c r="K459" i="222"/>
  <c r="K461" i="222" s="1"/>
  <c r="K479" i="222"/>
  <c r="K399" i="232"/>
  <c r="L414" i="222"/>
  <c r="L389" i="232"/>
  <c r="L452" i="222"/>
  <c r="L396" i="232"/>
  <c r="L281" i="222"/>
  <c r="L241" i="232"/>
  <c r="L243" i="222"/>
  <c r="L234" i="232"/>
  <c r="M660" i="232"/>
  <c r="L669" i="232"/>
  <c r="L677" i="232" s="1"/>
  <c r="L683" i="232" s="1"/>
  <c r="L693" i="232" s="1"/>
  <c r="M195" i="232"/>
  <c r="L204" i="232"/>
  <c r="L212" i="232" s="1"/>
  <c r="L359" i="232"/>
  <c r="M350" i="232"/>
  <c r="P207" i="232"/>
  <c r="P362" i="232"/>
  <c r="P517" i="232"/>
  <c r="P672" i="232"/>
  <c r="M183" i="232"/>
  <c r="M338" i="232"/>
  <c r="M648" i="232"/>
  <c r="M493" i="232"/>
  <c r="J91" i="233"/>
  <c r="J94" i="233" s="1"/>
  <c r="J495" i="233" s="1"/>
  <c r="L128" i="222"/>
  <c r="L49" i="232"/>
  <c r="L57" i="232" s="1"/>
  <c r="L63" i="232" s="1"/>
  <c r="L73" i="232" s="1"/>
  <c r="M40" i="232"/>
  <c r="M46" i="232" s="1"/>
  <c r="M54" i="232" s="1"/>
  <c r="M66" i="232" s="1"/>
  <c r="M564" i="222"/>
  <c r="M565" i="222" s="1"/>
  <c r="M569" i="222" s="1"/>
  <c r="M301" i="233" s="1"/>
  <c r="M50" i="222"/>
  <c r="M51" i="222" s="1"/>
  <c r="M55" i="222" s="1"/>
  <c r="M606" i="222"/>
  <c r="M607" i="222" s="1"/>
  <c r="M611" i="222" s="1"/>
  <c r="M308" i="233" s="1"/>
  <c r="M222" i="222"/>
  <c r="M223" i="222" s="1"/>
  <c r="M227" i="222" s="1"/>
  <c r="M123" i="233" s="1"/>
  <c r="M528" i="222"/>
  <c r="M529" i="222" s="1"/>
  <c r="M533" i="222" s="1"/>
  <c r="M295" i="233" s="1"/>
  <c r="M736" i="222"/>
  <c r="M737" i="222" s="1"/>
  <c r="M741" i="222" s="1"/>
  <c r="M390" i="233" s="1"/>
  <c r="M92" i="222"/>
  <c r="M93" i="222" s="1"/>
  <c r="M97" i="222" s="1"/>
  <c r="M700" i="222"/>
  <c r="M701" i="222" s="1"/>
  <c r="M705" i="222" s="1"/>
  <c r="M384" i="233" s="1"/>
  <c r="M434" i="222"/>
  <c r="M435" i="222" s="1"/>
  <c r="M439" i="222" s="1"/>
  <c r="M219" i="233" s="1"/>
  <c r="M186" i="222"/>
  <c r="M187" i="222" s="1"/>
  <c r="M191" i="222" s="1"/>
  <c r="M117" i="233" s="1"/>
  <c r="M393" i="222"/>
  <c r="M394" i="222" s="1"/>
  <c r="M398" i="222" s="1"/>
  <c r="M212" i="233" s="1"/>
  <c r="M263" i="222"/>
  <c r="M264" i="222" s="1"/>
  <c r="M268" i="222" s="1"/>
  <c r="M130" i="233" s="1"/>
  <c r="M357" i="222"/>
  <c r="M358" i="222" s="1"/>
  <c r="M362" i="222" s="1"/>
  <c r="M206" i="233" s="1"/>
  <c r="M14" i="222"/>
  <c r="M15" i="222" s="1"/>
  <c r="M19" i="222" s="1"/>
  <c r="M778" i="222"/>
  <c r="M779" i="222" s="1"/>
  <c r="M783" i="222" s="1"/>
  <c r="O20" i="222"/>
  <c r="O24" i="222" s="1"/>
  <c r="K33" i="222"/>
  <c r="K34" i="222" s="1"/>
  <c r="K37" i="222"/>
  <c r="K39" i="222" s="1"/>
  <c r="M32" i="222"/>
  <c r="M28" i="222"/>
  <c r="K311" i="222"/>
  <c r="M10" i="233"/>
  <c r="M10" i="232"/>
  <c r="P15" i="233"/>
  <c r="N37" i="233"/>
  <c r="J39" i="233"/>
  <c r="J75" i="233" s="1"/>
  <c r="N43" i="233"/>
  <c r="K45" i="233"/>
  <c r="N44" i="233"/>
  <c r="N36" i="233"/>
  <c r="P17" i="233"/>
  <c r="M11" i="233"/>
  <c r="M11" i="232"/>
  <c r="K38" i="233"/>
  <c r="N30" i="233"/>
  <c r="J32" i="233"/>
  <c r="L42" i="233"/>
  <c r="K135" i="222"/>
  <c r="K31" i="233"/>
  <c r="L29" i="233"/>
  <c r="J46" i="233"/>
  <c r="J76" i="233" s="1"/>
  <c r="L35" i="233"/>
  <c r="M44" i="216"/>
  <c r="N45" i="216" s="1"/>
  <c r="L30" i="222"/>
  <c r="L654" i="222"/>
  <c r="L667" i="222"/>
  <c r="L669" i="222" s="1"/>
  <c r="O232" i="222"/>
  <c r="O242" i="222" s="1"/>
  <c r="O228" i="222"/>
  <c r="O234" i="222" s="1"/>
  <c r="O229" i="222"/>
  <c r="O235" i="222" s="1"/>
  <c r="O231" i="222"/>
  <c r="O241" i="222" s="1"/>
  <c r="O230" i="222"/>
  <c r="O331" i="222" s="1"/>
  <c r="O570" i="222"/>
  <c r="O576" i="222" s="1"/>
  <c r="O571" i="222"/>
  <c r="O577" i="222" s="1"/>
  <c r="O573" i="222"/>
  <c r="O583" i="222" s="1"/>
  <c r="O572" i="222"/>
  <c r="O674" i="222" s="1"/>
  <c r="O574" i="222"/>
  <c r="O584" i="222" s="1"/>
  <c r="O490" i="222"/>
  <c r="O491" i="222"/>
  <c r="M472" i="222"/>
  <c r="M375" i="222"/>
  <c r="M371" i="222"/>
  <c r="O319" i="222"/>
  <c r="O320" i="222"/>
  <c r="O663" i="222"/>
  <c r="O662" i="222"/>
  <c r="K482" i="222"/>
  <c r="K495" i="222"/>
  <c r="K497" i="222" s="1"/>
  <c r="O744" i="222"/>
  <c r="O846" i="222" s="1"/>
  <c r="O746" i="222"/>
  <c r="O756" i="222" s="1"/>
  <c r="O742" i="222"/>
  <c r="O748" i="222" s="1"/>
  <c r="O745" i="222"/>
  <c r="O755" i="222" s="1"/>
  <c r="O743" i="222"/>
  <c r="O749" i="222" s="1"/>
  <c r="O363" i="222"/>
  <c r="O367" i="222" s="1"/>
  <c r="O364" i="222"/>
  <c r="O368" i="222" s="1"/>
  <c r="O365" i="222"/>
  <c r="O372" i="222" s="1"/>
  <c r="O208" i="233" s="1"/>
  <c r="O707" i="222"/>
  <c r="O711" i="222" s="1"/>
  <c r="O708" i="222"/>
  <c r="O715" i="222" s="1"/>
  <c r="O386" i="233" s="1"/>
  <c r="O706" i="222"/>
  <c r="O710" i="222" s="1"/>
  <c r="M200" i="222"/>
  <c r="M301" i="222"/>
  <c r="M204" i="222"/>
  <c r="O834" i="222"/>
  <c r="O442" i="222"/>
  <c r="O450" i="222" s="1"/>
  <c r="O443" i="222"/>
  <c r="O451" i="222" s="1"/>
  <c r="O441" i="222"/>
  <c r="O446" i="222" s="1"/>
  <c r="O440" i="222"/>
  <c r="O445" i="222" s="1"/>
  <c r="O270" i="222"/>
  <c r="O275" i="222" s="1"/>
  <c r="O271" i="222"/>
  <c r="O279" i="222" s="1"/>
  <c r="O269" i="222"/>
  <c r="O274" i="222" s="1"/>
  <c r="O272" i="222"/>
  <c r="O280" i="222" s="1"/>
  <c r="O615" i="222"/>
  <c r="O623" i="222" s="1"/>
  <c r="O613" i="222"/>
  <c r="O618" i="222" s="1"/>
  <c r="O612" i="222"/>
  <c r="O617" i="222" s="1"/>
  <c r="O614" i="222"/>
  <c r="O622" i="222" s="1"/>
  <c r="O784" i="222"/>
  <c r="O789" i="222" s="1"/>
  <c r="O785" i="222"/>
  <c r="O790" i="222" s="1"/>
  <c r="O786" i="222"/>
  <c r="O794" i="222" s="1"/>
  <c r="O787" i="222"/>
  <c r="O795" i="222" s="1"/>
  <c r="O400" i="222"/>
  <c r="O406" i="222" s="1"/>
  <c r="O402" i="222"/>
  <c r="O412" i="222" s="1"/>
  <c r="O403" i="222"/>
  <c r="O413" i="222" s="1"/>
  <c r="O399" i="222"/>
  <c r="O405" i="222" s="1"/>
  <c r="O401" i="222"/>
  <c r="O502" i="222" s="1"/>
  <c r="M283" i="222"/>
  <c r="M303" i="222"/>
  <c r="M278" i="222"/>
  <c r="M131" i="233" s="1"/>
  <c r="O536" i="222"/>
  <c r="O543" i="222" s="1"/>
  <c r="O297" i="233" s="1"/>
  <c r="O535" i="222"/>
  <c r="O539" i="222" s="1"/>
  <c r="O534" i="222"/>
  <c r="O538" i="222" s="1"/>
  <c r="M454" i="222"/>
  <c r="M474" i="222"/>
  <c r="M449" i="222"/>
  <c r="M220" i="233" s="1"/>
  <c r="M754" i="222"/>
  <c r="M391" i="233" s="1"/>
  <c r="M759" i="222"/>
  <c r="M793" i="222"/>
  <c r="M398" i="233" s="1"/>
  <c r="M798" i="222"/>
  <c r="M718" i="222"/>
  <c r="M714" i="222"/>
  <c r="M621" i="222"/>
  <c r="M309" i="233" s="1"/>
  <c r="M626" i="222"/>
  <c r="M582" i="222"/>
  <c r="M302" i="233" s="1"/>
  <c r="M587" i="222"/>
  <c r="M546" i="222"/>
  <c r="M542" i="222"/>
  <c r="K153" i="222"/>
  <c r="K155" i="222" s="1"/>
  <c r="K140" i="222"/>
  <c r="O99" i="222"/>
  <c r="O104" i="222" s="1"/>
  <c r="O98" i="222"/>
  <c r="O103" i="222" s="1"/>
  <c r="O101" i="222"/>
  <c r="O109" i="222" s="1"/>
  <c r="O100" i="222"/>
  <c r="O108" i="222" s="1"/>
  <c r="K136" i="222"/>
  <c r="K74" i="222"/>
  <c r="K75" i="222" s="1"/>
  <c r="K78" i="222"/>
  <c r="K82" i="222" s="1"/>
  <c r="O149" i="222"/>
  <c r="O148" i="222"/>
  <c r="N26" i="222"/>
  <c r="N130" i="222" s="1"/>
  <c r="O194" i="222"/>
  <c r="O201" i="222" s="1"/>
  <c r="O119" i="233" s="1"/>
  <c r="O192" i="222"/>
  <c r="O196" i="222" s="1"/>
  <c r="O193" i="222"/>
  <c r="O197" i="222" s="1"/>
  <c r="K137" i="222"/>
  <c r="K113" i="222"/>
  <c r="K114" i="222" s="1"/>
  <c r="K117" i="222"/>
  <c r="K119" i="222" s="1"/>
  <c r="M68" i="222"/>
  <c r="M73" i="222"/>
  <c r="M131" i="222"/>
  <c r="M132" i="222"/>
  <c r="M107" i="222"/>
  <c r="M112" i="222"/>
  <c r="O58" i="222"/>
  <c r="O59" i="222"/>
  <c r="O69" i="222" s="1"/>
  <c r="O56" i="222"/>
  <c r="O62" i="222" s="1"/>
  <c r="O57" i="222"/>
  <c r="O63" i="222" s="1"/>
  <c r="O60" i="222"/>
  <c r="O70" i="222" s="1"/>
  <c r="O22" i="222"/>
  <c r="O29" i="222" s="1"/>
  <c r="O21" i="222"/>
  <c r="O25" i="222" s="1"/>
  <c r="J90" i="232"/>
  <c r="M28" i="232"/>
  <c r="M29" i="232" s="1"/>
  <c r="P52" i="232"/>
  <c r="J138" i="222"/>
  <c r="P240" i="217"/>
  <c r="P230" i="217"/>
  <c r="L114" i="217"/>
  <c r="L117" i="217" s="1"/>
  <c r="L119" i="217" s="1"/>
  <c r="M223" i="217"/>
  <c r="M224" i="217" s="1"/>
  <c r="M227" i="217" s="1"/>
  <c r="M218" i="217"/>
  <c r="M219" i="217" s="1"/>
  <c r="M226" i="217" s="1"/>
  <c r="M232" i="217"/>
  <c r="P122" i="217"/>
  <c r="K125" i="217"/>
  <c r="K127" i="217" s="1"/>
  <c r="K241" i="217"/>
  <c r="K249" i="217" s="1"/>
  <c r="P126" i="217"/>
  <c r="L228" i="217"/>
  <c r="L231" i="217" s="1"/>
  <c r="L233" i="217" s="1"/>
  <c r="L235" i="217" s="1"/>
  <c r="M109" i="217"/>
  <c r="M110" i="217" s="1"/>
  <c r="M104" i="217"/>
  <c r="M105" i="217" s="1"/>
  <c r="M118" i="217"/>
  <c r="P116" i="217"/>
  <c r="N87" i="232"/>
  <c r="K89" i="232"/>
  <c r="P15" i="232"/>
  <c r="J83" i="232"/>
  <c r="P17" i="232"/>
  <c r="N88" i="232"/>
  <c r="L86" i="232"/>
  <c r="N81" i="232"/>
  <c r="N80" i="232"/>
  <c r="K82" i="232"/>
  <c r="L79" i="232"/>
  <c r="L71" i="222"/>
  <c r="L110" i="222"/>
  <c r="L819" i="222"/>
  <c r="L475" i="222"/>
  <c r="L495" i="222" s="1"/>
  <c r="N791" i="222"/>
  <c r="N818" i="222" s="1"/>
  <c r="N712" i="222"/>
  <c r="N816" i="222" s="1"/>
  <c r="P833" i="222"/>
  <c r="P835" i="222" s="1"/>
  <c r="P703" i="222"/>
  <c r="P739" i="222"/>
  <c r="P781" i="222"/>
  <c r="M647" i="222"/>
  <c r="N619" i="222"/>
  <c r="N646" i="222" s="1"/>
  <c r="P360" i="222"/>
  <c r="P661" i="222"/>
  <c r="P489" i="222"/>
  <c r="P567" i="222"/>
  <c r="P531" i="222"/>
  <c r="P396" i="222"/>
  <c r="P437" i="222"/>
  <c r="P609" i="222"/>
  <c r="N447" i="222"/>
  <c r="N540" i="222"/>
  <c r="N644" i="222" s="1"/>
  <c r="N369" i="222"/>
  <c r="N198" i="222"/>
  <c r="N276" i="222"/>
  <c r="P225" i="222"/>
  <c r="P266" i="222"/>
  <c r="P318" i="222"/>
  <c r="P189" i="222"/>
  <c r="L304" i="222"/>
  <c r="L133" i="222"/>
  <c r="N105" i="222"/>
  <c r="P17" i="222"/>
  <c r="P95" i="222"/>
  <c r="P53" i="222"/>
  <c r="P147" i="222"/>
  <c r="Q207" i="217"/>
  <c r="Q198" i="217"/>
  <c r="Q176" i="217"/>
  <c r="Q208" i="217"/>
  <c r="Q185" i="217"/>
  <c r="Q177" i="217"/>
  <c r="Q186" i="217"/>
  <c r="Q199" i="217"/>
  <c r="Q63" i="217"/>
  <c r="Q203" i="217"/>
  <c r="Q204" i="217" s="1"/>
  <c r="Q194" i="217"/>
  <c r="Q195" i="217" s="1"/>
  <c r="Q181" i="217"/>
  <c r="Q182" i="217" s="1"/>
  <c r="Q172" i="217"/>
  <c r="Q173" i="217" s="1"/>
  <c r="Q236" i="217" s="1"/>
  <c r="Q93" i="217"/>
  <c r="Q94" i="217"/>
  <c r="Q80" i="217"/>
  <c r="Q81" i="217" s="1"/>
  <c r="Q248"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O767" i="222" l="1"/>
  <c r="O836" i="222"/>
  <c r="O837" i="222" s="1"/>
  <c r="O840" i="222" s="1"/>
  <c r="O595" i="222"/>
  <c r="O664" i="222"/>
  <c r="O665" i="222" s="1"/>
  <c r="O668" i="222" s="1"/>
  <c r="O81" i="222"/>
  <c r="O150" i="222"/>
  <c r="O151" i="222" s="1"/>
  <c r="O154" i="222" s="1"/>
  <c r="O160" i="222"/>
  <c r="O424" i="222"/>
  <c r="O492" i="222"/>
  <c r="O493" i="222" s="1"/>
  <c r="O496" i="222" s="1"/>
  <c r="O253" i="222"/>
  <c r="O321" i="222"/>
  <c r="O322" i="222" s="1"/>
  <c r="O325" i="222" s="1"/>
  <c r="M473" i="222"/>
  <c r="M475" i="222" s="1"/>
  <c r="M495" i="222" s="1"/>
  <c r="M416" i="222"/>
  <c r="O751" i="222"/>
  <c r="O579" i="222"/>
  <c r="N409" i="222"/>
  <c r="N473" i="222" s="1"/>
  <c r="N238" i="222"/>
  <c r="N245" i="222" s="1"/>
  <c r="M245" i="222"/>
  <c r="M240" i="222"/>
  <c r="M124" i="233" s="1"/>
  <c r="N66" i="222"/>
  <c r="N131" i="222" s="1"/>
  <c r="O65" i="222"/>
  <c r="O66" i="222" s="1"/>
  <c r="O408" i="222"/>
  <c r="O237" i="222"/>
  <c r="O238" i="222" s="1"/>
  <c r="M11" i="217"/>
  <c r="L821" i="222"/>
  <c r="K93" i="232"/>
  <c r="K94" i="232"/>
  <c r="L649" i="222"/>
  <c r="L551" i="222"/>
  <c r="L553" i="222" s="1"/>
  <c r="L547" i="222"/>
  <c r="L548" i="222" s="1"/>
  <c r="L299" i="233" s="1"/>
  <c r="J48" i="233"/>
  <c r="J74" i="233"/>
  <c r="J483" i="222"/>
  <c r="J484" i="222" s="1"/>
  <c r="J510" i="222" s="1"/>
  <c r="J511" i="222" s="1"/>
  <c r="J869" i="222" s="1"/>
  <c r="J500" i="233"/>
  <c r="L209" i="222"/>
  <c r="L211" i="222" s="1"/>
  <c r="L306" i="222"/>
  <c r="L205" i="222"/>
  <c r="L206" i="222" s="1"/>
  <c r="L121" i="233" s="1"/>
  <c r="L719" i="222"/>
  <c r="L720" i="222" s="1"/>
  <c r="L388" i="233" s="1"/>
  <c r="J329" i="222"/>
  <c r="J332" i="222" s="1"/>
  <c r="L376" i="222"/>
  <c r="L377" i="222" s="1"/>
  <c r="L210" i="233" s="1"/>
  <c r="L380" i="222"/>
  <c r="L382" i="222" s="1"/>
  <c r="L477" i="222"/>
  <c r="L723" i="222"/>
  <c r="L725" i="222" s="1"/>
  <c r="O700" i="232"/>
  <c r="O392" i="233"/>
  <c r="M705" i="232"/>
  <c r="M397" i="233"/>
  <c r="L799" i="222"/>
  <c r="L800" i="222" s="1"/>
  <c r="L714" i="232" s="1"/>
  <c r="L401" i="233"/>
  <c r="O708" i="232"/>
  <c r="O400" i="233"/>
  <c r="O707" i="232"/>
  <c r="O399" i="233"/>
  <c r="K703" i="232"/>
  <c r="K395" i="233"/>
  <c r="O701" i="232"/>
  <c r="O393" i="233"/>
  <c r="L760" i="222"/>
  <c r="L761" i="222" s="1"/>
  <c r="L713" i="232" s="1"/>
  <c r="L394" i="233"/>
  <c r="K710" i="232"/>
  <c r="K402" i="233"/>
  <c r="M716" i="222"/>
  <c r="M387" i="233" s="1"/>
  <c r="M385" i="233"/>
  <c r="O545" i="232"/>
  <c r="O303" i="233"/>
  <c r="K548" i="232"/>
  <c r="K306" i="233"/>
  <c r="O398" i="232"/>
  <c r="O222" i="233"/>
  <c r="O397" i="232"/>
  <c r="O221" i="233"/>
  <c r="L547" i="232"/>
  <c r="L305" i="233"/>
  <c r="L459" i="222"/>
  <c r="L461" i="222" s="1"/>
  <c r="L223" i="233"/>
  <c r="K393" i="232"/>
  <c r="K217" i="233"/>
  <c r="K400" i="232"/>
  <c r="K224" i="233"/>
  <c r="O552" i="232"/>
  <c r="O310" i="233"/>
  <c r="K555" i="232"/>
  <c r="K313" i="233"/>
  <c r="M373" i="222"/>
  <c r="M209" i="233" s="1"/>
  <c r="M207" i="233"/>
  <c r="L392" i="232"/>
  <c r="L216" i="233"/>
  <c r="O391" i="232"/>
  <c r="O215" i="233"/>
  <c r="O546" i="232"/>
  <c r="O304" i="233"/>
  <c r="L554" i="232"/>
  <c r="L312" i="233"/>
  <c r="M544" i="222"/>
  <c r="M298" i="233" s="1"/>
  <c r="M296" i="233"/>
  <c r="O390" i="232"/>
  <c r="O214" i="233"/>
  <c r="O553" i="232"/>
  <c r="O311" i="233"/>
  <c r="O236" i="232"/>
  <c r="O126" i="233"/>
  <c r="L244" i="232"/>
  <c r="L134" i="233"/>
  <c r="K245" i="232"/>
  <c r="K135" i="233"/>
  <c r="K238" i="232"/>
  <c r="K128" i="233"/>
  <c r="O243" i="232"/>
  <c r="O133" i="233"/>
  <c r="M202" i="222"/>
  <c r="M120" i="233" s="1"/>
  <c r="M118" i="233"/>
  <c r="O242" i="232"/>
  <c r="O132" i="233"/>
  <c r="O235" i="232"/>
  <c r="O125" i="233"/>
  <c r="L237"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52" i="222"/>
  <c r="K655" i="222" s="1"/>
  <c r="K656" i="222" s="1"/>
  <c r="K688" i="222" s="1"/>
  <c r="K689" i="222" s="1"/>
  <c r="K880" i="222" s="1"/>
  <c r="J672" i="222"/>
  <c r="J675" i="222" s="1"/>
  <c r="K309" i="222"/>
  <c r="K329" i="222" s="1"/>
  <c r="K332" i="222" s="1"/>
  <c r="L250" i="222"/>
  <c r="L254" i="222" s="1"/>
  <c r="L514" i="232"/>
  <c r="L218" i="232"/>
  <c r="J844" i="222"/>
  <c r="J847" i="222" s="1"/>
  <c r="L367" i="232"/>
  <c r="L373" i="232" s="1"/>
  <c r="L421" i="222"/>
  <c r="L425" i="222" s="1"/>
  <c r="L417" i="222"/>
  <c r="L418" i="222" s="1"/>
  <c r="L403" i="232" s="1"/>
  <c r="K480" i="222"/>
  <c r="K500" i="222" s="1"/>
  <c r="K503" i="222" s="1"/>
  <c r="L592" i="222"/>
  <c r="L596" i="222" s="1"/>
  <c r="L631" i="222"/>
  <c r="L633" i="222" s="1"/>
  <c r="L650" i="222"/>
  <c r="L588" i="222"/>
  <c r="L589" i="222" s="1"/>
  <c r="L558" i="232" s="1"/>
  <c r="K824" i="222"/>
  <c r="K844" i="222" s="1"/>
  <c r="K847" i="222" s="1"/>
  <c r="L455" i="222"/>
  <c r="L456" i="222" s="1"/>
  <c r="L404" i="232" s="1"/>
  <c r="L651" i="222"/>
  <c r="L627" i="222"/>
  <c r="L628" i="222" s="1"/>
  <c r="L559" i="232" s="1"/>
  <c r="L803" i="222"/>
  <c r="L805" i="222" s="1"/>
  <c r="M757" i="222"/>
  <c r="M699" i="232"/>
  <c r="M31" i="232"/>
  <c r="M624" i="222"/>
  <c r="M551" i="232"/>
  <c r="L764" i="222"/>
  <c r="L768" i="222" s="1"/>
  <c r="M811" i="222"/>
  <c r="M690" i="232"/>
  <c r="M812" i="222"/>
  <c r="M698" i="232"/>
  <c r="L822" i="222"/>
  <c r="L702" i="232"/>
  <c r="M796" i="222"/>
  <c r="M706" i="232"/>
  <c r="L823" i="222"/>
  <c r="L709" i="232"/>
  <c r="L307" i="222"/>
  <c r="M641" i="222"/>
  <c r="M550" i="232"/>
  <c r="M640" i="222"/>
  <c r="M543" i="232"/>
  <c r="M585" i="222"/>
  <c r="M544" i="232"/>
  <c r="M639" i="222"/>
  <c r="M535" i="232"/>
  <c r="L308" i="222"/>
  <c r="M414" i="222"/>
  <c r="M389" i="232"/>
  <c r="L284" i="222"/>
  <c r="L285" i="222" s="1"/>
  <c r="L249" i="232" s="1"/>
  <c r="L479" i="222"/>
  <c r="L399" i="232"/>
  <c r="M469" i="222"/>
  <c r="M85" i="232"/>
  <c r="M395" i="232"/>
  <c r="M452" i="222"/>
  <c r="M396" i="232"/>
  <c r="L478" i="222"/>
  <c r="L246" i="222"/>
  <c r="L247" i="222" s="1"/>
  <c r="L248" i="232" s="1"/>
  <c r="L288" i="222"/>
  <c r="L290" i="222" s="1"/>
  <c r="M467" i="222"/>
  <c r="M380" i="232"/>
  <c r="M468" i="222"/>
  <c r="M388" i="232"/>
  <c r="M281" i="222"/>
  <c r="M241" i="232"/>
  <c r="M298" i="222"/>
  <c r="M240" i="232"/>
  <c r="M296" i="222"/>
  <c r="M225" i="232"/>
  <c r="M297" i="222"/>
  <c r="M233" i="232"/>
  <c r="M201" i="232"/>
  <c r="M186" i="232"/>
  <c r="M191" i="232"/>
  <c r="M184" i="232"/>
  <c r="M494" i="232"/>
  <c r="M666" i="232"/>
  <c r="M651" i="232"/>
  <c r="M656" i="232"/>
  <c r="M215" i="232"/>
  <c r="M525" i="232"/>
  <c r="M370" i="232"/>
  <c r="M680" i="232"/>
  <c r="M649" i="232"/>
  <c r="M346" i="232"/>
  <c r="M356" i="232"/>
  <c r="M341" i="232"/>
  <c r="M501" i="232"/>
  <c r="M511" i="232"/>
  <c r="M496" i="232"/>
  <c r="Q207" i="232"/>
  <c r="Q362" i="232"/>
  <c r="Q517" i="232"/>
  <c r="Q672" i="232"/>
  <c r="M339" i="232"/>
  <c r="M36" i="232"/>
  <c r="M78" i="232"/>
  <c r="M70" i="232"/>
  <c r="M126" i="222"/>
  <c r="M125" i="222"/>
  <c r="M127" i="222"/>
  <c r="M813" i="222"/>
  <c r="M34" i="233"/>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38" i="222"/>
  <c r="K141" i="222" s="1"/>
  <c r="K142" i="222" s="1"/>
  <c r="O30" i="233"/>
  <c r="M42" i="233"/>
  <c r="N118" i="217"/>
  <c r="L135" i="222"/>
  <c r="L31" i="233"/>
  <c r="N104" i="217"/>
  <c r="N105" i="217" s="1"/>
  <c r="N112" i="217" s="1"/>
  <c r="N232" i="217"/>
  <c r="N109" i="217"/>
  <c r="N110" i="217" s="1"/>
  <c r="N113" i="217" s="1"/>
  <c r="M12" i="232"/>
  <c r="L37" i="222"/>
  <c r="L39" i="222" s="1"/>
  <c r="L33" i="222"/>
  <c r="L34" i="222" s="1"/>
  <c r="N28" i="222"/>
  <c r="P231" i="222"/>
  <c r="P241" i="222" s="1"/>
  <c r="P229" i="222"/>
  <c r="P235" i="222" s="1"/>
  <c r="P228" i="222"/>
  <c r="P234" i="222" s="1"/>
  <c r="P230" i="222"/>
  <c r="P331" i="222" s="1"/>
  <c r="P232" i="222"/>
  <c r="P242" i="222" s="1"/>
  <c r="N472" i="222"/>
  <c r="N371" i="222"/>
  <c r="N375" i="222"/>
  <c r="P535" i="222"/>
  <c r="P539" i="222" s="1"/>
  <c r="P536" i="222"/>
  <c r="P543" i="222" s="1"/>
  <c r="P297" i="233" s="1"/>
  <c r="P534" i="222"/>
  <c r="P538" i="222" s="1"/>
  <c r="M654" i="222"/>
  <c r="M667" i="222"/>
  <c r="M669" i="222" s="1"/>
  <c r="N32" i="222"/>
  <c r="P573" i="222"/>
  <c r="P583" i="222" s="1"/>
  <c r="P574" i="222"/>
  <c r="P584" i="222" s="1"/>
  <c r="P571" i="222"/>
  <c r="P577" i="222" s="1"/>
  <c r="P570" i="222"/>
  <c r="P576" i="222" s="1"/>
  <c r="P572" i="222"/>
  <c r="P674" i="222" s="1"/>
  <c r="P787" i="222"/>
  <c r="P795" i="222" s="1"/>
  <c r="P784" i="222"/>
  <c r="P789" i="222" s="1"/>
  <c r="P786" i="222"/>
  <c r="P794" i="222" s="1"/>
  <c r="P785" i="222"/>
  <c r="P790" i="222" s="1"/>
  <c r="P491" i="222"/>
  <c r="P490" i="222"/>
  <c r="P745" i="222"/>
  <c r="P755" i="222" s="1"/>
  <c r="P742" i="222"/>
  <c r="P748" i="222" s="1"/>
  <c r="P744" i="222"/>
  <c r="P846" i="222" s="1"/>
  <c r="P746" i="222"/>
  <c r="P756" i="222" s="1"/>
  <c r="P743" i="222"/>
  <c r="P749" i="222" s="1"/>
  <c r="P662" i="222"/>
  <c r="P663" i="222"/>
  <c r="P706" i="222"/>
  <c r="P710" i="222" s="1"/>
  <c r="P708" i="222"/>
  <c r="P715" i="222" s="1"/>
  <c r="P386" i="233" s="1"/>
  <c r="P707" i="222"/>
  <c r="P711" i="222" s="1"/>
  <c r="J854" i="222"/>
  <c r="J855" i="222" s="1"/>
  <c r="J871" i="222" s="1"/>
  <c r="J860" i="222"/>
  <c r="J861" i="222" s="1"/>
  <c r="J881" i="222" s="1"/>
  <c r="J688" i="222"/>
  <c r="J689" i="222" s="1"/>
  <c r="J880" i="222" s="1"/>
  <c r="J682" i="222"/>
  <c r="J683" i="222" s="1"/>
  <c r="J870" i="222" s="1"/>
  <c r="P319" i="222"/>
  <c r="P320" i="222"/>
  <c r="N283" i="222"/>
  <c r="N303" i="222"/>
  <c r="N278" i="222"/>
  <c r="N131" i="233" s="1"/>
  <c r="P365" i="222"/>
  <c r="P372" i="222" s="1"/>
  <c r="P208" i="233" s="1"/>
  <c r="P364" i="222"/>
  <c r="P368" i="222" s="1"/>
  <c r="P363" i="222"/>
  <c r="P367" i="222" s="1"/>
  <c r="P834" i="222"/>
  <c r="P270" i="222"/>
  <c r="P275" i="222" s="1"/>
  <c r="P269" i="222"/>
  <c r="P274" i="222" s="1"/>
  <c r="P272" i="222"/>
  <c r="P280" i="222" s="1"/>
  <c r="P271" i="222"/>
  <c r="P279" i="222" s="1"/>
  <c r="P615" i="222"/>
  <c r="P623" i="222" s="1"/>
  <c r="P612" i="222"/>
  <c r="P617" i="222" s="1"/>
  <c r="P614" i="222"/>
  <c r="P622" i="222" s="1"/>
  <c r="P613" i="222"/>
  <c r="P618" i="222" s="1"/>
  <c r="L324" i="222"/>
  <c r="L326" i="222" s="1"/>
  <c r="L311" i="222"/>
  <c r="N204" i="222"/>
  <c r="N200" i="222"/>
  <c r="N301" i="222"/>
  <c r="P440" i="222"/>
  <c r="P445" i="222" s="1"/>
  <c r="P442" i="222"/>
  <c r="P450" i="222" s="1"/>
  <c r="P443" i="222"/>
  <c r="P451" i="222" s="1"/>
  <c r="P441" i="222"/>
  <c r="P446" i="222" s="1"/>
  <c r="L826" i="222"/>
  <c r="L839" i="222"/>
  <c r="L841" i="222" s="1"/>
  <c r="J345" i="222"/>
  <c r="J346" i="222" s="1"/>
  <c r="J878" i="222" s="1"/>
  <c r="J339" i="222"/>
  <c r="J340" i="222" s="1"/>
  <c r="J868" i="222" s="1"/>
  <c r="N474" i="222"/>
  <c r="N449" i="222"/>
  <c r="N220" i="233" s="1"/>
  <c r="N454" i="222"/>
  <c r="P400" i="222"/>
  <c r="P406" i="222" s="1"/>
  <c r="P403" i="222"/>
  <c r="P413" i="222" s="1"/>
  <c r="P401" i="222"/>
  <c r="P502" i="222" s="1"/>
  <c r="P402" i="222"/>
  <c r="P412" i="222" s="1"/>
  <c r="P399" i="222"/>
  <c r="P405" i="222" s="1"/>
  <c r="N793" i="222"/>
  <c r="N398" i="233" s="1"/>
  <c r="N798" i="222"/>
  <c r="N754" i="222"/>
  <c r="N391" i="233" s="1"/>
  <c r="N759" i="222"/>
  <c r="N714" i="222"/>
  <c r="N718" i="222"/>
  <c r="N621" i="222"/>
  <c r="N309" i="233" s="1"/>
  <c r="N626" i="222"/>
  <c r="N582" i="222"/>
  <c r="N302" i="233" s="1"/>
  <c r="N587" i="222"/>
  <c r="N542" i="222"/>
  <c r="N546" i="222"/>
  <c r="L497" i="222"/>
  <c r="L482" i="222"/>
  <c r="K90" i="232"/>
  <c r="P98" i="222"/>
  <c r="P103" i="222" s="1"/>
  <c r="P99" i="222"/>
  <c r="P104" i="222" s="1"/>
  <c r="P101" i="222"/>
  <c r="P109" i="222" s="1"/>
  <c r="P100" i="222"/>
  <c r="P108" i="222" s="1"/>
  <c r="N132" i="222"/>
  <c r="N107" i="222"/>
  <c r="N112" i="222"/>
  <c r="L117" i="222"/>
  <c r="L119" i="222" s="1"/>
  <c r="L137" i="222"/>
  <c r="L113" i="222"/>
  <c r="L114" i="222" s="1"/>
  <c r="J141" i="222"/>
  <c r="J142" i="222" s="1"/>
  <c r="J158" i="222"/>
  <c r="J161" i="222" s="1"/>
  <c r="P148" i="222"/>
  <c r="P149" i="222"/>
  <c r="L153" i="222"/>
  <c r="L155" i="222" s="1"/>
  <c r="L140" i="222"/>
  <c r="L78" i="222"/>
  <c r="L82" i="222" s="1"/>
  <c r="L74" i="222"/>
  <c r="L75" i="222" s="1"/>
  <c r="L136" i="222"/>
  <c r="P192" i="222"/>
  <c r="P196" i="222" s="1"/>
  <c r="P194" i="222"/>
  <c r="P201" i="222" s="1"/>
  <c r="P119" i="233" s="1"/>
  <c r="P193" i="222"/>
  <c r="P197" i="222" s="1"/>
  <c r="P59" i="222"/>
  <c r="P69" i="222" s="1"/>
  <c r="P58" i="222"/>
  <c r="P57" i="222"/>
  <c r="P63" i="222" s="1"/>
  <c r="P56" i="222"/>
  <c r="P62" i="222" s="1"/>
  <c r="P60" i="222"/>
  <c r="P70" i="222" s="1"/>
  <c r="P22" i="222"/>
  <c r="P29" i="222" s="1"/>
  <c r="P21" i="222"/>
  <c r="P25" i="222" s="1"/>
  <c r="M60" i="232"/>
  <c r="Q52" i="232"/>
  <c r="Q240" i="217"/>
  <c r="Q230" i="217"/>
  <c r="M112" i="217"/>
  <c r="M113" i="217"/>
  <c r="M228" i="217"/>
  <c r="M231" i="217" s="1"/>
  <c r="Q126" i="217"/>
  <c r="Q122" i="217"/>
  <c r="L121" i="217"/>
  <c r="L123" i="217" s="1"/>
  <c r="L237" i="217"/>
  <c r="L239" i="217" s="1"/>
  <c r="L3" i="232"/>
  <c r="N2" i="232"/>
  <c r="Q116" i="217"/>
  <c r="L89" i="232"/>
  <c r="O81" i="232"/>
  <c r="O88" i="232"/>
  <c r="O80" i="232"/>
  <c r="K83" i="232"/>
  <c r="L82" i="232"/>
  <c r="Q17" i="232"/>
  <c r="M86" i="232"/>
  <c r="O87" i="232"/>
  <c r="Q15" i="232"/>
  <c r="M79" i="232"/>
  <c r="M71" i="222"/>
  <c r="M110" i="222"/>
  <c r="O791" i="222"/>
  <c r="O818" i="222" s="1"/>
  <c r="O712" i="222"/>
  <c r="O816" i="222" s="1"/>
  <c r="M819" i="222"/>
  <c r="M839" i="222" s="1"/>
  <c r="M304" i="222"/>
  <c r="O26" i="222"/>
  <c r="O130" i="222" s="1"/>
  <c r="Q833" i="222"/>
  <c r="Q835" i="222" s="1"/>
  <c r="Q703" i="222"/>
  <c r="Q739" i="222"/>
  <c r="Q781" i="222"/>
  <c r="O619" i="222"/>
  <c r="O646" i="222" s="1"/>
  <c r="N647" i="222"/>
  <c r="O447" i="222"/>
  <c r="O540" i="222"/>
  <c r="O644" i="222" s="1"/>
  <c r="O369" i="222"/>
  <c r="Q360" i="222"/>
  <c r="Q661" i="222"/>
  <c r="Q489" i="222"/>
  <c r="Q567" i="222"/>
  <c r="Q531" i="222"/>
  <c r="Q396" i="222"/>
  <c r="Q609" i="222"/>
  <c r="Q437" i="222"/>
  <c r="O198" i="222"/>
  <c r="Q225" i="222"/>
  <c r="Q266" i="222"/>
  <c r="Q318" i="222"/>
  <c r="Q189" i="222"/>
  <c r="M133" i="222"/>
  <c r="O276" i="222"/>
  <c r="O105" i="222"/>
  <c r="Q17" i="222"/>
  <c r="Q95" i="222"/>
  <c r="Q53" i="222"/>
  <c r="Q147"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P767" i="222" l="1"/>
  <c r="P836" i="222"/>
  <c r="P837" i="222" s="1"/>
  <c r="P840" i="222" s="1"/>
  <c r="P595" i="222"/>
  <c r="P664" i="222"/>
  <c r="P665" i="222" s="1"/>
  <c r="P668" i="222" s="1"/>
  <c r="P81" i="222"/>
  <c r="P160" i="222"/>
  <c r="P150" i="222"/>
  <c r="P151" i="222" s="1"/>
  <c r="P154" i="222" s="1"/>
  <c r="P424" i="222"/>
  <c r="P492" i="222"/>
  <c r="P493" i="222" s="1"/>
  <c r="P496" i="222" s="1"/>
  <c r="P253" i="222"/>
  <c r="P321" i="222"/>
  <c r="P322" i="222" s="1"/>
  <c r="P325" i="222" s="1"/>
  <c r="N302" i="222"/>
  <c r="N304" i="222" s="1"/>
  <c r="N411" i="222"/>
  <c r="N213" i="233" s="1"/>
  <c r="M234" i="232"/>
  <c r="N68" i="222"/>
  <c r="N35" i="233" s="1"/>
  <c r="O580" i="222"/>
  <c r="O645" i="222" s="1"/>
  <c r="O647" i="222" s="1"/>
  <c r="O409" i="222"/>
  <c r="O411" i="222" s="1"/>
  <c r="O213" i="233" s="1"/>
  <c r="N240" i="222"/>
  <c r="N124" i="233" s="1"/>
  <c r="O752" i="222"/>
  <c r="O817" i="222" s="1"/>
  <c r="P751" i="222"/>
  <c r="M243" i="222"/>
  <c r="M237" i="232" s="1"/>
  <c r="P579" i="222"/>
  <c r="N73" i="222"/>
  <c r="N416" i="222"/>
  <c r="P65" i="222"/>
  <c r="P66" i="222" s="1"/>
  <c r="P408" i="222"/>
  <c r="P237" i="222"/>
  <c r="N11" i="217"/>
  <c r="J489" i="233"/>
  <c r="J488" i="233"/>
  <c r="J487" i="233"/>
  <c r="L93" i="232"/>
  <c r="L94" i="232"/>
  <c r="J516" i="222"/>
  <c r="J517" i="222" s="1"/>
  <c r="J879" i="222" s="1"/>
  <c r="K48" i="233"/>
  <c r="K50" i="233"/>
  <c r="K49" i="233"/>
  <c r="M551" i="222"/>
  <c r="M553" i="222" s="1"/>
  <c r="M380" i="222"/>
  <c r="M382" i="222" s="1"/>
  <c r="M719" i="222"/>
  <c r="M720" i="222" s="1"/>
  <c r="M388" i="233" s="1"/>
  <c r="M547" i="222"/>
  <c r="M548" i="222" s="1"/>
  <c r="M299" i="233" s="1"/>
  <c r="M649" i="222"/>
  <c r="M723" i="222"/>
  <c r="M725" i="222" s="1"/>
  <c r="M821" i="222"/>
  <c r="M209" i="222"/>
  <c r="M211" i="222" s="1"/>
  <c r="M803" i="222"/>
  <c r="M805" i="222" s="1"/>
  <c r="M401" i="233"/>
  <c r="P700" i="232"/>
  <c r="P392" i="233"/>
  <c r="L703" i="232"/>
  <c r="L395" i="233"/>
  <c r="L710" i="232"/>
  <c r="L402" i="233"/>
  <c r="M764" i="222"/>
  <c r="M768" i="222" s="1"/>
  <c r="M394" i="233"/>
  <c r="P701" i="232"/>
  <c r="P393" i="233"/>
  <c r="P707" i="232"/>
  <c r="P399" i="233"/>
  <c r="N716" i="222"/>
  <c r="N387" i="233" s="1"/>
  <c r="N385" i="233"/>
  <c r="P708" i="232"/>
  <c r="P400" i="233"/>
  <c r="P390" i="232"/>
  <c r="P214" i="233"/>
  <c r="P553" i="232"/>
  <c r="P311" i="233"/>
  <c r="N373" i="222"/>
  <c r="N209" i="233" s="1"/>
  <c r="N207" i="233"/>
  <c r="M477" i="222"/>
  <c r="N544" i="222"/>
  <c r="N298" i="233" s="1"/>
  <c r="N296" i="233"/>
  <c r="P391" i="232"/>
  <c r="P215" i="233"/>
  <c r="P545" i="232"/>
  <c r="P303" i="233"/>
  <c r="M376" i="222"/>
  <c r="M377" i="222" s="1"/>
  <c r="M210" i="233" s="1"/>
  <c r="P398" i="232"/>
  <c r="P222" i="233"/>
  <c r="L555" i="232"/>
  <c r="L313" i="233"/>
  <c r="P397" i="232"/>
  <c r="P221" i="233"/>
  <c r="M547" i="232"/>
  <c r="M305" i="233"/>
  <c r="L393" i="232"/>
  <c r="L217" i="233"/>
  <c r="L400" i="232"/>
  <c r="L224" i="233"/>
  <c r="P552" i="232"/>
  <c r="P310" i="233"/>
  <c r="M455" i="222"/>
  <c r="M456" i="222" s="1"/>
  <c r="M404" i="232" s="1"/>
  <c r="M223" i="233"/>
  <c r="M554" i="232"/>
  <c r="M312" i="233"/>
  <c r="M392" i="232"/>
  <c r="M216" i="233"/>
  <c r="L548" i="232"/>
  <c r="L306" i="233"/>
  <c r="P546" i="232"/>
  <c r="P304" i="233"/>
  <c r="P235" i="232"/>
  <c r="P125" i="233"/>
  <c r="P243" i="232"/>
  <c r="P133" i="233"/>
  <c r="P242" i="232"/>
  <c r="P132" i="233"/>
  <c r="P236" i="232"/>
  <c r="P126" i="233"/>
  <c r="L238" i="232"/>
  <c r="L128" i="233"/>
  <c r="M244" i="232"/>
  <c r="M134" i="233"/>
  <c r="N202" i="222"/>
  <c r="N120" i="233" s="1"/>
  <c r="N118" i="233"/>
  <c r="M306" i="222"/>
  <c r="L245" i="232"/>
  <c r="L135" i="233"/>
  <c r="M205" i="222"/>
  <c r="M206"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2" i="222"/>
  <c r="K313" i="222" s="1"/>
  <c r="K345" i="222" s="1"/>
  <c r="K346" i="222" s="1"/>
  <c r="K878" i="222" s="1"/>
  <c r="K672" i="222"/>
  <c r="K675" i="222" s="1"/>
  <c r="K682" i="222"/>
  <c r="K683" i="222" s="1"/>
  <c r="K870" i="222" s="1"/>
  <c r="K483" i="222"/>
  <c r="K484" i="222" s="1"/>
  <c r="K510" i="222" s="1"/>
  <c r="K511" i="222" s="1"/>
  <c r="K869" i="222" s="1"/>
  <c r="L522" i="232"/>
  <c r="L528" i="232" s="1"/>
  <c r="L538" i="232" s="1"/>
  <c r="M592" i="222"/>
  <c r="M596" i="222" s="1"/>
  <c r="M650" i="222"/>
  <c r="M588" i="222"/>
  <c r="M589" i="222" s="1"/>
  <c r="M558" i="232" s="1"/>
  <c r="L652" i="222"/>
  <c r="L655" i="222" s="1"/>
  <c r="L656" i="222" s="1"/>
  <c r="L688" i="222" s="1"/>
  <c r="L689" i="222" s="1"/>
  <c r="L880" i="222" s="1"/>
  <c r="L383" i="232"/>
  <c r="L228" i="232"/>
  <c r="M459" i="222"/>
  <c r="M461" i="222" s="1"/>
  <c r="K827" i="222"/>
  <c r="K828" i="222" s="1"/>
  <c r="K854" i="222" s="1"/>
  <c r="K855" i="222" s="1"/>
  <c r="K871" i="222" s="1"/>
  <c r="M799" i="222"/>
  <c r="M800" i="222" s="1"/>
  <c r="M714" i="232" s="1"/>
  <c r="M308" i="222"/>
  <c r="M760" i="222"/>
  <c r="M761" i="222" s="1"/>
  <c r="M713" i="232" s="1"/>
  <c r="L309" i="222"/>
  <c r="L329" i="222" s="1"/>
  <c r="L332" i="222" s="1"/>
  <c r="L824" i="222"/>
  <c r="L827" i="222" s="1"/>
  <c r="L828" i="222" s="1"/>
  <c r="L860" i="222" s="1"/>
  <c r="L861" i="222" s="1"/>
  <c r="L881" i="222" s="1"/>
  <c r="M814" i="222"/>
  <c r="M627" i="222"/>
  <c r="M628" i="222" s="1"/>
  <c r="M559" i="232" s="1"/>
  <c r="M651" i="222"/>
  <c r="M631" i="222"/>
  <c r="M633" i="222" s="1"/>
  <c r="M421" i="222"/>
  <c r="M425" i="222" s="1"/>
  <c r="M823" i="222"/>
  <c r="M709" i="232"/>
  <c r="N757" i="222"/>
  <c r="N699" i="232"/>
  <c r="M642" i="222"/>
  <c r="M822" i="222"/>
  <c r="M702" i="232"/>
  <c r="N624" i="222"/>
  <c r="N551" i="232"/>
  <c r="N796" i="222"/>
  <c r="N706" i="232"/>
  <c r="N585" i="222"/>
  <c r="N544" i="232"/>
  <c r="M299" i="222"/>
  <c r="L480" i="222"/>
  <c r="L483" i="222" s="1"/>
  <c r="L484" i="222" s="1"/>
  <c r="M478" i="222"/>
  <c r="M470" i="222"/>
  <c r="M288" i="222"/>
  <c r="M290" i="222" s="1"/>
  <c r="M284" i="222"/>
  <c r="M285" i="222" s="1"/>
  <c r="M249" i="232" s="1"/>
  <c r="M417" i="222"/>
  <c r="M418" i="222" s="1"/>
  <c r="M403" i="232" s="1"/>
  <c r="M479" i="222"/>
  <c r="M399" i="232"/>
  <c r="N452" i="222"/>
  <c r="N396" i="232"/>
  <c r="N281" i="222"/>
  <c r="N241" i="232"/>
  <c r="M519" i="232"/>
  <c r="M531" i="232" s="1"/>
  <c r="M209" i="232"/>
  <c r="M364" i="232"/>
  <c r="M376" i="232" s="1"/>
  <c r="N183" i="232"/>
  <c r="N338" i="232"/>
  <c r="N648" i="232"/>
  <c r="N493" i="232"/>
  <c r="N215" i="232"/>
  <c r="N370" i="232"/>
  <c r="N525" i="232"/>
  <c r="N680" i="232"/>
  <c r="M674" i="232"/>
  <c r="M686" i="232" s="1"/>
  <c r="M128" i="222"/>
  <c r="N606" i="222"/>
  <c r="N607" i="222" s="1"/>
  <c r="N611" i="222" s="1"/>
  <c r="N308" i="233" s="1"/>
  <c r="N14" i="222"/>
  <c r="N15" i="222" s="1"/>
  <c r="N19" i="222" s="1"/>
  <c r="N263" i="222"/>
  <c r="N264" i="222" s="1"/>
  <c r="N268" i="222" s="1"/>
  <c r="N130" i="233" s="1"/>
  <c r="N222" i="222"/>
  <c r="N223" i="222" s="1"/>
  <c r="N227" i="222" s="1"/>
  <c r="N123" i="233" s="1"/>
  <c r="N736" i="222"/>
  <c r="N737" i="222" s="1"/>
  <c r="N741" i="222" s="1"/>
  <c r="N390" i="233" s="1"/>
  <c r="N92" i="222"/>
  <c r="N93" i="222" s="1"/>
  <c r="N97" i="222" s="1"/>
  <c r="N357" i="222"/>
  <c r="N358" i="222" s="1"/>
  <c r="N362" i="222" s="1"/>
  <c r="N206" i="233" s="1"/>
  <c r="N434" i="222"/>
  <c r="N435" i="222" s="1"/>
  <c r="N439" i="222" s="1"/>
  <c r="N219" i="233" s="1"/>
  <c r="N186" i="222"/>
  <c r="N187" i="222" s="1"/>
  <c r="N191" i="222" s="1"/>
  <c r="N117" i="233" s="1"/>
  <c r="N393" i="222"/>
  <c r="N394" i="222" s="1"/>
  <c r="N398" i="222" s="1"/>
  <c r="N212" i="233" s="1"/>
  <c r="N700" i="222"/>
  <c r="N701" i="222" s="1"/>
  <c r="N705" i="222" s="1"/>
  <c r="N384" i="233" s="1"/>
  <c r="N778" i="222"/>
  <c r="N779" i="222" s="1"/>
  <c r="N783" i="222" s="1"/>
  <c r="N564" i="222"/>
  <c r="N565" i="222" s="1"/>
  <c r="N569" i="222" s="1"/>
  <c r="N301" i="233" s="1"/>
  <c r="N50" i="222"/>
  <c r="N51" i="222" s="1"/>
  <c r="N55" i="222" s="1"/>
  <c r="N528" i="222"/>
  <c r="N529" i="222" s="1"/>
  <c r="N533" i="222" s="1"/>
  <c r="N295" i="233" s="1"/>
  <c r="Q20" i="222"/>
  <c r="Q24" i="222" s="1"/>
  <c r="M135" i="222"/>
  <c r="K158" i="222"/>
  <c r="K161" i="222" s="1"/>
  <c r="M37" i="222"/>
  <c r="M39" i="222" s="1"/>
  <c r="M31" i="233"/>
  <c r="M33" i="222"/>
  <c r="M34" i="222" s="1"/>
  <c r="N30" i="222"/>
  <c r="N12" i="233"/>
  <c r="P37" i="233"/>
  <c r="L46" i="233"/>
  <c r="M38" i="233"/>
  <c r="P43" i="233"/>
  <c r="M45" i="233"/>
  <c r="P44" i="233"/>
  <c r="L39" i="233"/>
  <c r="P36" i="233"/>
  <c r="N42" i="233"/>
  <c r="L32" i="233"/>
  <c r="P30" i="233"/>
  <c r="N29" i="233"/>
  <c r="N12" i="232"/>
  <c r="P26" i="222"/>
  <c r="P130" i="222" s="1"/>
  <c r="O302" i="222"/>
  <c r="O240" i="222"/>
  <c r="O124" i="233" s="1"/>
  <c r="O245" i="222"/>
  <c r="O301" i="222"/>
  <c r="O204" i="222"/>
  <c r="O200" i="222"/>
  <c r="Q662" i="222"/>
  <c r="Q663" i="222"/>
  <c r="Q744" i="222"/>
  <c r="Q846" i="222" s="1"/>
  <c r="Q745" i="222"/>
  <c r="Q755" i="222" s="1"/>
  <c r="Q746" i="222"/>
  <c r="Q756" i="222" s="1"/>
  <c r="Q742" i="222"/>
  <c r="Q748" i="222" s="1"/>
  <c r="Q743" i="222"/>
  <c r="Q749" i="222" s="1"/>
  <c r="Q706" i="222"/>
  <c r="Q710" i="222" s="1"/>
  <c r="Q707" i="222"/>
  <c r="Q711" i="222" s="1"/>
  <c r="Q708" i="222"/>
  <c r="Q715" i="222" s="1"/>
  <c r="Q386" i="233" s="1"/>
  <c r="Q441" i="222"/>
  <c r="Q446" i="222" s="1"/>
  <c r="Q442" i="222"/>
  <c r="Q450" i="222" s="1"/>
  <c r="Q440" i="222"/>
  <c r="Q445" i="222" s="1"/>
  <c r="Q443" i="222"/>
  <c r="Q451" i="222" s="1"/>
  <c r="O371" i="222"/>
  <c r="O472" i="222"/>
  <c r="O375" i="222"/>
  <c r="N654" i="222"/>
  <c r="N667" i="222"/>
  <c r="N669" i="222" s="1"/>
  <c r="Q834" i="222"/>
  <c r="M324" i="222"/>
  <c r="M311" i="222"/>
  <c r="Q363" i="222"/>
  <c r="Q367" i="222" s="1"/>
  <c r="Q364" i="222"/>
  <c r="Q368" i="222" s="1"/>
  <c r="Q365" i="222"/>
  <c r="Q372" i="222" s="1"/>
  <c r="Q208" i="233" s="1"/>
  <c r="O303" i="222"/>
  <c r="O278" i="222"/>
  <c r="O131" i="233" s="1"/>
  <c r="O283" i="222"/>
  <c r="Q612" i="222"/>
  <c r="Q617" i="222" s="1"/>
  <c r="Q613" i="222"/>
  <c r="Q618" i="222" s="1"/>
  <c r="Q615" i="222"/>
  <c r="Q623" i="222" s="1"/>
  <c r="Q614" i="222"/>
  <c r="Q622" i="222" s="1"/>
  <c r="Q229" i="222"/>
  <c r="Q235" i="222" s="1"/>
  <c r="Q231" i="222"/>
  <c r="Q241" i="222" s="1"/>
  <c r="Q228" i="222"/>
  <c r="Q234" i="222" s="1"/>
  <c r="Q232" i="222"/>
  <c r="Q242" i="222" s="1"/>
  <c r="Q230" i="222"/>
  <c r="Q331" i="222" s="1"/>
  <c r="Q400" i="222"/>
  <c r="Q406" i="222" s="1"/>
  <c r="Q403" i="222"/>
  <c r="Q413" i="222" s="1"/>
  <c r="Q399" i="222"/>
  <c r="Q405" i="222" s="1"/>
  <c r="Q401" i="222"/>
  <c r="Q502" i="222" s="1"/>
  <c r="Q402" i="222"/>
  <c r="Q412" i="222" s="1"/>
  <c r="Q269" i="222"/>
  <c r="Q274" i="222" s="1"/>
  <c r="Q270" i="222"/>
  <c r="Q275" i="222" s="1"/>
  <c r="Q272" i="222"/>
  <c r="Q280" i="222" s="1"/>
  <c r="Q271" i="222"/>
  <c r="Q279" i="222" s="1"/>
  <c r="Q570" i="222"/>
  <c r="Q576" i="222" s="1"/>
  <c r="Q572" i="222"/>
  <c r="Q674" i="222" s="1"/>
  <c r="Q573" i="222"/>
  <c r="Q583" i="222" s="1"/>
  <c r="Q571" i="222"/>
  <c r="Q577" i="222" s="1"/>
  <c r="Q574" i="222"/>
  <c r="Q584" i="222" s="1"/>
  <c r="Q535" i="222"/>
  <c r="Q539" i="222" s="1"/>
  <c r="Q536" i="222"/>
  <c r="Q543" i="222" s="1"/>
  <c r="Q297" i="233" s="1"/>
  <c r="Q534" i="222"/>
  <c r="Q538" i="222" s="1"/>
  <c r="Q319" i="222"/>
  <c r="Q320" i="222"/>
  <c r="Q491" i="222"/>
  <c r="Q490" i="222"/>
  <c r="O474" i="222"/>
  <c r="O449" i="222"/>
  <c r="O220" i="233" s="1"/>
  <c r="O454" i="222"/>
  <c r="Q786" i="222"/>
  <c r="Q794" i="222" s="1"/>
  <c r="Q784" i="222"/>
  <c r="Q789" i="222" s="1"/>
  <c r="Q785" i="222"/>
  <c r="Q790" i="222" s="1"/>
  <c r="Q787" i="222"/>
  <c r="Q795" i="222" s="1"/>
  <c r="M841" i="222"/>
  <c r="M826" i="222"/>
  <c r="O793" i="222"/>
  <c r="O398" i="233" s="1"/>
  <c r="O798" i="222"/>
  <c r="O714" i="222"/>
  <c r="O718" i="222"/>
  <c r="O626" i="222"/>
  <c r="O621" i="222"/>
  <c r="O309" i="233" s="1"/>
  <c r="O542" i="222"/>
  <c r="O546" i="222"/>
  <c r="M497" i="222"/>
  <c r="M482" i="222"/>
  <c r="Q192" i="222"/>
  <c r="Q196" i="222" s="1"/>
  <c r="Q193" i="222"/>
  <c r="Q197" i="222" s="1"/>
  <c r="Q194" i="222"/>
  <c r="Q201" i="222" s="1"/>
  <c r="Q119" i="233" s="1"/>
  <c r="M113" i="222"/>
  <c r="M114" i="222" s="1"/>
  <c r="M117" i="222"/>
  <c r="M119" i="222" s="1"/>
  <c r="M137" i="222"/>
  <c r="M140" i="222"/>
  <c r="M153" i="222"/>
  <c r="M155" i="222" s="1"/>
  <c r="Q148" i="222"/>
  <c r="Q149" i="222"/>
  <c r="O131" i="222"/>
  <c r="O68" i="222"/>
  <c r="O73" i="222"/>
  <c r="Q100" i="222"/>
  <c r="Q108" i="222" s="1"/>
  <c r="Q99" i="222"/>
  <c r="Q104" i="222" s="1"/>
  <c r="Q101" i="222"/>
  <c r="Q109" i="222" s="1"/>
  <c r="Q98" i="222"/>
  <c r="Q103" i="222" s="1"/>
  <c r="O132" i="222"/>
  <c r="O107" i="222"/>
  <c r="O112" i="222"/>
  <c r="M136" i="222"/>
  <c r="M78" i="222"/>
  <c r="M82" i="222" s="1"/>
  <c r="M74" i="222"/>
  <c r="M75" i="222" s="1"/>
  <c r="K174" i="222"/>
  <c r="K175" i="222" s="1"/>
  <c r="K877" i="222" s="1"/>
  <c r="K168" i="222"/>
  <c r="K169" i="222" s="1"/>
  <c r="K867" i="222" s="1"/>
  <c r="J168" i="222"/>
  <c r="J169" i="222" s="1"/>
  <c r="J174" i="222"/>
  <c r="J175" i="222" s="1"/>
  <c r="J877" i="222" s="1"/>
  <c r="O32" i="222"/>
  <c r="O28" i="222"/>
  <c r="Q56" i="222"/>
  <c r="Q62" i="222" s="1"/>
  <c r="Q60" i="222"/>
  <c r="Q70" i="222" s="1"/>
  <c r="Q59" i="222"/>
  <c r="Q69" i="222" s="1"/>
  <c r="Q58" i="222"/>
  <c r="Q57" i="222"/>
  <c r="Q63" i="222" s="1"/>
  <c r="Q21" i="222"/>
  <c r="Q25" i="222" s="1"/>
  <c r="Q22" i="222"/>
  <c r="Q29" i="222" s="1"/>
  <c r="N28" i="232"/>
  <c r="N29" i="232" s="1"/>
  <c r="N57" i="216"/>
  <c r="N60" i="232"/>
  <c r="N114" i="217"/>
  <c r="N117" i="217" s="1"/>
  <c r="N119" i="217" s="1"/>
  <c r="M114" i="217"/>
  <c r="M117" i="217" s="1"/>
  <c r="M119" i="217" s="1"/>
  <c r="M233" i="217"/>
  <c r="M235" i="217" s="1"/>
  <c r="L125" i="217"/>
  <c r="L127" i="217" s="1"/>
  <c r="L241" i="217"/>
  <c r="L249" i="217" s="1"/>
  <c r="N228" i="217"/>
  <c r="N231" i="217" s="1"/>
  <c r="N233" i="217" s="1"/>
  <c r="N235" i="217" s="1"/>
  <c r="M89" i="232"/>
  <c r="P87" i="232"/>
  <c r="P81" i="232"/>
  <c r="L83" i="232"/>
  <c r="L90" i="232"/>
  <c r="P80" i="232"/>
  <c r="N86" i="232"/>
  <c r="P88" i="232"/>
  <c r="M82" i="232"/>
  <c r="L138" i="222"/>
  <c r="N110" i="222"/>
  <c r="N819" i="222"/>
  <c r="P712" i="222"/>
  <c r="P816" i="222" s="1"/>
  <c r="P791" i="222"/>
  <c r="P818" i="222" s="1"/>
  <c r="N133" i="222"/>
  <c r="P619" i="222"/>
  <c r="P646" i="222" s="1"/>
  <c r="P198" i="222"/>
  <c r="P369" i="222"/>
  <c r="P447" i="222"/>
  <c r="N475" i="222"/>
  <c r="P540" i="222"/>
  <c r="P644" i="222" s="1"/>
  <c r="P105" i="222"/>
  <c r="P276" i="222"/>
  <c r="M58" i="216"/>
  <c r="N52" i="216"/>
  <c r="N33" i="216"/>
  <c r="N34" i="216"/>
  <c r="O25" i="216"/>
  <c r="O22" i="216"/>
  <c r="O66" i="216"/>
  <c r="O67" i="216" s="1"/>
  <c r="Q767" i="222" l="1"/>
  <c r="Q836" i="222"/>
  <c r="Q837" i="222" s="1"/>
  <c r="Q840" i="222" s="1"/>
  <c r="Q595" i="222"/>
  <c r="Q664" i="222"/>
  <c r="Q665" i="222" s="1"/>
  <c r="Q668" i="222" s="1"/>
  <c r="Q424" i="222"/>
  <c r="Q492" i="222"/>
  <c r="Q493" i="222" s="1"/>
  <c r="Q496" i="222" s="1"/>
  <c r="Q81" i="222"/>
  <c r="Q160" i="222"/>
  <c r="Q150" i="222"/>
  <c r="Q151" i="222" s="1"/>
  <c r="Q154" i="222" s="1"/>
  <c r="Q253" i="222"/>
  <c r="Q321" i="222"/>
  <c r="Q322" i="222" s="1"/>
  <c r="Q325" i="222" s="1"/>
  <c r="N389" i="232"/>
  <c r="O416" i="222"/>
  <c r="O582" i="222"/>
  <c r="O302" i="233" s="1"/>
  <c r="N414" i="222"/>
  <c r="N216" i="233" s="1"/>
  <c r="O473" i="222"/>
  <c r="O475" i="222" s="1"/>
  <c r="O482" i="222" s="1"/>
  <c r="N71" i="222"/>
  <c r="N136" i="222" s="1"/>
  <c r="P238" i="222"/>
  <c r="P302" i="222" s="1"/>
  <c r="O759" i="222"/>
  <c r="N243" i="222"/>
  <c r="N246" i="222" s="1"/>
  <c r="N247" i="222" s="1"/>
  <c r="N248" i="232" s="1"/>
  <c r="O587" i="222"/>
  <c r="N79" i="232"/>
  <c r="N234" i="232"/>
  <c r="P580" i="222"/>
  <c r="P645" i="222" s="1"/>
  <c r="P647" i="222" s="1"/>
  <c r="M307" i="222"/>
  <c r="M309" i="222" s="1"/>
  <c r="M329" i="222" s="1"/>
  <c r="M332" i="222" s="1"/>
  <c r="M250" i="222"/>
  <c r="M254" i="222" s="1"/>
  <c r="M246" i="222"/>
  <c r="M247" i="222" s="1"/>
  <c r="M248" i="232" s="1"/>
  <c r="M127" i="233"/>
  <c r="O754" i="222"/>
  <c r="O391" i="233" s="1"/>
  <c r="P752" i="222"/>
  <c r="P817" i="222" s="1"/>
  <c r="Q751" i="222"/>
  <c r="Q752" i="222" s="1"/>
  <c r="Q817" i="222" s="1"/>
  <c r="Q579" i="222"/>
  <c r="P409" i="222"/>
  <c r="P416" i="222" s="1"/>
  <c r="Q65" i="222"/>
  <c r="Q408" i="222"/>
  <c r="Q237" i="222"/>
  <c r="M326" i="222"/>
  <c r="N10" i="217"/>
  <c r="J490" i="233"/>
  <c r="M93" i="232"/>
  <c r="M94" i="232"/>
  <c r="K51" i="233"/>
  <c r="L49" i="233"/>
  <c r="L50" i="233"/>
  <c r="L48" i="233"/>
  <c r="N719" i="222"/>
  <c r="N720" i="222" s="1"/>
  <c r="N388" i="233" s="1"/>
  <c r="N821" i="222"/>
  <c r="N723" i="222"/>
  <c r="N725" i="222" s="1"/>
  <c r="N380" i="222"/>
  <c r="N382" i="222" s="1"/>
  <c r="N209" i="222"/>
  <c r="N211" i="222" s="1"/>
  <c r="N649" i="222"/>
  <c r="N547" i="222"/>
  <c r="N548" i="222" s="1"/>
  <c r="N299" i="233" s="1"/>
  <c r="N551" i="222"/>
  <c r="N553" i="222" s="1"/>
  <c r="Q700" i="232"/>
  <c r="Q392" i="233"/>
  <c r="O716" i="222"/>
  <c r="O387" i="233" s="1"/>
  <c r="O385" i="233"/>
  <c r="Q707" i="232"/>
  <c r="Q399" i="233"/>
  <c r="N764" i="222"/>
  <c r="N768" i="222" s="1"/>
  <c r="N394" i="233"/>
  <c r="N803" i="222"/>
  <c r="N805" i="222" s="1"/>
  <c r="N401" i="233"/>
  <c r="M703" i="232"/>
  <c r="M395" i="233"/>
  <c r="N705" i="232"/>
  <c r="N397" i="233"/>
  <c r="Q708" i="232"/>
  <c r="Q400" i="233"/>
  <c r="M710" i="232"/>
  <c r="M402" i="233"/>
  <c r="Q701" i="232"/>
  <c r="Q393" i="233"/>
  <c r="Q390" i="232"/>
  <c r="Q214" i="233"/>
  <c r="Q552" i="232"/>
  <c r="Q310" i="233"/>
  <c r="N554" i="232"/>
  <c r="N312" i="233"/>
  <c r="Q546" i="232"/>
  <c r="Q304" i="233"/>
  <c r="N306" i="222"/>
  <c r="Q553" i="232"/>
  <c r="Q311" i="233"/>
  <c r="N477" i="222"/>
  <c r="M393" i="232"/>
  <c r="M217" i="233"/>
  <c r="O544" i="222"/>
  <c r="O298" i="233" s="1"/>
  <c r="O296" i="233"/>
  <c r="Q391" i="232"/>
  <c r="Q215" i="233"/>
  <c r="N376" i="222"/>
  <c r="N377" i="222" s="1"/>
  <c r="N210" i="233" s="1"/>
  <c r="J77" i="233"/>
  <c r="J99" i="233" s="1"/>
  <c r="J100" i="233" s="1"/>
  <c r="J507" i="233" s="1"/>
  <c r="Q545" i="232"/>
  <c r="Q303" i="233"/>
  <c r="M555" i="232"/>
  <c r="M313" i="233"/>
  <c r="O373" i="222"/>
  <c r="O209" i="233" s="1"/>
  <c r="O207" i="233"/>
  <c r="N459" i="222"/>
  <c r="N461" i="222" s="1"/>
  <c r="N223" i="233"/>
  <c r="N547" i="232"/>
  <c r="N305" i="233"/>
  <c r="M400" i="232"/>
  <c r="M224" i="233"/>
  <c r="Q398" i="232"/>
  <c r="Q222" i="233"/>
  <c r="M548" i="232"/>
  <c r="M306" i="233"/>
  <c r="Q397" i="232"/>
  <c r="Q221" i="233"/>
  <c r="Q236" i="232"/>
  <c r="Q126" i="233"/>
  <c r="N205" i="222"/>
  <c r="N206" i="222" s="1"/>
  <c r="N121" i="233" s="1"/>
  <c r="N244" i="232"/>
  <c r="N134" i="233"/>
  <c r="J285" i="233"/>
  <c r="J286" i="233" s="1"/>
  <c r="J530" i="233" s="1"/>
  <c r="M245" i="232"/>
  <c r="M135" i="233"/>
  <c r="K407" i="233"/>
  <c r="Q242" i="232"/>
  <c r="Q132" i="233"/>
  <c r="Q243" i="232"/>
  <c r="Q133" i="233"/>
  <c r="Q235" i="232"/>
  <c r="Q125" i="233"/>
  <c r="O202" i="222"/>
  <c r="O120" i="233" s="1"/>
  <c r="O118" i="233"/>
  <c r="K229" i="233"/>
  <c r="K318" i="233"/>
  <c r="K339" i="222"/>
  <c r="K340" i="222" s="1"/>
  <c r="K868" i="222" s="1"/>
  <c r="K872"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16" i="222"/>
  <c r="K517" i="222" s="1"/>
  <c r="K879" i="222" s="1"/>
  <c r="N592" i="222"/>
  <c r="N596" i="222" s="1"/>
  <c r="L682" i="222"/>
  <c r="L683" i="222" s="1"/>
  <c r="L870" i="222" s="1"/>
  <c r="L672" i="222"/>
  <c r="L675" i="222" s="1"/>
  <c r="N760" i="222"/>
  <c r="N761" i="222" s="1"/>
  <c r="N713" i="232" s="1"/>
  <c r="L500" i="222"/>
  <c r="L503" i="222" s="1"/>
  <c r="M652" i="222"/>
  <c r="M672" i="222" s="1"/>
  <c r="M675" i="222" s="1"/>
  <c r="L312" i="222"/>
  <c r="L313" i="222" s="1"/>
  <c r="L345" i="222" s="1"/>
  <c r="L346" i="222" s="1"/>
  <c r="L878" i="222" s="1"/>
  <c r="L844" i="222"/>
  <c r="L847" i="222" s="1"/>
  <c r="M221" i="232"/>
  <c r="K860" i="222"/>
  <c r="K861" i="222" s="1"/>
  <c r="K881" i="222" s="1"/>
  <c r="N650" i="222"/>
  <c r="N588" i="222"/>
  <c r="N589" i="222" s="1"/>
  <c r="N558" i="232" s="1"/>
  <c r="N799" i="222"/>
  <c r="N800" i="222" s="1"/>
  <c r="N714" i="232" s="1"/>
  <c r="N651" i="222"/>
  <c r="N308" i="222"/>
  <c r="N288" i="222"/>
  <c r="N290" i="222" s="1"/>
  <c r="N631" i="222"/>
  <c r="N633" i="222" s="1"/>
  <c r="M480" i="222"/>
  <c r="M500" i="222" s="1"/>
  <c r="M503" i="222" s="1"/>
  <c r="N627" i="222"/>
  <c r="N628" i="222" s="1"/>
  <c r="N559" i="232" s="1"/>
  <c r="M824" i="222"/>
  <c r="M827" i="222" s="1"/>
  <c r="M828" i="222" s="1"/>
  <c r="N812" i="222"/>
  <c r="N698" i="232"/>
  <c r="N822" i="222"/>
  <c r="N702" i="232"/>
  <c r="N811" i="222"/>
  <c r="N690" i="232"/>
  <c r="N823" i="222"/>
  <c r="N709" i="232"/>
  <c r="O796" i="222"/>
  <c r="O706" i="232"/>
  <c r="O624" i="222"/>
  <c r="O551" i="232"/>
  <c r="N639" i="222"/>
  <c r="N535" i="232"/>
  <c r="N641" i="222"/>
  <c r="N550" i="232"/>
  <c r="N640" i="222"/>
  <c r="N543" i="232"/>
  <c r="N284" i="222"/>
  <c r="N285" i="222" s="1"/>
  <c r="N249" i="232" s="1"/>
  <c r="N479" i="222"/>
  <c r="N399" i="232"/>
  <c r="N468" i="222"/>
  <c r="N388" i="232"/>
  <c r="N469" i="222"/>
  <c r="N85" i="232"/>
  <c r="N395" i="232"/>
  <c r="N455" i="222"/>
  <c r="N456" i="222" s="1"/>
  <c r="N404" i="232" s="1"/>
  <c r="O452" i="222"/>
  <c r="O396" i="232"/>
  <c r="O414" i="222"/>
  <c r="O389" i="232"/>
  <c r="N467" i="222"/>
  <c r="N380" i="232"/>
  <c r="N298" i="222"/>
  <c r="N240" i="232"/>
  <c r="N297" i="222"/>
  <c r="N233" i="232"/>
  <c r="N296" i="222"/>
  <c r="N225" i="232"/>
  <c r="O281" i="222"/>
  <c r="O241" i="232"/>
  <c r="O243" i="222"/>
  <c r="O234" i="232"/>
  <c r="N494" i="232"/>
  <c r="N649" i="232"/>
  <c r="N184" i="232"/>
  <c r="N339" i="232"/>
  <c r="N78" i="232"/>
  <c r="N70" i="232"/>
  <c r="N125" i="222"/>
  <c r="N126" i="222"/>
  <c r="N127" i="222"/>
  <c r="N813" i="222"/>
  <c r="N41" i="233"/>
  <c r="N28" i="233"/>
  <c r="N34" i="233"/>
  <c r="M32" i="233"/>
  <c r="N37" i="222"/>
  <c r="N39" i="222" s="1"/>
  <c r="N31" i="233"/>
  <c r="N135" i="222"/>
  <c r="N33" i="222"/>
  <c r="N34" i="222" s="1"/>
  <c r="L854" i="222"/>
  <c r="L855" i="222" s="1"/>
  <c r="L871" i="222" s="1"/>
  <c r="N10" i="233"/>
  <c r="N10" i="232"/>
  <c r="M46" i="233"/>
  <c r="M39" i="233"/>
  <c r="Q44" i="233"/>
  <c r="N45" i="233"/>
  <c r="Q43" i="233"/>
  <c r="Q37" i="233"/>
  <c r="O2" i="233"/>
  <c r="Q36" i="233"/>
  <c r="P32" i="222"/>
  <c r="O42" i="233"/>
  <c r="Q30" i="233"/>
  <c r="O29" i="233"/>
  <c r="M3" i="232"/>
  <c r="M3" i="233"/>
  <c r="O35" i="233"/>
  <c r="N44" i="216"/>
  <c r="O45" i="216" s="1"/>
  <c r="P28" i="222"/>
  <c r="P474" i="222"/>
  <c r="P449" i="222"/>
  <c r="P220" i="233" s="1"/>
  <c r="P454" i="222"/>
  <c r="P283" i="222"/>
  <c r="P303" i="222"/>
  <c r="P278" i="222"/>
  <c r="P131" i="233" s="1"/>
  <c r="P301" i="222"/>
  <c r="P204" i="222"/>
  <c r="P200" i="222"/>
  <c r="N324" i="222"/>
  <c r="N311" i="222"/>
  <c r="N826" i="222"/>
  <c r="N839" i="222"/>
  <c r="L510" i="222"/>
  <c r="L511" i="222" s="1"/>
  <c r="L869" i="222" s="1"/>
  <c r="L516" i="222"/>
  <c r="L517" i="222" s="1"/>
  <c r="L879" i="222" s="1"/>
  <c r="N482" i="222"/>
  <c r="N495" i="222"/>
  <c r="N497" i="222" s="1"/>
  <c r="O654" i="222"/>
  <c r="O667" i="222"/>
  <c r="O669" i="222" s="1"/>
  <c r="P371" i="222"/>
  <c r="P472" i="222"/>
  <c r="P375" i="222"/>
  <c r="P793" i="222"/>
  <c r="P398" i="233" s="1"/>
  <c r="P798" i="222"/>
  <c r="P718" i="222"/>
  <c r="P714" i="222"/>
  <c r="P626" i="222"/>
  <c r="P621" i="222"/>
  <c r="P309" i="233" s="1"/>
  <c r="P546" i="222"/>
  <c r="P542" i="222"/>
  <c r="P73" i="222"/>
  <c r="P131" i="222"/>
  <c r="P68" i="222"/>
  <c r="N153" i="222"/>
  <c r="N155" i="222" s="1"/>
  <c r="N140" i="222"/>
  <c r="L141" i="222"/>
  <c r="L142" i="222" s="1"/>
  <c r="L158" i="222"/>
  <c r="L161" i="222" s="1"/>
  <c r="P132" i="222"/>
  <c r="P107" i="222"/>
  <c r="P112" i="222"/>
  <c r="N117" i="222"/>
  <c r="N119" i="222" s="1"/>
  <c r="N137" i="222"/>
  <c r="N113" i="222"/>
  <c r="N114" i="222" s="1"/>
  <c r="J882" i="222"/>
  <c r="J867" i="222"/>
  <c r="J872" i="222" s="1"/>
  <c r="N121" i="217"/>
  <c r="N123" i="217" s="1"/>
  <c r="N237" i="217"/>
  <c r="N239" i="217" s="1"/>
  <c r="M121" i="217"/>
  <c r="M123" i="217" s="1"/>
  <c r="M237" i="217"/>
  <c r="M239" i="217" s="1"/>
  <c r="O2" i="232"/>
  <c r="O86" i="232"/>
  <c r="N89" i="232"/>
  <c r="Q88" i="232"/>
  <c r="O79" i="232"/>
  <c r="M83" i="232"/>
  <c r="Q81" i="232"/>
  <c r="Q87" i="232"/>
  <c r="Q80" i="232"/>
  <c r="M90" i="232"/>
  <c r="M138" i="222"/>
  <c r="O71" i="222"/>
  <c r="O110" i="222"/>
  <c r="O30" i="222"/>
  <c r="M3" i="213"/>
  <c r="O133" i="222"/>
  <c r="O819" i="222"/>
  <c r="O839" i="222" s="1"/>
  <c r="M3" i="223"/>
  <c r="M3" i="216"/>
  <c r="M3" i="217"/>
  <c r="Q791" i="222"/>
  <c r="Q818" i="222" s="1"/>
  <c r="Q712" i="222"/>
  <c r="Q816" i="222" s="1"/>
  <c r="M3" i="222"/>
  <c r="Q447" i="222"/>
  <c r="Q619" i="222"/>
  <c r="Q646" i="222" s="1"/>
  <c r="Q369" i="222"/>
  <c r="Q540" i="222"/>
  <c r="Q644" i="222" s="1"/>
  <c r="Q26" i="222"/>
  <c r="Q130" i="222" s="1"/>
  <c r="O304" i="222"/>
  <c r="Q198" i="222"/>
  <c r="Q276" i="222"/>
  <c r="Q105" i="222"/>
  <c r="N56" i="216"/>
  <c r="N58" i="216" s="1"/>
  <c r="O2" i="223"/>
  <c r="O2" i="222"/>
  <c r="O2" i="213"/>
  <c r="O48" i="216"/>
  <c r="O49" i="216" s="1"/>
  <c r="P21" i="216"/>
  <c r="O84" i="216"/>
  <c r="O38" i="216"/>
  <c r="O39" i="216" s="1"/>
  <c r="O32" i="216"/>
  <c r="O2" i="217"/>
  <c r="O24" i="216"/>
  <c r="O26" i="216" s="1"/>
  <c r="O2" i="216"/>
  <c r="H20" i="216"/>
  <c r="H85" i="216"/>
  <c r="N78" i="222" l="1"/>
  <c r="N82" i="222" s="1"/>
  <c r="N82" i="232"/>
  <c r="N38" i="233"/>
  <c r="N74" i="222"/>
  <c r="N75" i="222" s="1"/>
  <c r="N93" i="232" s="1"/>
  <c r="N841" i="222"/>
  <c r="P240" i="222"/>
  <c r="P124" i="233" s="1"/>
  <c r="N417" i="222"/>
  <c r="N418" i="222" s="1"/>
  <c r="N403" i="232" s="1"/>
  <c r="O544" i="232"/>
  <c r="O585" i="222"/>
  <c r="O592" i="222" s="1"/>
  <c r="O596" i="222" s="1"/>
  <c r="N307" i="222"/>
  <c r="N309" i="222" s="1"/>
  <c r="N312" i="222" s="1"/>
  <c r="N313" i="222" s="1"/>
  <c r="N421" i="222"/>
  <c r="N425" i="222" s="1"/>
  <c r="N478" i="222"/>
  <c r="N480" i="222" s="1"/>
  <c r="N500" i="222" s="1"/>
  <c r="N503" i="222" s="1"/>
  <c r="N392" i="232"/>
  <c r="N127" i="233"/>
  <c r="P245" i="222"/>
  <c r="N250" i="222"/>
  <c r="N254" i="222" s="1"/>
  <c r="N237" i="232"/>
  <c r="P582" i="222"/>
  <c r="P302" i="233" s="1"/>
  <c r="P587" i="222"/>
  <c r="Q66" i="222"/>
  <c r="Q131" i="222" s="1"/>
  <c r="O699" i="232"/>
  <c r="O757" i="222"/>
  <c r="O394" i="233" s="1"/>
  <c r="P759" i="222"/>
  <c r="P754" i="222"/>
  <c r="P391" i="233" s="1"/>
  <c r="M128" i="233"/>
  <c r="M138" i="233" s="1"/>
  <c r="M238" i="232"/>
  <c r="Q580" i="222"/>
  <c r="Q645" i="222" s="1"/>
  <c r="P473" i="222"/>
  <c r="P475" i="222" s="1"/>
  <c r="P411" i="222"/>
  <c r="P213" i="233" s="1"/>
  <c r="Q409" i="222"/>
  <c r="Q416" i="222" s="1"/>
  <c r="Q238" i="222"/>
  <c r="Q302" i="222" s="1"/>
  <c r="N326" i="222"/>
  <c r="O51" i="216"/>
  <c r="O53" i="216" s="1"/>
  <c r="O525" i="232" s="1"/>
  <c r="L339" i="222"/>
  <c r="L340" i="222" s="1"/>
  <c r="L868" i="222" s="1"/>
  <c r="J107" i="233"/>
  <c r="J108" i="233" s="1"/>
  <c r="J528" i="233" s="1"/>
  <c r="J533" i="233" s="1"/>
  <c r="N94" i="232"/>
  <c r="O723" i="222"/>
  <c r="O725" i="222" s="1"/>
  <c r="M655" i="222"/>
  <c r="M656" i="222" s="1"/>
  <c r="M688" i="222" s="1"/>
  <c r="L51" i="233"/>
  <c r="M50" i="233"/>
  <c r="J542" i="233"/>
  <c r="M48" i="233"/>
  <c r="M49" i="233"/>
  <c r="O551" i="222"/>
  <c r="O553" i="222" s="1"/>
  <c r="O649" i="222"/>
  <c r="J521" i="233"/>
  <c r="O719" i="222"/>
  <c r="O720" i="222" s="1"/>
  <c r="O388" i="233" s="1"/>
  <c r="J512" i="233"/>
  <c r="O380" i="222"/>
  <c r="O382" i="222" s="1"/>
  <c r="O376" i="222"/>
  <c r="O377" i="222" s="1"/>
  <c r="O210" i="233" s="1"/>
  <c r="O547" i="222"/>
  <c r="O548" i="222" s="1"/>
  <c r="O299" i="233" s="1"/>
  <c r="O477" i="222"/>
  <c r="O821" i="222"/>
  <c r="N710" i="232"/>
  <c r="N402" i="233"/>
  <c r="O205" i="222"/>
  <c r="O206" i="222" s="1"/>
  <c r="O121" i="233" s="1"/>
  <c r="P716" i="222"/>
  <c r="P387" i="233" s="1"/>
  <c r="P385" i="233"/>
  <c r="O306" i="222"/>
  <c r="O803" i="222"/>
  <c r="O805" i="222" s="1"/>
  <c r="O401" i="233"/>
  <c r="N703" i="232"/>
  <c r="N395" i="233"/>
  <c r="N400" i="232"/>
  <c r="N224" i="233"/>
  <c r="P544" i="222"/>
  <c r="P298" i="233" s="1"/>
  <c r="P296" i="233"/>
  <c r="P373" i="222"/>
  <c r="P209" i="233" s="1"/>
  <c r="P207" i="233"/>
  <c r="O392" i="232"/>
  <c r="O216" i="233"/>
  <c r="N555" i="232"/>
  <c r="N313" i="233"/>
  <c r="O399" i="232"/>
  <c r="O223" i="233"/>
  <c r="O554" i="232"/>
  <c r="O312" i="233"/>
  <c r="N548" i="232"/>
  <c r="N306" i="233"/>
  <c r="N238" i="232"/>
  <c r="N128" i="233"/>
  <c r="P202" i="222"/>
  <c r="P120" i="233" s="1"/>
  <c r="P118" i="233"/>
  <c r="O244" i="232"/>
  <c r="O134" i="233"/>
  <c r="O209" i="222"/>
  <c r="O211" i="222" s="1"/>
  <c r="N245" i="232"/>
  <c r="N135" i="233"/>
  <c r="O237" i="232"/>
  <c r="O127" i="233"/>
  <c r="L407" i="233"/>
  <c r="M137" i="233"/>
  <c r="M405" i="233"/>
  <c r="L229" i="233"/>
  <c r="M227" i="233"/>
  <c r="M315" i="233"/>
  <c r="L140" i="233"/>
  <c r="M226" i="233"/>
  <c r="M139" i="233"/>
  <c r="M404" i="233"/>
  <c r="M317" i="233"/>
  <c r="M228" i="233"/>
  <c r="L318" i="233"/>
  <c r="M406" i="233"/>
  <c r="M316" i="233"/>
  <c r="J84" i="233"/>
  <c r="K92" i="233" s="1"/>
  <c r="K882" i="222"/>
  <c r="M312" i="222"/>
  <c r="M313" i="222" s="1"/>
  <c r="M339" i="222" s="1"/>
  <c r="M340" i="222" s="1"/>
  <c r="M868" i="222" s="1"/>
  <c r="N824" i="222"/>
  <c r="N844" i="222" s="1"/>
  <c r="N847" i="222" s="1"/>
  <c r="O284" i="222"/>
  <c r="O285" i="222" s="1"/>
  <c r="O249" i="232" s="1"/>
  <c r="N814" i="222"/>
  <c r="N652" i="222"/>
  <c r="N672" i="222" s="1"/>
  <c r="N675" i="222" s="1"/>
  <c r="O308" i="222"/>
  <c r="O651" i="222"/>
  <c r="M483" i="222"/>
  <c r="M484" i="222" s="1"/>
  <c r="M510" i="222" s="1"/>
  <c r="M511" i="222" s="1"/>
  <c r="M869" i="222" s="1"/>
  <c r="O417" i="222"/>
  <c r="O418" i="222" s="1"/>
  <c r="O403" i="232" s="1"/>
  <c r="M844" i="222"/>
  <c r="M847" i="222" s="1"/>
  <c r="O250" i="222"/>
  <c r="O254" i="222" s="1"/>
  <c r="O421" i="222"/>
  <c r="O425" i="222" s="1"/>
  <c r="O307" i="222"/>
  <c r="O799" i="222"/>
  <c r="O800" i="222" s="1"/>
  <c r="O714" i="232" s="1"/>
  <c r="O631" i="222"/>
  <c r="O633" i="222" s="1"/>
  <c r="N642" i="222"/>
  <c r="O627" i="222"/>
  <c r="O628" i="222" s="1"/>
  <c r="O559" i="232" s="1"/>
  <c r="O459" i="222"/>
  <c r="O461" i="222" s="1"/>
  <c r="P796" i="222"/>
  <c r="P706" i="232"/>
  <c r="O455" i="222"/>
  <c r="O456" i="222" s="1"/>
  <c r="O404" i="232" s="1"/>
  <c r="O823" i="222"/>
  <c r="O709" i="232"/>
  <c r="P624" i="222"/>
  <c r="P551" i="232"/>
  <c r="N470" i="222"/>
  <c r="O479" i="222"/>
  <c r="O288" i="222"/>
  <c r="O290" i="222" s="1"/>
  <c r="N299" i="222"/>
  <c r="O478" i="222"/>
  <c r="O246" i="222"/>
  <c r="O247" i="222" s="1"/>
  <c r="O248" i="232" s="1"/>
  <c r="P452" i="222"/>
  <c r="P396" i="232"/>
  <c r="P281" i="222"/>
  <c r="P241" i="232"/>
  <c r="O183" i="232"/>
  <c r="O338" i="232"/>
  <c r="O493" i="232"/>
  <c r="O648" i="232"/>
  <c r="N128" i="222"/>
  <c r="P30" i="222"/>
  <c r="O222" i="222"/>
  <c r="O223" i="222" s="1"/>
  <c r="O227" i="222" s="1"/>
  <c r="O123" i="233" s="1"/>
  <c r="O528" i="222"/>
  <c r="O529" i="222" s="1"/>
  <c r="O533" i="222" s="1"/>
  <c r="O295" i="233" s="1"/>
  <c r="O736" i="222"/>
  <c r="O737" i="222" s="1"/>
  <c r="O741" i="222" s="1"/>
  <c r="O390" i="233" s="1"/>
  <c r="O434" i="222"/>
  <c r="O435" i="222" s="1"/>
  <c r="O439" i="222" s="1"/>
  <c r="O219" i="233" s="1"/>
  <c r="O186" i="222"/>
  <c r="O187" i="222" s="1"/>
  <c r="O191" i="222" s="1"/>
  <c r="O117" i="233" s="1"/>
  <c r="O50" i="222"/>
  <c r="O51" i="222" s="1"/>
  <c r="O55" i="222" s="1"/>
  <c r="O393" i="222"/>
  <c r="O394" i="222" s="1"/>
  <c r="O398" i="222" s="1"/>
  <c r="O212" i="233" s="1"/>
  <c r="O700" i="222"/>
  <c r="O701" i="222" s="1"/>
  <c r="O705" i="222" s="1"/>
  <c r="O384" i="233" s="1"/>
  <c r="O778" i="222"/>
  <c r="O779" i="222" s="1"/>
  <c r="O783" i="222" s="1"/>
  <c r="O263" i="222"/>
  <c r="O264" i="222" s="1"/>
  <c r="O268" i="222" s="1"/>
  <c r="O130" i="233" s="1"/>
  <c r="O357" i="222"/>
  <c r="O358" i="222" s="1"/>
  <c r="O362" i="222" s="1"/>
  <c r="O206" i="233" s="1"/>
  <c r="O606" i="222"/>
  <c r="O607" i="222" s="1"/>
  <c r="O611" i="222" s="1"/>
  <c r="O308" i="233" s="1"/>
  <c r="O14" i="222"/>
  <c r="O15" i="222" s="1"/>
  <c r="O19" i="222" s="1"/>
  <c r="O92" i="222"/>
  <c r="O93" i="222" s="1"/>
  <c r="O97" i="222" s="1"/>
  <c r="O564" i="222"/>
  <c r="O565" i="222" s="1"/>
  <c r="O569" i="222" s="1"/>
  <c r="O301" i="233"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5" i="222"/>
  <c r="O31" i="233"/>
  <c r="O495" i="222"/>
  <c r="O497" i="222" s="1"/>
  <c r="Q474" i="222"/>
  <c r="Q449" i="222"/>
  <c r="Q220" i="233" s="1"/>
  <c r="Q454" i="222"/>
  <c r="M860" i="222"/>
  <c r="M854" i="222"/>
  <c r="M855" i="222" s="1"/>
  <c r="M871" i="222" s="1"/>
  <c r="Q301" i="222"/>
  <c r="Q204" i="222"/>
  <c r="Q200" i="222"/>
  <c r="O311" i="222"/>
  <c r="O324" i="222"/>
  <c r="P654" i="222"/>
  <c r="P667" i="222"/>
  <c r="P669" i="222" s="1"/>
  <c r="Q375" i="222"/>
  <c r="Q371" i="222"/>
  <c r="Q472" i="222"/>
  <c r="Q303" i="222"/>
  <c r="Q278" i="222"/>
  <c r="Q131" i="233" s="1"/>
  <c r="Q283" i="222"/>
  <c r="O841" i="222"/>
  <c r="O826" i="222"/>
  <c r="Q798" i="222"/>
  <c r="Q793" i="222"/>
  <c r="Q398" i="233" s="1"/>
  <c r="Q754" i="222"/>
  <c r="Q391" i="233" s="1"/>
  <c r="Q759" i="222"/>
  <c r="Q718" i="222"/>
  <c r="Q714" i="222"/>
  <c r="P819" i="222"/>
  <c r="P839" i="222" s="1"/>
  <c r="Q621" i="222"/>
  <c r="Q309" i="233" s="1"/>
  <c r="Q626" i="222"/>
  <c r="Q546" i="222"/>
  <c r="Q542" i="222"/>
  <c r="O74" i="222"/>
  <c r="O75" i="222" s="1"/>
  <c r="O136" i="222"/>
  <c r="O78" i="222"/>
  <c r="O82" i="222" s="1"/>
  <c r="L168" i="222"/>
  <c r="L169" i="222" s="1"/>
  <c r="L174" i="222"/>
  <c r="L175" i="222" s="1"/>
  <c r="L877" i="222" s="1"/>
  <c r="O140" i="222"/>
  <c r="O153" i="222"/>
  <c r="O155" i="222" s="1"/>
  <c r="Q132" i="222"/>
  <c r="Q107" i="222"/>
  <c r="Q112" i="222"/>
  <c r="M141" i="222"/>
  <c r="M142" i="222" s="1"/>
  <c r="M158" i="222"/>
  <c r="M161" i="222" s="1"/>
  <c r="O113" i="222"/>
  <c r="O114" i="222" s="1"/>
  <c r="O117" i="222"/>
  <c r="O119" i="222" s="1"/>
  <c r="O137" i="222"/>
  <c r="Q32" i="222"/>
  <c r="Q28" i="222"/>
  <c r="O33" i="222"/>
  <c r="O34" i="222" s="1"/>
  <c r="O37" i="222"/>
  <c r="O39" i="222" s="1"/>
  <c r="N138" i="222"/>
  <c r="O28" i="232"/>
  <c r="O29" i="232" s="1"/>
  <c r="M125" i="217"/>
  <c r="M127" i="217" s="1"/>
  <c r="M241" i="217"/>
  <c r="M249" i="217" s="1"/>
  <c r="N125" i="217"/>
  <c r="N127" i="217" s="1"/>
  <c r="N241" i="217"/>
  <c r="N249" i="217" s="1"/>
  <c r="N90" i="232"/>
  <c r="P86" i="232"/>
  <c r="O82" i="232"/>
  <c r="O89" i="232"/>
  <c r="P79" i="232"/>
  <c r="P71" i="222"/>
  <c r="P110" i="222"/>
  <c r="N3" i="223"/>
  <c r="P304" i="222"/>
  <c r="P133" i="222"/>
  <c r="N3" i="217"/>
  <c r="N3" i="213"/>
  <c r="N3" i="216"/>
  <c r="N3" i="222"/>
  <c r="P25" i="216"/>
  <c r="P22" i="216"/>
  <c r="O63" i="216"/>
  <c r="P64" i="216" s="1"/>
  <c r="P66" i="216" s="1"/>
  <c r="P67" i="216" s="1"/>
  <c r="O52" i="216"/>
  <c r="O33" i="216"/>
  <c r="O34" i="216"/>
  <c r="O56" i="216" s="1"/>
  <c r="N83" i="232" l="1"/>
  <c r="N39" i="233"/>
  <c r="N49" i="233" s="1"/>
  <c r="P243" i="222"/>
  <c r="P246" i="222" s="1"/>
  <c r="P247" i="222" s="1"/>
  <c r="P248" i="232" s="1"/>
  <c r="P234" i="232"/>
  <c r="N393" i="232"/>
  <c r="O650" i="222"/>
  <c r="O652" i="222" s="1"/>
  <c r="O655" i="222" s="1"/>
  <c r="O656" i="222" s="1"/>
  <c r="O688" i="222" s="1"/>
  <c r="N217" i="233"/>
  <c r="N227" i="233" s="1"/>
  <c r="O305" i="233"/>
  <c r="O547" i="232"/>
  <c r="O588" i="222"/>
  <c r="O589" i="222" s="1"/>
  <c r="O558" i="232" s="1"/>
  <c r="Q73" i="222"/>
  <c r="Q68" i="222"/>
  <c r="Q71" i="222" s="1"/>
  <c r="O764" i="222"/>
  <c r="O768" i="222" s="1"/>
  <c r="Q587" i="222"/>
  <c r="P544" i="232"/>
  <c r="P585" i="222"/>
  <c r="P588" i="222" s="1"/>
  <c r="P589" i="222" s="1"/>
  <c r="P558" i="232" s="1"/>
  <c r="Q582" i="222"/>
  <c r="Q302" i="233" s="1"/>
  <c r="O822" i="222"/>
  <c r="O824" i="222" s="1"/>
  <c r="O827" i="222" s="1"/>
  <c r="O828" i="222" s="1"/>
  <c r="O702" i="232"/>
  <c r="O760" i="222"/>
  <c r="O761" i="222" s="1"/>
  <c r="O713" i="232" s="1"/>
  <c r="P699" i="232"/>
  <c r="P757" i="222"/>
  <c r="P822" i="222" s="1"/>
  <c r="Q411" i="222"/>
  <c r="Q213" i="233" s="1"/>
  <c r="Q473" i="222"/>
  <c r="Q475" i="222" s="1"/>
  <c r="Q495" i="222" s="1"/>
  <c r="P414" i="222"/>
  <c r="P421" i="222" s="1"/>
  <c r="P425" i="222" s="1"/>
  <c r="P389" i="232"/>
  <c r="Q245" i="222"/>
  <c r="Q240" i="222"/>
  <c r="Q124" i="233" s="1"/>
  <c r="O326" i="222"/>
  <c r="O215" i="232"/>
  <c r="O370" i="232"/>
  <c r="O60" i="232"/>
  <c r="O57" i="216"/>
  <c r="O58" i="216" s="1"/>
  <c r="O680" i="232"/>
  <c r="O12" i="232"/>
  <c r="O12" i="233"/>
  <c r="O11" i="217"/>
  <c r="O10" i="217"/>
  <c r="O93" i="232"/>
  <c r="O94" i="232"/>
  <c r="P477" i="222"/>
  <c r="M682" i="222"/>
  <c r="M683" i="222" s="1"/>
  <c r="M870" i="222" s="1"/>
  <c r="M51" i="233"/>
  <c r="P821" i="222"/>
  <c r="N48" i="233"/>
  <c r="N50" i="233"/>
  <c r="P551" i="222"/>
  <c r="P553" i="222" s="1"/>
  <c r="P649" i="222"/>
  <c r="P547" i="222"/>
  <c r="P548" i="222" s="1"/>
  <c r="P299" i="233" s="1"/>
  <c r="O705" i="232"/>
  <c r="O397" i="233"/>
  <c r="P803" i="222"/>
  <c r="P805" i="222" s="1"/>
  <c r="P401" i="233"/>
  <c r="P719" i="222"/>
  <c r="P720" i="222" s="1"/>
  <c r="P388" i="233" s="1"/>
  <c r="P723" i="222"/>
  <c r="P725" i="222" s="1"/>
  <c r="Q716" i="222"/>
  <c r="Q387" i="233" s="1"/>
  <c r="Q385" i="233"/>
  <c r="O710" i="232"/>
  <c r="O402" i="233"/>
  <c r="P380" i="222"/>
  <c r="P382" i="222" s="1"/>
  <c r="P209" i="222"/>
  <c r="P211" i="222" s="1"/>
  <c r="O393" i="232"/>
  <c r="O217" i="233"/>
  <c r="Q544" i="222"/>
  <c r="Q298" i="233" s="1"/>
  <c r="Q296" i="233"/>
  <c r="P376" i="222"/>
  <c r="P377" i="222" s="1"/>
  <c r="P210" i="233" s="1"/>
  <c r="Q373" i="222"/>
  <c r="Q209" i="233" s="1"/>
  <c r="Q207" i="233"/>
  <c r="O400" i="232"/>
  <c r="O224" i="233"/>
  <c r="O555" i="232"/>
  <c r="O313" i="233"/>
  <c r="P455" i="222"/>
  <c r="P456" i="222" s="1"/>
  <c r="P404" i="232" s="1"/>
  <c r="P223" i="233"/>
  <c r="P554" i="232"/>
  <c r="P312" i="233"/>
  <c r="P205" i="222"/>
  <c r="P206" i="222" s="1"/>
  <c r="P121" i="233" s="1"/>
  <c r="O245" i="232"/>
  <c r="O135" i="233"/>
  <c r="P306" i="222"/>
  <c r="O238" i="232"/>
  <c r="O128" i="233"/>
  <c r="Q202" i="222"/>
  <c r="Q120" i="233" s="1"/>
  <c r="Q118" i="233"/>
  <c r="P244" i="232"/>
  <c r="P134" i="233"/>
  <c r="M407" i="233"/>
  <c r="M229" i="233"/>
  <c r="N139" i="233"/>
  <c r="N228" i="233"/>
  <c r="M318" i="233"/>
  <c r="N226" i="233"/>
  <c r="N317" i="233"/>
  <c r="N137" i="233"/>
  <c r="N406" i="233"/>
  <c r="N138" i="233"/>
  <c r="N315" i="233"/>
  <c r="N316" i="233"/>
  <c r="N404" i="233"/>
  <c r="M140" i="233"/>
  <c r="N405" i="233"/>
  <c r="N827" i="222"/>
  <c r="N828" i="222" s="1"/>
  <c r="N854" i="222" s="1"/>
  <c r="N855" i="222" s="1"/>
  <c r="N871" i="222" s="1"/>
  <c r="N483" i="222"/>
  <c r="N484" i="222" s="1"/>
  <c r="N510" i="222" s="1"/>
  <c r="N511" i="222" s="1"/>
  <c r="N869" i="222" s="1"/>
  <c r="M345" i="222"/>
  <c r="N329" i="222"/>
  <c r="N332" i="222" s="1"/>
  <c r="M516" i="222"/>
  <c r="P627" i="222"/>
  <c r="P628" i="222" s="1"/>
  <c r="P559" i="232" s="1"/>
  <c r="N655" i="222"/>
  <c r="N656" i="222" s="1"/>
  <c r="N682" i="222" s="1"/>
  <c r="N683" i="222" s="1"/>
  <c r="N870" i="222" s="1"/>
  <c r="O309" i="222"/>
  <c r="O312" i="222" s="1"/>
  <c r="O313" i="222" s="1"/>
  <c r="P799" i="222"/>
  <c r="P800" i="222" s="1"/>
  <c r="P714" i="232" s="1"/>
  <c r="P459" i="222"/>
  <c r="P461" i="222" s="1"/>
  <c r="O480" i="222"/>
  <c r="O500" i="222" s="1"/>
  <c r="O503" i="222" s="1"/>
  <c r="P308" i="222"/>
  <c r="P631" i="222"/>
  <c r="P633" i="222" s="1"/>
  <c r="O812" i="222"/>
  <c r="O698" i="232"/>
  <c r="Q624" i="222"/>
  <c r="Q551" i="232"/>
  <c r="Q757" i="222"/>
  <c r="Q699" i="232"/>
  <c r="O811" i="222"/>
  <c r="O690" i="232"/>
  <c r="Q796" i="222"/>
  <c r="Q706" i="232"/>
  <c r="P823" i="222"/>
  <c r="P709" i="232"/>
  <c r="P651" i="222"/>
  <c r="O641" i="222"/>
  <c r="O550" i="232"/>
  <c r="O640" i="222"/>
  <c r="O543" i="232"/>
  <c r="O639" i="222"/>
  <c r="O535" i="232"/>
  <c r="Q452" i="222"/>
  <c r="Q396" i="232"/>
  <c r="P479" i="222"/>
  <c r="P399" i="232"/>
  <c r="P288" i="222"/>
  <c r="P290" i="222" s="1"/>
  <c r="O468" i="222"/>
  <c r="O388" i="232"/>
  <c r="P284" i="222"/>
  <c r="P285" i="222" s="1"/>
  <c r="P249" i="232" s="1"/>
  <c r="O467" i="222"/>
  <c r="O380" i="232"/>
  <c r="O469" i="222"/>
  <c r="O85" i="232"/>
  <c r="O395" i="232"/>
  <c r="O296" i="222"/>
  <c r="O225" i="232"/>
  <c r="O298" i="222"/>
  <c r="O240" i="232"/>
  <c r="Q281" i="222"/>
  <c r="Q241" i="232"/>
  <c r="O297" i="222"/>
  <c r="O233" i="232"/>
  <c r="O494" i="232"/>
  <c r="O649" i="232"/>
  <c r="O339" i="232"/>
  <c r="O184" i="232"/>
  <c r="O70" i="232"/>
  <c r="O78" i="232"/>
  <c r="P31" i="233"/>
  <c r="P135" i="222"/>
  <c r="P37" i="222"/>
  <c r="P39" i="222" s="1"/>
  <c r="P33" i="222"/>
  <c r="P34" i="222" s="1"/>
  <c r="O228" i="217"/>
  <c r="O231" i="217" s="1"/>
  <c r="O233" i="217" s="1"/>
  <c r="O235" i="217" s="1"/>
  <c r="O127" i="222"/>
  <c r="O125" i="222"/>
  <c r="O126" i="222"/>
  <c r="O813" i="222"/>
  <c r="O28" i="233"/>
  <c r="O34" i="233"/>
  <c r="O41" i="233"/>
  <c r="O10" i="232"/>
  <c r="O10" i="233"/>
  <c r="P2" i="233"/>
  <c r="P45" i="233"/>
  <c r="O46" i="233"/>
  <c r="P38" i="233"/>
  <c r="O39" i="233"/>
  <c r="Q42" i="233"/>
  <c r="O32" i="233"/>
  <c r="Q29" i="233"/>
  <c r="O44" i="216"/>
  <c r="P45" i="216" s="1"/>
  <c r="P482" i="222"/>
  <c r="P495" i="222"/>
  <c r="P497" i="222" s="1"/>
  <c r="P324" i="222"/>
  <c r="P311" i="222"/>
  <c r="N345" i="222"/>
  <c r="N339" i="222"/>
  <c r="N340" i="222" s="1"/>
  <c r="N868" i="222" s="1"/>
  <c r="P841" i="222"/>
  <c r="P826" i="222"/>
  <c r="Q647" i="222"/>
  <c r="Q667" i="222" s="1"/>
  <c r="P74" i="222"/>
  <c r="P75" i="222" s="1"/>
  <c r="P136" i="222"/>
  <c r="P78" i="222"/>
  <c r="P82" i="222" s="1"/>
  <c r="N141" i="222"/>
  <c r="N142" i="222" s="1"/>
  <c r="N158" i="222"/>
  <c r="N161" i="222" s="1"/>
  <c r="P140" i="222"/>
  <c r="P153" i="222"/>
  <c r="P155" i="222" s="1"/>
  <c r="P113" i="222"/>
  <c r="P114" i="222" s="1"/>
  <c r="P117" i="222"/>
  <c r="P119" i="222" s="1"/>
  <c r="P137" i="222"/>
  <c r="M174" i="222"/>
  <c r="M168" i="222"/>
  <c r="M169" i="222" s="1"/>
  <c r="L882" i="222"/>
  <c r="L867" i="222"/>
  <c r="L872" i="222" s="1"/>
  <c r="O114" i="217"/>
  <c r="O117" i="217" s="1"/>
  <c r="O119" i="217" s="1"/>
  <c r="O138" i="222"/>
  <c r="P2" i="232"/>
  <c r="O83" i="232"/>
  <c r="O90" i="232"/>
  <c r="P89" i="232"/>
  <c r="Q86" i="232"/>
  <c r="P82" i="232"/>
  <c r="Q30" i="222"/>
  <c r="Q110" i="222"/>
  <c r="Q819" i="222"/>
  <c r="Q839" i="222" s="1"/>
  <c r="Q133" i="222"/>
  <c r="Q304" i="222"/>
  <c r="P2" i="223"/>
  <c r="P2" i="222"/>
  <c r="P2" i="213"/>
  <c r="Q21" i="216"/>
  <c r="P32" i="216"/>
  <c r="P2" i="216"/>
  <c r="P84" i="216"/>
  <c r="P24" i="216"/>
  <c r="P26" i="216" s="1"/>
  <c r="P38" i="216"/>
  <c r="P39" i="216" s="1"/>
  <c r="P2" i="217"/>
  <c r="P48" i="216"/>
  <c r="P49" i="216" s="1"/>
  <c r="O548" i="232" l="1"/>
  <c r="P237" i="232"/>
  <c r="P250" i="222"/>
  <c r="P254" i="222" s="1"/>
  <c r="P307" i="222"/>
  <c r="P309" i="222" s="1"/>
  <c r="P329" i="222" s="1"/>
  <c r="P332" i="222" s="1"/>
  <c r="P127" i="233"/>
  <c r="O306" i="233"/>
  <c r="O316" i="233" s="1"/>
  <c r="P760" i="222"/>
  <c r="P761" i="222" s="1"/>
  <c r="P713" i="232" s="1"/>
  <c r="P650" i="222"/>
  <c r="P652" i="222" s="1"/>
  <c r="P655" i="222" s="1"/>
  <c r="P656" i="222" s="1"/>
  <c r="P682" i="222" s="1"/>
  <c r="P683" i="222" s="1"/>
  <c r="P870" i="222" s="1"/>
  <c r="P547" i="232"/>
  <c r="Q414" i="222"/>
  <c r="Q216" i="233" s="1"/>
  <c r="Q79" i="232"/>
  <c r="Q35" i="233"/>
  <c r="P305" i="233"/>
  <c r="P592" i="222"/>
  <c r="P596" i="222" s="1"/>
  <c r="Q585" i="222"/>
  <c r="Q305" i="233" s="1"/>
  <c r="Q544" i="232"/>
  <c r="P702" i="232"/>
  <c r="P478" i="222"/>
  <c r="P480" i="222" s="1"/>
  <c r="P483" i="222" s="1"/>
  <c r="P484" i="222" s="1"/>
  <c r="P764" i="222"/>
  <c r="P768" i="222" s="1"/>
  <c r="O395" i="233"/>
  <c r="O405" i="233" s="1"/>
  <c r="O703" i="232"/>
  <c r="P394" i="233"/>
  <c r="P216" i="233"/>
  <c r="P417" i="222"/>
  <c r="P418" i="222" s="1"/>
  <c r="P403" i="232" s="1"/>
  <c r="P392" i="232"/>
  <c r="Q389" i="232"/>
  <c r="Q234" i="232"/>
  <c r="Q243" i="222"/>
  <c r="Q246" i="222" s="1"/>
  <c r="Q247" i="222" s="1"/>
  <c r="Q248" i="232" s="1"/>
  <c r="P326" i="222"/>
  <c r="P104" i="217"/>
  <c r="P105" i="217" s="1"/>
  <c r="P112" i="217" s="1"/>
  <c r="P93" i="232"/>
  <c r="P94" i="232"/>
  <c r="Q376" i="222"/>
  <c r="Q377" i="222" s="1"/>
  <c r="Q210" i="233" s="1"/>
  <c r="Q306" i="222"/>
  <c r="Q205" i="222"/>
  <c r="Q206" i="222" s="1"/>
  <c r="Q121" i="233" s="1"/>
  <c r="N51" i="233"/>
  <c r="O48" i="233"/>
  <c r="O49" i="233"/>
  <c r="O50" i="233"/>
  <c r="Q723" i="222"/>
  <c r="Q725" i="222" s="1"/>
  <c r="H725" i="222" s="1"/>
  <c r="H911" i="222" s="1"/>
  <c r="Q821" i="222"/>
  <c r="Q209" i="222"/>
  <c r="Q211" i="222" s="1"/>
  <c r="H211" i="222" s="1"/>
  <c r="H893" i="222" s="1"/>
  <c r="Q547" i="222"/>
  <c r="Q548" i="222" s="1"/>
  <c r="Q299" i="233" s="1"/>
  <c r="Q649" i="222"/>
  <c r="P710" i="232"/>
  <c r="P402" i="233"/>
  <c r="Q719" i="222"/>
  <c r="Q720" i="222" s="1"/>
  <c r="Q388" i="233" s="1"/>
  <c r="Q799" i="222"/>
  <c r="Q800" i="222" s="1"/>
  <c r="Q714" i="232" s="1"/>
  <c r="Q401" i="233"/>
  <c r="Q760" i="222"/>
  <c r="Q761" i="222" s="1"/>
  <c r="Q713" i="232" s="1"/>
  <c r="Q394" i="233"/>
  <c r="Q477" i="222"/>
  <c r="Q551" i="222"/>
  <c r="Q553" i="222" s="1"/>
  <c r="H553" i="222" s="1"/>
  <c r="H905" i="222" s="1"/>
  <c r="P400" i="232"/>
  <c r="P224" i="233"/>
  <c r="Q380" i="222"/>
  <c r="Q382" i="222" s="1"/>
  <c r="H382" i="222" s="1"/>
  <c r="H899" i="222" s="1"/>
  <c r="Q455" i="222"/>
  <c r="Q456" i="222" s="1"/>
  <c r="Q404" i="232" s="1"/>
  <c r="Q223" i="233"/>
  <c r="Q554" i="232"/>
  <c r="Q312" i="233"/>
  <c r="P555" i="232"/>
  <c r="P313" i="233"/>
  <c r="P548" i="232"/>
  <c r="P306" i="233"/>
  <c r="P238" i="232"/>
  <c r="P128" i="233"/>
  <c r="P245" i="232"/>
  <c r="P135" i="233"/>
  <c r="N140" i="233"/>
  <c r="N318" i="233"/>
  <c r="Q244" i="232"/>
  <c r="Q134" i="233"/>
  <c r="O139" i="233"/>
  <c r="O228" i="233"/>
  <c r="O317" i="233"/>
  <c r="O226" i="233"/>
  <c r="O138" i="233"/>
  <c r="O315" i="233"/>
  <c r="O227" i="233"/>
  <c r="O406" i="233"/>
  <c r="O404" i="233"/>
  <c r="N407" i="233"/>
  <c r="N229" i="233"/>
  <c r="O137" i="233"/>
  <c r="N860" i="222"/>
  <c r="N516" i="222"/>
  <c r="O682" i="222"/>
  <c r="O683" i="222" s="1"/>
  <c r="O870" i="222" s="1"/>
  <c r="O483" i="222"/>
  <c r="O484" i="222" s="1"/>
  <c r="O510" i="222" s="1"/>
  <c r="O511" i="222" s="1"/>
  <c r="O869" i="222" s="1"/>
  <c r="N688" i="222"/>
  <c r="O672" i="222"/>
  <c r="O675" i="222" s="1"/>
  <c r="O329" i="222"/>
  <c r="O332" i="222" s="1"/>
  <c r="Q627" i="222"/>
  <c r="Q628" i="222" s="1"/>
  <c r="Q559" i="232" s="1"/>
  <c r="Q803" i="222"/>
  <c r="Q805" i="222" s="1"/>
  <c r="H805" i="222" s="1"/>
  <c r="H913" i="222" s="1"/>
  <c r="O470" i="222"/>
  <c r="O814" i="222"/>
  <c r="P824" i="222"/>
  <c r="P827" i="222" s="1"/>
  <c r="P828" i="222" s="1"/>
  <c r="P860" i="222" s="1"/>
  <c r="O844" i="222"/>
  <c r="O847" i="222" s="1"/>
  <c r="O642" i="222"/>
  <c r="Q631" i="222"/>
  <c r="Q633" i="222" s="1"/>
  <c r="H633" i="222" s="1"/>
  <c r="H907" i="222" s="1"/>
  <c r="Q651" i="222"/>
  <c r="Q823" i="222"/>
  <c r="Q709" i="232"/>
  <c r="Q822" i="222"/>
  <c r="Q702" i="232"/>
  <c r="Q764" i="222"/>
  <c r="Q768" i="222" s="1"/>
  <c r="Q288" i="222"/>
  <c r="Q290" i="222" s="1"/>
  <c r="H290" i="222" s="1"/>
  <c r="H895" i="222" s="1"/>
  <c r="O299" i="222"/>
  <c r="Q284" i="222"/>
  <c r="Q285" i="222" s="1"/>
  <c r="Q249" i="232" s="1"/>
  <c r="Q308" i="222"/>
  <c r="Q479" i="222"/>
  <c r="Q399" i="232"/>
  <c r="Q459" i="222"/>
  <c r="Q461" i="222" s="1"/>
  <c r="H461" i="222" s="1"/>
  <c r="H901" i="222" s="1"/>
  <c r="P183" i="232"/>
  <c r="P338" i="232"/>
  <c r="P493" i="232"/>
  <c r="P648" i="232"/>
  <c r="O128" i="222"/>
  <c r="P223" i="217"/>
  <c r="P224" i="217" s="1"/>
  <c r="P227" i="217" s="1"/>
  <c r="P32" i="233"/>
  <c r="P218" i="217"/>
  <c r="P219" i="217" s="1"/>
  <c r="P226" i="217" s="1"/>
  <c r="P232" i="217"/>
  <c r="P118" i="217"/>
  <c r="P109" i="217"/>
  <c r="P110" i="217" s="1"/>
  <c r="P113" i="217" s="1"/>
  <c r="P736" i="222"/>
  <c r="P737" i="222" s="1"/>
  <c r="P741" i="222" s="1"/>
  <c r="P390" i="233" s="1"/>
  <c r="P92" i="222"/>
  <c r="P93" i="222" s="1"/>
  <c r="P97" i="222" s="1"/>
  <c r="P186" i="222"/>
  <c r="P187" i="222" s="1"/>
  <c r="P191" i="222" s="1"/>
  <c r="P117" i="233" s="1"/>
  <c r="P14" i="222"/>
  <c r="P15" i="222" s="1"/>
  <c r="P19" i="222" s="1"/>
  <c r="P434" i="222"/>
  <c r="P435" i="222" s="1"/>
  <c r="P439" i="222" s="1"/>
  <c r="P219" i="233" s="1"/>
  <c r="P393" i="222"/>
  <c r="P394" i="222" s="1"/>
  <c r="P398" i="222" s="1"/>
  <c r="P212" i="233" s="1"/>
  <c r="P700" i="222"/>
  <c r="P701" i="222" s="1"/>
  <c r="P705" i="222" s="1"/>
  <c r="P384" i="233" s="1"/>
  <c r="P564" i="222"/>
  <c r="P565" i="222" s="1"/>
  <c r="P569" i="222" s="1"/>
  <c r="P301" i="233" s="1"/>
  <c r="P606" i="222"/>
  <c r="P607" i="222" s="1"/>
  <c r="P611" i="222" s="1"/>
  <c r="P308" i="233" s="1"/>
  <c r="P778" i="222"/>
  <c r="P779" i="222" s="1"/>
  <c r="P783" i="222" s="1"/>
  <c r="P263" i="222"/>
  <c r="P264" i="222" s="1"/>
  <c r="P268" i="222" s="1"/>
  <c r="P130" i="233" s="1"/>
  <c r="P357" i="222"/>
  <c r="P358" i="222" s="1"/>
  <c r="P362" i="222" s="1"/>
  <c r="P206" i="233" s="1"/>
  <c r="P50" i="222"/>
  <c r="P51" i="222" s="1"/>
  <c r="P55" i="222" s="1"/>
  <c r="P222" i="222"/>
  <c r="P223" i="222" s="1"/>
  <c r="P227" i="222" s="1"/>
  <c r="P123" i="233" s="1"/>
  <c r="P528" i="222"/>
  <c r="P529" i="222" s="1"/>
  <c r="P533" i="222" s="1"/>
  <c r="P295" i="233" s="1"/>
  <c r="Q45" i="233"/>
  <c r="P51" i="216"/>
  <c r="P53" i="216" s="1"/>
  <c r="P11" i="232"/>
  <c r="P11" i="233"/>
  <c r="Q38" i="233"/>
  <c r="P46" i="233"/>
  <c r="P39" i="233"/>
  <c r="O3" i="232"/>
  <c r="O3" i="233"/>
  <c r="Q135" i="222"/>
  <c r="Q31" i="233"/>
  <c r="O339" i="222"/>
  <c r="O340" i="222" s="1"/>
  <c r="O868" i="222" s="1"/>
  <c r="O345" i="222"/>
  <c r="Q324" i="222"/>
  <c r="Q311" i="222"/>
  <c r="O860" i="222"/>
  <c r="O854" i="222"/>
  <c r="O855" i="222" s="1"/>
  <c r="O871" i="222" s="1"/>
  <c r="Q841" i="222"/>
  <c r="H841" i="222" s="1"/>
  <c r="H914" i="222" s="1"/>
  <c r="Q826" i="222"/>
  <c r="Q669" i="222"/>
  <c r="H669" i="222" s="1"/>
  <c r="H908" i="222" s="1"/>
  <c r="Q654" i="222"/>
  <c r="Q497" i="222"/>
  <c r="H497" i="222" s="1"/>
  <c r="H902" i="222" s="1"/>
  <c r="Q482" i="222"/>
  <c r="N174" i="222"/>
  <c r="N168" i="222"/>
  <c r="N169" i="222" s="1"/>
  <c r="N867" i="222" s="1"/>
  <c r="N872" i="222" s="1"/>
  <c r="Q153" i="222"/>
  <c r="Q155" i="222" s="1"/>
  <c r="H155" i="222" s="1"/>
  <c r="H890" i="222" s="1"/>
  <c r="Q140" i="222"/>
  <c r="Q113" i="222"/>
  <c r="Q114" i="222" s="1"/>
  <c r="Q117" i="222"/>
  <c r="Q119" i="222" s="1"/>
  <c r="H119" i="222" s="1"/>
  <c r="H889" i="222" s="1"/>
  <c r="Q137" i="222"/>
  <c r="O141" i="222"/>
  <c r="O142" i="222" s="1"/>
  <c r="O158" i="222"/>
  <c r="O161" i="222" s="1"/>
  <c r="Q74" i="222"/>
  <c r="Q75" i="222" s="1"/>
  <c r="Q136" i="222"/>
  <c r="Q78" i="222"/>
  <c r="Q82" i="222" s="1"/>
  <c r="H82" i="222" s="1"/>
  <c r="H888" i="222" s="1"/>
  <c r="Q37" i="222"/>
  <c r="Q39" i="222" s="1"/>
  <c r="H39" i="222" s="1"/>
  <c r="H887" i="222" s="1"/>
  <c r="Q33" i="222"/>
  <c r="Q34" i="222" s="1"/>
  <c r="M867" i="222"/>
  <c r="M872" i="222" s="1"/>
  <c r="P28" i="232"/>
  <c r="P29" i="232" s="1"/>
  <c r="O121" i="217"/>
  <c r="O123" i="217" s="1"/>
  <c r="O237" i="217"/>
  <c r="O239" i="217" s="1"/>
  <c r="P138" i="222"/>
  <c r="P83" i="232"/>
  <c r="Q89" i="232"/>
  <c r="P90" i="232"/>
  <c r="Q82" i="232"/>
  <c r="O3" i="223"/>
  <c r="O3" i="216"/>
  <c r="O3" i="213"/>
  <c r="O3" i="217"/>
  <c r="O3" i="222"/>
  <c r="P33" i="216"/>
  <c r="P34" i="216"/>
  <c r="P56" i="216" s="1"/>
  <c r="Q22" i="216"/>
  <c r="Q25" i="216"/>
  <c r="P52" i="216"/>
  <c r="P63" i="216"/>
  <c r="Q64" i="216" s="1"/>
  <c r="H768" i="222" l="1"/>
  <c r="H912" i="222" s="1"/>
  <c r="P395" i="233"/>
  <c r="P405" i="233" s="1"/>
  <c r="Q392" i="232"/>
  <c r="Q421" i="222"/>
  <c r="Q425" i="222" s="1"/>
  <c r="H425" i="222" s="1"/>
  <c r="H900" i="222" s="1"/>
  <c r="P703" i="232"/>
  <c r="Q650" i="222"/>
  <c r="Q652" i="222" s="1"/>
  <c r="Q655" i="222" s="1"/>
  <c r="Q656" i="222" s="1"/>
  <c r="Q592" i="222"/>
  <c r="Q596" i="222" s="1"/>
  <c r="H596" i="222" s="1"/>
  <c r="H906" i="222" s="1"/>
  <c r="Q417" i="222"/>
  <c r="Q418" i="222" s="1"/>
  <c r="Q403" i="232" s="1"/>
  <c r="Q478" i="222"/>
  <c r="Q480" i="222" s="1"/>
  <c r="Q483" i="222" s="1"/>
  <c r="Q484" i="222" s="1"/>
  <c r="Q547" i="232"/>
  <c r="Q588" i="222"/>
  <c r="Q589" i="222" s="1"/>
  <c r="Q558" i="232" s="1"/>
  <c r="P217" i="233"/>
  <c r="P227" i="233" s="1"/>
  <c r="P393" i="232"/>
  <c r="Q250" i="222"/>
  <c r="Q254" i="222" s="1"/>
  <c r="Q307" i="222"/>
  <c r="Q309" i="222" s="1"/>
  <c r="Q312" i="222" s="1"/>
  <c r="Q313" i="222" s="1"/>
  <c r="Q127" i="233"/>
  <c r="Q237" i="232"/>
  <c r="Q326" i="222"/>
  <c r="H326" i="222" s="1"/>
  <c r="H896" i="222" s="1"/>
  <c r="P10" i="217"/>
  <c r="P11" i="217"/>
  <c r="Q94" i="232"/>
  <c r="Q93" i="232"/>
  <c r="O51" i="233"/>
  <c r="P48" i="233"/>
  <c r="P49" i="233"/>
  <c r="P50" i="233"/>
  <c r="P705" i="232"/>
  <c r="P397" i="233"/>
  <c r="Q710" i="232"/>
  <c r="Q402" i="233"/>
  <c r="Q703" i="232"/>
  <c r="Q395" i="233"/>
  <c r="Q555" i="232"/>
  <c r="Q313" i="233"/>
  <c r="Q400" i="232"/>
  <c r="Q224" i="233"/>
  <c r="Q238" i="232"/>
  <c r="Q128" i="233"/>
  <c r="Q245" i="232"/>
  <c r="Q135" i="233"/>
  <c r="P228" i="233"/>
  <c r="P404" i="233"/>
  <c r="P139" i="233"/>
  <c r="P317" i="233"/>
  <c r="O140" i="233"/>
  <c r="P406" i="233"/>
  <c r="O407" i="233"/>
  <c r="P226" i="233"/>
  <c r="P138" i="233"/>
  <c r="O318" i="233"/>
  <c r="O229" i="233"/>
  <c r="P316" i="233"/>
  <c r="P315" i="233"/>
  <c r="P137" i="233"/>
  <c r="O516" i="222"/>
  <c r="P312" i="222"/>
  <c r="P313" i="222" s="1"/>
  <c r="P339" i="222" s="1"/>
  <c r="P340" i="222" s="1"/>
  <c r="P868" i="222" s="1"/>
  <c r="P844" i="222"/>
  <c r="P847" i="222" s="1"/>
  <c r="P688" i="222"/>
  <c r="Q824" i="222"/>
  <c r="Q844" i="222" s="1"/>
  <c r="Q847" i="222" s="1"/>
  <c r="P672" i="222"/>
  <c r="P675" i="222" s="1"/>
  <c r="P500" i="222"/>
  <c r="P503" i="222" s="1"/>
  <c r="P812" i="222"/>
  <c r="P698" i="232"/>
  <c r="P811" i="222"/>
  <c r="P690" i="232"/>
  <c r="P639" i="222"/>
  <c r="P535" i="232"/>
  <c r="P640" i="222"/>
  <c r="P543" i="232"/>
  <c r="P641" i="222"/>
  <c r="P550" i="232"/>
  <c r="P467" i="222"/>
  <c r="P380" i="232"/>
  <c r="P469" i="222"/>
  <c r="P85" i="232"/>
  <c r="P395" i="232"/>
  <c r="P468" i="222"/>
  <c r="P388" i="232"/>
  <c r="P297" i="222"/>
  <c r="P233" i="232"/>
  <c r="P298" i="222"/>
  <c r="P240" i="232"/>
  <c r="P296" i="222"/>
  <c r="P225" i="232"/>
  <c r="P494" i="232"/>
  <c r="P339" i="232"/>
  <c r="P649" i="232"/>
  <c r="P184" i="232"/>
  <c r="P215" i="232"/>
  <c r="P525" i="232"/>
  <c r="P370" i="232"/>
  <c r="P680" i="232"/>
  <c r="P78" i="232"/>
  <c r="P70" i="232"/>
  <c r="P125" i="222"/>
  <c r="P127" i="222"/>
  <c r="P126" i="222"/>
  <c r="P60" i="232"/>
  <c r="P813" i="222"/>
  <c r="P34" i="233"/>
  <c r="P28" i="233"/>
  <c r="P41" i="233"/>
  <c r="P57" i="216"/>
  <c r="P58" i="216" s="1"/>
  <c r="P12" i="232"/>
  <c r="P10" i="233"/>
  <c r="P10" i="232"/>
  <c r="Q2" i="233"/>
  <c r="Q39" i="233"/>
  <c r="Q46" i="233"/>
  <c r="P12" i="233"/>
  <c r="Q32" i="233"/>
  <c r="P44" i="216"/>
  <c r="Q45" i="216" s="1"/>
  <c r="P854" i="222"/>
  <c r="P855" i="222" s="1"/>
  <c r="P871" i="222" s="1"/>
  <c r="P516" i="222"/>
  <c r="P510" i="222"/>
  <c r="P511" i="222" s="1"/>
  <c r="P869" i="222" s="1"/>
  <c r="O174" i="222"/>
  <c r="O168" i="222"/>
  <c r="O169" i="222" s="1"/>
  <c r="P141" i="222"/>
  <c r="P142" i="222" s="1"/>
  <c r="P158" i="222"/>
  <c r="P161" i="222" s="1"/>
  <c r="O125" i="217"/>
  <c r="O127" i="217" s="1"/>
  <c r="O241" i="217"/>
  <c r="O249" i="217" s="1"/>
  <c r="P228" i="217"/>
  <c r="P231" i="217" s="1"/>
  <c r="P114" i="217"/>
  <c r="Q2" i="232"/>
  <c r="Q90" i="232"/>
  <c r="Q83" i="232"/>
  <c r="Q138" i="222"/>
  <c r="Q66" i="216"/>
  <c r="Q67" i="216" s="1"/>
  <c r="H64" i="216"/>
  <c r="Q2" i="223"/>
  <c r="Q2" i="222"/>
  <c r="Q2" i="213"/>
  <c r="Q2" i="217"/>
  <c r="Q32" i="216"/>
  <c r="Q2" i="216"/>
  <c r="Q84" i="216"/>
  <c r="Q48" i="216"/>
  <c r="Q49" i="216" s="1"/>
  <c r="H49" i="216" s="1"/>
  <c r="Q38" i="216"/>
  <c r="Q39" i="216" s="1"/>
  <c r="Q24" i="216"/>
  <c r="Q26" i="216" s="1"/>
  <c r="H26" i="216" s="1"/>
  <c r="Q393" i="232" l="1"/>
  <c r="Q306" i="233"/>
  <c r="Q316" i="233" s="1"/>
  <c r="Q548" i="232"/>
  <c r="Q217" i="233"/>
  <c r="Q227" i="233" s="1"/>
  <c r="H254" i="222"/>
  <c r="H894" i="222" s="1"/>
  <c r="P51" i="233"/>
  <c r="Q50" i="233"/>
  <c r="Q48" i="233"/>
  <c r="Q49" i="233"/>
  <c r="P229" i="233"/>
  <c r="P318" i="233"/>
  <c r="P407" i="233"/>
  <c r="Q406" i="233"/>
  <c r="Q228" i="233"/>
  <c r="Q315" i="233"/>
  <c r="Q226" i="233"/>
  <c r="Q317" i="233"/>
  <c r="Q404" i="233"/>
  <c r="Q138" i="233"/>
  <c r="P140" i="233"/>
  <c r="Q139" i="233"/>
  <c r="Q137" i="233"/>
  <c r="Q405" i="233"/>
  <c r="Q329" i="222"/>
  <c r="Q332" i="222" s="1"/>
  <c r="P345" i="222"/>
  <c r="H847" i="222"/>
  <c r="H915" i="222" s="1"/>
  <c r="Q827" i="222"/>
  <c r="Q828" i="222" s="1"/>
  <c r="Q860" i="222" s="1"/>
  <c r="Q672" i="222"/>
  <c r="P642" i="222"/>
  <c r="Q500" i="222"/>
  <c r="P814" i="222"/>
  <c r="P470" i="222"/>
  <c r="P299" i="222"/>
  <c r="Q183" i="232"/>
  <c r="Q338" i="232"/>
  <c r="Q493" i="232"/>
  <c r="Q648" i="232"/>
  <c r="P128" i="222"/>
  <c r="Q434" i="222"/>
  <c r="Q435" i="222" s="1"/>
  <c r="Q439" i="222" s="1"/>
  <c r="Q219" i="233" s="1"/>
  <c r="Q186" i="222"/>
  <c r="Q187" i="222" s="1"/>
  <c r="Q191" i="222" s="1"/>
  <c r="Q117" i="233" s="1"/>
  <c r="Q14" i="222"/>
  <c r="Q15" i="222" s="1"/>
  <c r="Q19" i="222" s="1"/>
  <c r="Q393" i="222"/>
  <c r="Q394" i="222" s="1"/>
  <c r="Q398" i="222" s="1"/>
  <c r="Q212" i="233" s="1"/>
  <c r="Q778" i="222"/>
  <c r="Q779" i="222" s="1"/>
  <c r="Q783" i="222" s="1"/>
  <c r="Q263" i="222"/>
  <c r="Q264" i="222" s="1"/>
  <c r="Q268" i="222" s="1"/>
  <c r="Q130" i="233" s="1"/>
  <c r="Q357" i="222"/>
  <c r="Q358" i="222" s="1"/>
  <c r="Q362" i="222" s="1"/>
  <c r="Q206" i="233" s="1"/>
  <c r="Q222" i="222"/>
  <c r="Q223" i="222" s="1"/>
  <c r="Q227" i="222" s="1"/>
  <c r="Q123" i="233" s="1"/>
  <c r="Q528" i="222"/>
  <c r="Q529" i="222" s="1"/>
  <c r="Q533" i="222" s="1"/>
  <c r="Q295" i="233" s="1"/>
  <c r="Q564" i="222"/>
  <c r="Q565" i="222" s="1"/>
  <c r="Q569" i="222" s="1"/>
  <c r="Q301" i="233" s="1"/>
  <c r="Q50" i="222"/>
  <c r="Q51" i="222" s="1"/>
  <c r="Q55" i="222" s="1"/>
  <c r="Q606" i="222"/>
  <c r="Q607" i="222" s="1"/>
  <c r="Q611" i="222" s="1"/>
  <c r="Q308" i="233" s="1"/>
  <c r="Q736" i="222"/>
  <c r="Q737" i="222" s="1"/>
  <c r="Q741" i="222" s="1"/>
  <c r="Q390" i="233" s="1"/>
  <c r="Q92" i="222"/>
  <c r="Q93" i="222" s="1"/>
  <c r="Q97" i="222" s="1"/>
  <c r="Q700" i="222"/>
  <c r="Q701" i="222" s="1"/>
  <c r="Q705" i="222" s="1"/>
  <c r="Q384" i="233" s="1"/>
  <c r="Q223" i="217"/>
  <c r="Q224" i="217" s="1"/>
  <c r="Q227" i="217" s="1"/>
  <c r="Q11" i="232"/>
  <c r="Q11" i="233"/>
  <c r="H45" i="216"/>
  <c r="Q51" i="216"/>
  <c r="Q53" i="216" s="1"/>
  <c r="Q109" i="217"/>
  <c r="Q110" i="217" s="1"/>
  <c r="Q113" i="217" s="1"/>
  <c r="Q218" i="217"/>
  <c r="Q219" i="217" s="1"/>
  <c r="Q226" i="217" s="1"/>
  <c r="Q118" i="217"/>
  <c r="P3" i="233"/>
  <c r="Q232" i="217"/>
  <c r="Q104" i="217"/>
  <c r="Q105" i="217" s="1"/>
  <c r="Q112" i="217" s="1"/>
  <c r="Q688" i="222"/>
  <c r="Q682" i="222"/>
  <c r="Q683" i="222" s="1"/>
  <c r="Q870" i="222" s="1"/>
  <c r="Q516" i="222"/>
  <c r="Q510" i="222"/>
  <c r="Q511" i="222" s="1"/>
  <c r="Q869" i="222" s="1"/>
  <c r="Q345" i="222"/>
  <c r="Q339" i="222"/>
  <c r="Q340" i="222" s="1"/>
  <c r="Q868" i="222" s="1"/>
  <c r="Q158" i="222"/>
  <c r="Q141" i="222"/>
  <c r="Q142" i="222" s="1"/>
  <c r="P168" i="222"/>
  <c r="P169" i="222" s="1"/>
  <c r="P174" i="222"/>
  <c r="O867" i="222"/>
  <c r="O872" i="222" s="1"/>
  <c r="P3" i="217"/>
  <c r="P3" i="213"/>
  <c r="P3" i="222"/>
  <c r="P3" i="232"/>
  <c r="P3" i="216"/>
  <c r="P3" i="223"/>
  <c r="H39" i="216"/>
  <c r="Q28" i="232"/>
  <c r="Q29" i="232" s="1"/>
  <c r="P117" i="217"/>
  <c r="P119" i="217" s="1"/>
  <c r="P233" i="217"/>
  <c r="P235" i="217" s="1"/>
  <c r="F68" i="216"/>
  <c r="H67" i="216"/>
  <c r="Q63" i="216"/>
  <c r="Q52" i="216"/>
  <c r="Q34" i="216"/>
  <c r="Q33" i="216"/>
  <c r="J4" i="217"/>
  <c r="J14" i="217" s="1"/>
  <c r="J250" i="217" s="1"/>
  <c r="J251" i="217" s="1"/>
  <c r="J4" i="216"/>
  <c r="K86" i="216"/>
  <c r="Q675" i="222" l="1"/>
  <c r="H675" i="222" s="1"/>
  <c r="H909" i="222" s="1"/>
  <c r="Q503" i="222"/>
  <c r="H503" i="222" s="1"/>
  <c r="H903" i="222" s="1"/>
  <c r="Q161" i="222"/>
  <c r="H161" i="222" s="1"/>
  <c r="H891" i="222" s="1"/>
  <c r="H332" i="222"/>
  <c r="H897" i="222" s="1"/>
  <c r="Q10" i="217"/>
  <c r="Q11" i="217"/>
  <c r="H109" i="217"/>
  <c r="J342" i="232"/>
  <c r="J343" i="232" s="1"/>
  <c r="J497" i="232"/>
  <c r="J498" i="232" s="1"/>
  <c r="J652" i="232"/>
  <c r="J653" i="232" s="1"/>
  <c r="J32" i="232"/>
  <c r="J33" i="232" s="1"/>
  <c r="J187" i="232"/>
  <c r="J188" i="232" s="1"/>
  <c r="Q51" i="233"/>
  <c r="Q229" i="233"/>
  <c r="Q705" i="232"/>
  <c r="Q397" i="233"/>
  <c r="Q318" i="233"/>
  <c r="Q140" i="233"/>
  <c r="Q407" i="233"/>
  <c r="Q854" i="222"/>
  <c r="Q855" i="222" s="1"/>
  <c r="Q871" i="222" s="1"/>
  <c r="Q812" i="222"/>
  <c r="Q698" i="232"/>
  <c r="Q811" i="222"/>
  <c r="Q690" i="232"/>
  <c r="Q641" i="222"/>
  <c r="Q550" i="232"/>
  <c r="Q640" i="222"/>
  <c r="Q543" i="232"/>
  <c r="Q639" i="222"/>
  <c r="Q535" i="232"/>
  <c r="Q469" i="222"/>
  <c r="Q85" i="232"/>
  <c r="Q395" i="232"/>
  <c r="Q467" i="222"/>
  <c r="Q380" i="232"/>
  <c r="Q468" i="222"/>
  <c r="Q388" i="232"/>
  <c r="Q298" i="222"/>
  <c r="Q240" i="232"/>
  <c r="Q296" i="222"/>
  <c r="Q225" i="232"/>
  <c r="Q297" i="222"/>
  <c r="Q233" i="232"/>
  <c r="Q494" i="232"/>
  <c r="Q339" i="232"/>
  <c r="Q184" i="232"/>
  <c r="Q215" i="232"/>
  <c r="Q370" i="232"/>
  <c r="Q680" i="232"/>
  <c r="Q525" i="232"/>
  <c r="H183" i="232"/>
  <c r="H338" i="232"/>
  <c r="H493" i="232"/>
  <c r="H648" i="232"/>
  <c r="Q649" i="232"/>
  <c r="Q78" i="232"/>
  <c r="Q70" i="232"/>
  <c r="Q127" i="222"/>
  <c r="Q126" i="222"/>
  <c r="Q125" i="222"/>
  <c r="Q813" i="222"/>
  <c r="H104" i="217"/>
  <c r="Q34" i="233"/>
  <c r="Q28" i="233"/>
  <c r="Q41" i="233"/>
  <c r="H736" i="222"/>
  <c r="H92" i="222"/>
  <c r="H606" i="222"/>
  <c r="H434" i="222"/>
  <c r="H393" i="222"/>
  <c r="H700" i="222"/>
  <c r="H778" i="222"/>
  <c r="H564" i="222"/>
  <c r="H263" i="222"/>
  <c r="H357" i="222"/>
  <c r="H50" i="222"/>
  <c r="H222" i="222"/>
  <c r="H528" i="222"/>
  <c r="H186" i="222"/>
  <c r="H14" i="222"/>
  <c r="H218" i="217"/>
  <c r="H232" i="217"/>
  <c r="H223" i="217"/>
  <c r="H118" i="217"/>
  <c r="Q60" i="232"/>
  <c r="H53" i="216"/>
  <c r="F54" i="216"/>
  <c r="Q57" i="216"/>
  <c r="Q228" i="217"/>
  <c r="Q231" i="217" s="1"/>
  <c r="Q10" i="233"/>
  <c r="Q10" i="232"/>
  <c r="Q12" i="232"/>
  <c r="Q12" i="233"/>
  <c r="K4" i="233"/>
  <c r="H11" i="232"/>
  <c r="H11" i="233"/>
  <c r="Q168" i="222"/>
  <c r="Q169" i="222" s="1"/>
  <c r="Q174" i="222"/>
  <c r="P867" i="222"/>
  <c r="P872" i="222" s="1"/>
  <c r="H28" i="232"/>
  <c r="Q114" i="217"/>
  <c r="P121" i="217"/>
  <c r="P123" i="217" s="1"/>
  <c r="P237" i="217"/>
  <c r="P239" i="217" s="1"/>
  <c r="K4" i="232"/>
  <c r="K13" i="232" s="1"/>
  <c r="Q56" i="216"/>
  <c r="F35" i="216"/>
  <c r="H34" i="216"/>
  <c r="Q44" i="216"/>
  <c r="H33" i="216"/>
  <c r="K4" i="213"/>
  <c r="K4" i="223"/>
  <c r="K4" i="222"/>
  <c r="K4" i="217"/>
  <c r="K14" i="217" s="1"/>
  <c r="K250" i="217" s="1"/>
  <c r="K251" i="217" s="1"/>
  <c r="K4" i="216"/>
  <c r="L86" i="216"/>
  <c r="H917" i="222" l="1"/>
  <c r="H10" i="217"/>
  <c r="H11" i="217"/>
  <c r="J192" i="232"/>
  <c r="J193" i="232" s="1"/>
  <c r="J197" i="232" s="1"/>
  <c r="J203" i="232" s="1"/>
  <c r="J211" i="232" s="1"/>
  <c r="J217" i="232" s="1"/>
  <c r="J227" i="232" s="1"/>
  <c r="J196" i="232"/>
  <c r="J41" i="232"/>
  <c r="J37" i="232"/>
  <c r="J38" i="232" s="1"/>
  <c r="J42" i="232" s="1"/>
  <c r="J48" i="232" s="1"/>
  <c r="J56" i="232" s="1"/>
  <c r="J62" i="232" s="1"/>
  <c r="J72" i="232" s="1"/>
  <c r="J657" i="232"/>
  <c r="J658" i="232" s="1"/>
  <c r="J662" i="232" s="1"/>
  <c r="J668" i="232" s="1"/>
  <c r="J676" i="232" s="1"/>
  <c r="J682" i="232" s="1"/>
  <c r="J692" i="232" s="1"/>
  <c r="J661" i="232"/>
  <c r="K342" i="232"/>
  <c r="K497" i="232"/>
  <c r="K652" i="232"/>
  <c r="K187" i="232"/>
  <c r="K32" i="232"/>
  <c r="J502" i="232"/>
  <c r="J503" i="232" s="1"/>
  <c r="J507" i="232" s="1"/>
  <c r="J513" i="232" s="1"/>
  <c r="J521" i="232" s="1"/>
  <c r="J527" i="232" s="1"/>
  <c r="J537" i="232" s="1"/>
  <c r="J506" i="232"/>
  <c r="J351" i="232"/>
  <c r="J357" i="232" s="1"/>
  <c r="J347" i="232"/>
  <c r="J348" i="232" s="1"/>
  <c r="J352" i="232" s="1"/>
  <c r="Q642" i="222"/>
  <c r="Q470" i="222"/>
  <c r="Q814" i="222"/>
  <c r="Q299" i="222"/>
  <c r="H215" i="232"/>
  <c r="H370" i="232"/>
  <c r="H525" i="232"/>
  <c r="H680" i="232"/>
  <c r="K137" i="232"/>
  <c r="K292" i="232"/>
  <c r="K447" i="232"/>
  <c r="K757" i="232"/>
  <c r="K602" i="232"/>
  <c r="Q128" i="222"/>
  <c r="Q58" i="216"/>
  <c r="H60" i="232"/>
  <c r="H12" i="232"/>
  <c r="H12" i="233"/>
  <c r="K13" i="233"/>
  <c r="H10" i="233"/>
  <c r="H10" i="232"/>
  <c r="L4" i="233"/>
  <c r="Q867" i="222"/>
  <c r="Q872" i="222" s="1"/>
  <c r="P125" i="217"/>
  <c r="P127" i="217" s="1"/>
  <c r="P241" i="217"/>
  <c r="P249" i="217" s="1"/>
  <c r="Q117" i="217"/>
  <c r="Q119" i="217" s="1"/>
  <c r="Q233" i="217"/>
  <c r="Q235" i="217" s="1"/>
  <c r="L4" i="232"/>
  <c r="L13" i="232" s="1"/>
  <c r="L4" i="213"/>
  <c r="L4" i="223"/>
  <c r="L4" i="222"/>
  <c r="L4" i="217"/>
  <c r="L14" i="217" s="1"/>
  <c r="L250" i="217" s="1"/>
  <c r="L251" i="217" s="1"/>
  <c r="L4" i="216"/>
  <c r="M86" i="216"/>
  <c r="L187" i="232" l="1"/>
  <c r="L342" i="232"/>
  <c r="L32" i="232"/>
  <c r="L497" i="232"/>
  <c r="L652" i="232"/>
  <c r="J512" i="232"/>
  <c r="J508" i="232"/>
  <c r="J667" i="232"/>
  <c r="J663" i="232"/>
  <c r="J47" i="232"/>
  <c r="J43" i="232"/>
  <c r="J198" i="232"/>
  <c r="J202" i="232"/>
  <c r="J353" i="232"/>
  <c r="J358" i="232"/>
  <c r="J366" i="232" s="1"/>
  <c r="J372" i="232" s="1"/>
  <c r="J382" i="232" s="1"/>
  <c r="J365" i="232"/>
  <c r="J377" i="232" s="1"/>
  <c r="J378" i="232" s="1"/>
  <c r="J381" i="232" s="1"/>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E832" i="232"/>
  <c r="E605" i="232"/>
  <c r="E760" i="232"/>
  <c r="E450" i="232"/>
  <c r="E295" i="232"/>
  <c r="E140" i="232"/>
  <c r="E11" i="245"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M250" i="217" s="1"/>
  <c r="M251" i="217" s="1"/>
  <c r="N86" i="216"/>
  <c r="J204" i="232" l="1"/>
  <c r="J212" i="232" s="1"/>
  <c r="J218" i="232" s="1"/>
  <c r="J228" i="232" s="1"/>
  <c r="K195" i="232"/>
  <c r="K505" i="232"/>
  <c r="J514" i="232"/>
  <c r="J522" i="232" s="1"/>
  <c r="J528" i="232" s="1"/>
  <c r="J538" i="232" s="1"/>
  <c r="M342" i="232"/>
  <c r="M343" i="232" s="1"/>
  <c r="M497" i="232"/>
  <c r="M498" i="232" s="1"/>
  <c r="M652" i="232"/>
  <c r="M653" i="232" s="1"/>
  <c r="M187" i="232"/>
  <c r="M188" i="232" s="1"/>
  <c r="M32" i="232"/>
  <c r="M33" i="232" s="1"/>
  <c r="J49" i="232"/>
  <c r="J57" i="232" s="1"/>
  <c r="J63" i="232" s="1"/>
  <c r="J73" i="232" s="1"/>
  <c r="K40" i="232"/>
  <c r="J210" i="232"/>
  <c r="J222" i="232" s="1"/>
  <c r="J223" i="232" s="1"/>
  <c r="J226" i="232" s="1"/>
  <c r="J520" i="232"/>
  <c r="J532" i="232" s="1"/>
  <c r="J533" i="232" s="1"/>
  <c r="J536" i="232" s="1"/>
  <c r="J55" i="232"/>
  <c r="J67" i="232" s="1"/>
  <c r="J68" i="232" s="1"/>
  <c r="J71" i="232" s="1"/>
  <c r="K660" i="232"/>
  <c r="J669" i="232"/>
  <c r="J677" i="232" s="1"/>
  <c r="J683" i="232" s="1"/>
  <c r="J693" i="232" s="1"/>
  <c r="K350" i="232"/>
  <c r="J359" i="232"/>
  <c r="J675" i="232"/>
  <c r="J687" i="232" s="1"/>
  <c r="J688" i="232" s="1"/>
  <c r="J691" i="232" s="1"/>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E836" i="232"/>
  <c r="E833" i="232"/>
  <c r="E351" i="223"/>
  <c r="C189" i="228" s="1"/>
  <c r="E834" i="232"/>
  <c r="E762" i="232"/>
  <c r="E215" i="223"/>
  <c r="C115" i="228" s="1"/>
  <c r="E79" i="223"/>
  <c r="C41" i="228" s="1"/>
  <c r="E147" i="223"/>
  <c r="C78" i="228" s="1"/>
  <c r="E283" i="223"/>
  <c r="C152" i="228" s="1"/>
  <c r="E764" i="232"/>
  <c r="E606" i="232"/>
  <c r="E761" i="232"/>
  <c r="E609" i="232"/>
  <c r="E607" i="232"/>
  <c r="E451" i="232"/>
  <c r="E454" i="232"/>
  <c r="E299" i="232"/>
  <c r="E296" i="232"/>
  <c r="E297" i="232"/>
  <c r="E452" i="232"/>
  <c r="L137" i="232"/>
  <c r="L292" i="232"/>
  <c r="L447" i="232"/>
  <c r="L602" i="232"/>
  <c r="L757" i="232"/>
  <c r="M327" i="232"/>
  <c r="M482" i="232"/>
  <c r="M637" i="232"/>
  <c r="M792" i="232"/>
  <c r="M877" i="232"/>
  <c r="M527" i="233"/>
  <c r="E141" i="232"/>
  <c r="E12" i="245" s="1"/>
  <c r="E144" i="232"/>
  <c r="E15" i="245" s="1"/>
  <c r="E11" i="223"/>
  <c r="C4" i="228" s="1"/>
  <c r="E142" i="232"/>
  <c r="E13" i="245" s="1"/>
  <c r="M13" i="232"/>
  <c r="K88" i="233"/>
  <c r="K87" i="233"/>
  <c r="L19" i="233"/>
  <c r="L55" i="233" s="1"/>
  <c r="L20" i="233"/>
  <c r="L56" i="233" s="1"/>
  <c r="L21" i="233"/>
  <c r="M13" i="233"/>
  <c r="N4" i="233"/>
  <c r="M106" i="233"/>
  <c r="M172" i="232"/>
  <c r="M173" i="222"/>
  <c r="M175" i="222" s="1"/>
  <c r="M877" i="222" s="1"/>
  <c r="M344" i="222"/>
  <c r="M346" i="222" s="1"/>
  <c r="M878" i="222" s="1"/>
  <c r="M859" i="222"/>
  <c r="M861" i="222" s="1"/>
  <c r="M881" i="222" s="1"/>
  <c r="M515" i="222"/>
  <c r="M517" i="222" s="1"/>
  <c r="M879" i="222" s="1"/>
  <c r="M687" i="222"/>
  <c r="M689" i="222" s="1"/>
  <c r="M880" i="222" s="1"/>
  <c r="Q125" i="217"/>
  <c r="Q127" i="217" s="1"/>
  <c r="Q241" i="217"/>
  <c r="Q249" i="217" s="1"/>
  <c r="N4" i="232"/>
  <c r="N4" i="213"/>
  <c r="N4" i="223"/>
  <c r="N4" i="222"/>
  <c r="N4" i="216"/>
  <c r="N4" i="217"/>
  <c r="N14" i="217" s="1"/>
  <c r="N250" i="217" s="1"/>
  <c r="N251" i="217" s="1"/>
  <c r="O86" i="216"/>
  <c r="E285" i="223" l="1"/>
  <c r="C154" i="228" s="1"/>
  <c r="J205" i="232"/>
  <c r="J213" i="232" s="1"/>
  <c r="J219" i="232" s="1"/>
  <c r="J247" i="232" s="1"/>
  <c r="J250" i="232" s="1"/>
  <c r="J515" i="232"/>
  <c r="J523" i="232" s="1"/>
  <c r="J529" i="232" s="1"/>
  <c r="J539" i="232" s="1"/>
  <c r="K656" i="232"/>
  <c r="K666" i="232"/>
  <c r="K651" i="232"/>
  <c r="K653" i="232" s="1"/>
  <c r="J50" i="232"/>
  <c r="J58" i="232" s="1"/>
  <c r="J64" i="232" s="1"/>
  <c r="K46" i="232"/>
  <c r="K36" i="232"/>
  <c r="K31" i="232"/>
  <c r="K33" i="232" s="1"/>
  <c r="J670" i="232"/>
  <c r="J678" i="232" s="1"/>
  <c r="J684" i="232" s="1"/>
  <c r="M41" i="232"/>
  <c r="M37" i="232"/>
  <c r="M38" i="232" s="1"/>
  <c r="M42" i="232" s="1"/>
  <c r="M48" i="232" s="1"/>
  <c r="M56" i="232" s="1"/>
  <c r="M62" i="232" s="1"/>
  <c r="M72" i="232" s="1"/>
  <c r="M351" i="232"/>
  <c r="M357" i="232" s="1"/>
  <c r="M347" i="232"/>
  <c r="M348" i="232" s="1"/>
  <c r="M352" i="232" s="1"/>
  <c r="K496" i="232"/>
  <c r="K498" i="232" s="1"/>
  <c r="K501" i="232"/>
  <c r="K511" i="232"/>
  <c r="K519" i="232" s="1"/>
  <c r="K531" i="232" s="1"/>
  <c r="M196" i="232"/>
  <c r="M192" i="232"/>
  <c r="M193" i="232" s="1"/>
  <c r="M197" i="232" s="1"/>
  <c r="M203" i="232" s="1"/>
  <c r="M211" i="232" s="1"/>
  <c r="M217" i="232" s="1"/>
  <c r="M227" i="232" s="1"/>
  <c r="J367" i="232"/>
  <c r="J373" i="232" s="1"/>
  <c r="J383" i="232" s="1"/>
  <c r="J360" i="232"/>
  <c r="J368" i="232" s="1"/>
  <c r="J374" i="232" s="1"/>
  <c r="M657" i="232"/>
  <c r="M658" i="232" s="1"/>
  <c r="M662" i="232" s="1"/>
  <c r="M668" i="232" s="1"/>
  <c r="M676" i="232" s="1"/>
  <c r="M682" i="232" s="1"/>
  <c r="M692" i="232" s="1"/>
  <c r="M661" i="232"/>
  <c r="K201" i="232"/>
  <c r="K186" i="232"/>
  <c r="K188" i="232" s="1"/>
  <c r="K191" i="232"/>
  <c r="N187" i="232"/>
  <c r="N342" i="232"/>
  <c r="N497" i="232"/>
  <c r="N652" i="232"/>
  <c r="N32" i="232"/>
  <c r="K346" i="232"/>
  <c r="K341" i="232"/>
  <c r="K343" i="232" s="1"/>
  <c r="K356" i="232"/>
  <c r="K364" i="232" s="1"/>
  <c r="K376" i="232" s="1"/>
  <c r="M502" i="232"/>
  <c r="M503" i="232" s="1"/>
  <c r="M507" i="232" s="1"/>
  <c r="M513" i="232" s="1"/>
  <c r="M521" i="232" s="1"/>
  <c r="M527" i="232" s="1"/>
  <c r="M537" i="232" s="1"/>
  <c r="M5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E355" i="223"/>
  <c r="C192" i="228" s="1"/>
  <c r="E837" i="232"/>
  <c r="E840" i="232"/>
  <c r="E353" i="223"/>
  <c r="C191" i="228" s="1"/>
  <c r="E838" i="232"/>
  <c r="E352" i="223"/>
  <c r="C190" i="228" s="1"/>
  <c r="E611" i="232"/>
  <c r="E219" i="223"/>
  <c r="C118" i="228" s="1"/>
  <c r="E149" i="223"/>
  <c r="C80" i="228" s="1"/>
  <c r="E284" i="223"/>
  <c r="C153" i="228" s="1"/>
  <c r="E81" i="223"/>
  <c r="C43" i="228" s="1"/>
  <c r="E216" i="223"/>
  <c r="C116" i="228" s="1"/>
  <c r="E80" i="223"/>
  <c r="C42" i="228" s="1"/>
  <c r="E287" i="223"/>
  <c r="C155" i="228" s="1"/>
  <c r="E217" i="223"/>
  <c r="C117" i="228" s="1"/>
  <c r="E83" i="223"/>
  <c r="C44" i="228" s="1"/>
  <c r="E148" i="223"/>
  <c r="C79" i="228" s="1"/>
  <c r="E151" i="223"/>
  <c r="C81" i="228" s="1"/>
  <c r="E766" i="232"/>
  <c r="E301" i="232"/>
  <c r="E768" i="232"/>
  <c r="E610" i="232"/>
  <c r="E765" i="232"/>
  <c r="E613" i="232"/>
  <c r="E455" i="232"/>
  <c r="E458" i="232"/>
  <c r="E303" i="232"/>
  <c r="E300" i="232"/>
  <c r="E456" i="232"/>
  <c r="N327" i="232"/>
  <c r="N482" i="232"/>
  <c r="N637" i="232"/>
  <c r="N792" i="232"/>
  <c r="M137" i="232"/>
  <c r="M292" i="232"/>
  <c r="M447" i="232"/>
  <c r="M602" i="232"/>
  <c r="M757" i="232"/>
  <c r="N527" i="233"/>
  <c r="N877" i="232"/>
  <c r="E13" i="223"/>
  <c r="C6" i="228" s="1"/>
  <c r="E148" i="232"/>
  <c r="E19" i="245" s="1"/>
  <c r="E145" i="232"/>
  <c r="E16" i="245" s="1"/>
  <c r="E146" i="232"/>
  <c r="E17" i="245" s="1"/>
  <c r="E15" i="223"/>
  <c r="C7" i="228" s="1"/>
  <c r="E12" i="223"/>
  <c r="C5" i="228" s="1"/>
  <c r="N13" i="232"/>
  <c r="K89" i="233"/>
  <c r="M21" i="233"/>
  <c r="K77" i="233"/>
  <c r="K99" i="233" s="1"/>
  <c r="K100" i="233" s="1"/>
  <c r="K507" i="233" s="1"/>
  <c r="M19" i="233"/>
  <c r="M55" i="233" s="1"/>
  <c r="M20" i="233"/>
  <c r="M56" i="233" s="1"/>
  <c r="O4" i="233"/>
  <c r="N106" i="233"/>
  <c r="N172" i="232"/>
  <c r="M882" i="222"/>
  <c r="N173" i="222"/>
  <c r="N175" i="222" s="1"/>
  <c r="N877" i="222" s="1"/>
  <c r="N344" i="222"/>
  <c r="N346" i="222" s="1"/>
  <c r="N878" i="222" s="1"/>
  <c r="N859" i="222"/>
  <c r="N861" i="222" s="1"/>
  <c r="N881" i="222" s="1"/>
  <c r="N515" i="222"/>
  <c r="N517" i="222" s="1"/>
  <c r="N879" i="222" s="1"/>
  <c r="N687" i="222"/>
  <c r="N689" i="222" s="1"/>
  <c r="N880" i="222" s="1"/>
  <c r="M21" i="232"/>
  <c r="M19" i="232"/>
  <c r="M20" i="232"/>
  <c r="O4" i="232"/>
  <c r="E842" i="232" s="1"/>
  <c r="O4" i="213"/>
  <c r="O4" i="223"/>
  <c r="O4" i="222"/>
  <c r="H51" i="216"/>
  <c r="H66" i="216"/>
  <c r="O4" i="217"/>
  <c r="O14" i="217" s="1"/>
  <c r="O250" i="217" s="1"/>
  <c r="O251" i="217" s="1"/>
  <c r="O4" i="216"/>
  <c r="P86" i="216"/>
  <c r="E221" i="223" l="1"/>
  <c r="C120" i="228" s="1"/>
  <c r="J557" i="232"/>
  <c r="J560" i="232" s="1"/>
  <c r="J640" i="232" s="1"/>
  <c r="J641" i="232" s="1"/>
  <c r="J229" i="232"/>
  <c r="K54" i="232"/>
  <c r="K66" i="232" s="1"/>
  <c r="J74" i="232"/>
  <c r="J92" i="232"/>
  <c r="J95" i="232" s="1"/>
  <c r="J402" i="232"/>
  <c r="J384" i="232"/>
  <c r="K506" i="232"/>
  <c r="K502" i="232"/>
  <c r="K503" i="232" s="1"/>
  <c r="K507" i="232" s="1"/>
  <c r="K513" i="232" s="1"/>
  <c r="K521" i="232" s="1"/>
  <c r="K527" i="232" s="1"/>
  <c r="K537" i="232" s="1"/>
  <c r="J694" i="232"/>
  <c r="J712" i="232"/>
  <c r="J715" i="232" s="1"/>
  <c r="M667" i="232"/>
  <c r="M663" i="232"/>
  <c r="M353" i="232"/>
  <c r="M358" i="232"/>
  <c r="M366" i="232" s="1"/>
  <c r="M372" i="232" s="1"/>
  <c r="M382" i="232" s="1"/>
  <c r="M512" i="232"/>
  <c r="M508" i="232"/>
  <c r="K347" i="232"/>
  <c r="K348" i="232" s="1"/>
  <c r="K352" i="232" s="1"/>
  <c r="K358" i="232" s="1"/>
  <c r="K366" i="232" s="1"/>
  <c r="K372" i="232" s="1"/>
  <c r="K382" i="232" s="1"/>
  <c r="K351" i="232"/>
  <c r="M365" i="232"/>
  <c r="M377" i="232" s="1"/>
  <c r="M378" i="232" s="1"/>
  <c r="M381" i="232" s="1"/>
  <c r="J330" i="232"/>
  <c r="J331" i="232" s="1"/>
  <c r="J322" i="232"/>
  <c r="J323" i="232" s="1"/>
  <c r="K657" i="232"/>
  <c r="K658" i="232" s="1"/>
  <c r="K662" i="232" s="1"/>
  <c r="K668" i="232" s="1"/>
  <c r="K676" i="232" s="1"/>
  <c r="K682" i="232" s="1"/>
  <c r="K692" i="232" s="1"/>
  <c r="K661" i="232"/>
  <c r="K196" i="232"/>
  <c r="K192" i="232"/>
  <c r="K193" i="232" s="1"/>
  <c r="K197" i="232" s="1"/>
  <c r="K203" i="232" s="1"/>
  <c r="K211" i="232" s="1"/>
  <c r="K217" i="232" s="1"/>
  <c r="K227" i="232" s="1"/>
  <c r="M202" i="232"/>
  <c r="M198" i="232"/>
  <c r="K37" i="232"/>
  <c r="K38" i="232" s="1"/>
  <c r="K42" i="232" s="1"/>
  <c r="K48" i="232" s="1"/>
  <c r="K56" i="232" s="1"/>
  <c r="K62" i="232" s="1"/>
  <c r="K72" i="232" s="1"/>
  <c r="K41" i="232"/>
  <c r="K674" i="232"/>
  <c r="K686" i="232" s="1"/>
  <c r="O342" i="232"/>
  <c r="O497" i="232"/>
  <c r="O652" i="232"/>
  <c r="O32" i="232"/>
  <c r="O187" i="232"/>
  <c r="K209" i="232"/>
  <c r="K221" i="232" s="1"/>
  <c r="M43" i="232"/>
  <c r="M47"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E357" i="223"/>
  <c r="C194" i="228" s="1"/>
  <c r="E844" i="232"/>
  <c r="E841" i="232"/>
  <c r="E359" i="223"/>
  <c r="C195" i="228" s="1"/>
  <c r="E361" i="223"/>
  <c r="C197" i="228" s="1"/>
  <c r="E356" i="223"/>
  <c r="C193" i="228" s="1"/>
  <c r="E615" i="232"/>
  <c r="E220" i="223"/>
  <c r="C119" i="228" s="1"/>
  <c r="E153" i="223"/>
  <c r="C83" i="228" s="1"/>
  <c r="E291" i="223"/>
  <c r="C158" i="228" s="1"/>
  <c r="E85" i="223"/>
  <c r="C46" i="228" s="1"/>
  <c r="E84" i="223"/>
  <c r="C45" i="228" s="1"/>
  <c r="E87" i="223"/>
  <c r="C47" i="228" s="1"/>
  <c r="E289" i="223"/>
  <c r="C157" i="228" s="1"/>
  <c r="E288" i="223"/>
  <c r="C156" i="228" s="1"/>
  <c r="E155" i="223"/>
  <c r="C84" i="228" s="1"/>
  <c r="E152" i="223"/>
  <c r="C82" i="228" s="1"/>
  <c r="E223" i="223"/>
  <c r="C121" i="228" s="1"/>
  <c r="E770" i="232"/>
  <c r="E460" i="232"/>
  <c r="E617" i="232"/>
  <c r="E772" i="232"/>
  <c r="E614" i="232"/>
  <c r="E769" i="232"/>
  <c r="E462" i="232"/>
  <c r="E459" i="232"/>
  <c r="E307" i="232"/>
  <c r="E304" i="232"/>
  <c r="E305" i="232"/>
  <c r="O327" i="232"/>
  <c r="O482" i="232"/>
  <c r="O637" i="232"/>
  <c r="O792" i="232"/>
  <c r="M255" i="232"/>
  <c r="M410" i="232"/>
  <c r="M565" i="232"/>
  <c r="M720" i="232"/>
  <c r="M254" i="232"/>
  <c r="M409" i="232"/>
  <c r="M564" i="232"/>
  <c r="M719" i="232"/>
  <c r="N137" i="232"/>
  <c r="N292" i="232"/>
  <c r="N447" i="232"/>
  <c r="N602" i="232"/>
  <c r="N757" i="232"/>
  <c r="O527" i="233"/>
  <c r="O877" i="232"/>
  <c r="K91" i="233"/>
  <c r="K94" i="233" s="1"/>
  <c r="K495" i="233" s="1"/>
  <c r="E149" i="232"/>
  <c r="E20" i="245" s="1"/>
  <c r="E152" i="232"/>
  <c r="E23" i="245" s="1"/>
  <c r="E17" i="223"/>
  <c r="C9" i="228" s="1"/>
  <c r="E16" i="223"/>
  <c r="C8" i="228" s="1"/>
  <c r="E19" i="223"/>
  <c r="C10" i="228" s="1"/>
  <c r="E150" i="232"/>
  <c r="E21" i="245" s="1"/>
  <c r="O13" i="232"/>
  <c r="L77" i="233"/>
  <c r="L99" i="233" s="1"/>
  <c r="L100" i="233" s="1"/>
  <c r="L507" i="233" s="1"/>
  <c r="L89" i="233"/>
  <c r="K107" i="233"/>
  <c r="K108" i="233" s="1"/>
  <c r="K528" i="233" s="1"/>
  <c r="O13" i="233"/>
  <c r="P4" i="233"/>
  <c r="O106" i="233"/>
  <c r="N882" i="222"/>
  <c r="O172" i="232"/>
  <c r="O173" i="222"/>
  <c r="O175" i="222" s="1"/>
  <c r="O877" i="222" s="1"/>
  <c r="O859" i="222"/>
  <c r="O861" i="222" s="1"/>
  <c r="O881" i="222" s="1"/>
  <c r="O344" i="222"/>
  <c r="O346" i="222" s="1"/>
  <c r="O878" i="222" s="1"/>
  <c r="O687" i="222"/>
  <c r="O689" i="222" s="1"/>
  <c r="O880" i="222" s="1"/>
  <c r="O515" i="222"/>
  <c r="O517" i="222" s="1"/>
  <c r="O879" i="222" s="1"/>
  <c r="K21" i="232"/>
  <c r="J21" i="232"/>
  <c r="L21" i="232"/>
  <c r="N21" i="232"/>
  <c r="E99" i="232"/>
  <c r="E100" i="232"/>
  <c r="M100" i="232"/>
  <c r="M99" i="232"/>
  <c r="N20" i="232"/>
  <c r="N19" i="232"/>
  <c r="L20" i="232"/>
  <c r="L19" i="232"/>
  <c r="K19" i="232"/>
  <c r="K20" i="232"/>
  <c r="J19" i="232"/>
  <c r="J20" i="232"/>
  <c r="P4" i="232"/>
  <c r="E846" i="232" s="1"/>
  <c r="P4" i="213"/>
  <c r="P4" i="223"/>
  <c r="P4" i="222"/>
  <c r="F76" i="216"/>
  <c r="F75" i="216"/>
  <c r="H57" i="216"/>
  <c r="P4" i="217"/>
  <c r="P14" i="217" s="1"/>
  <c r="P250" i="217" s="1"/>
  <c r="P251" i="217" s="1"/>
  <c r="P4" i="216"/>
  <c r="Q86" i="216"/>
  <c r="E225" i="223" l="1"/>
  <c r="C123" i="228" s="1"/>
  <c r="J632" i="232"/>
  <c r="J633" i="232" s="1"/>
  <c r="N195" i="232"/>
  <c r="M204" i="232"/>
  <c r="M212" i="232" s="1"/>
  <c r="M218" i="232" s="1"/>
  <c r="M228" i="232" s="1"/>
  <c r="M261" i="232" s="1"/>
  <c r="M103" i="245" s="1"/>
  <c r="K357" i="232"/>
  <c r="K365" i="232" s="1"/>
  <c r="K377" i="232" s="1"/>
  <c r="K378" i="232" s="1"/>
  <c r="K381" i="232" s="1"/>
  <c r="K353" i="232"/>
  <c r="K512" i="232"/>
  <c r="K520" i="232" s="1"/>
  <c r="K532" i="232" s="1"/>
  <c r="K533" i="232" s="1"/>
  <c r="K536" i="232" s="1"/>
  <c r="K508" i="232"/>
  <c r="M210" i="232"/>
  <c r="M222" i="232" s="1"/>
  <c r="M223" i="232" s="1"/>
  <c r="M226" i="232" s="1"/>
  <c r="M259" i="232" s="1"/>
  <c r="M101" i="245" s="1"/>
  <c r="N660" i="232"/>
  <c r="M669" i="232"/>
  <c r="M677" i="232" s="1"/>
  <c r="M683" i="232" s="1"/>
  <c r="M693" i="232" s="1"/>
  <c r="M726" i="232" s="1"/>
  <c r="M307" i="245" s="1"/>
  <c r="J405" i="232"/>
  <c r="N350" i="232"/>
  <c r="M359" i="232"/>
  <c r="M55" i="232"/>
  <c r="M67" i="232" s="1"/>
  <c r="M68" i="232" s="1"/>
  <c r="M71" i="232" s="1"/>
  <c r="M104" i="232" s="1"/>
  <c r="M33" i="245" s="1"/>
  <c r="M514" i="232"/>
  <c r="M522" i="232" s="1"/>
  <c r="M528" i="232" s="1"/>
  <c r="M538" i="232" s="1"/>
  <c r="M571" i="232" s="1"/>
  <c r="M239" i="245" s="1"/>
  <c r="N505" i="232"/>
  <c r="M675" i="232"/>
  <c r="M687" i="232" s="1"/>
  <c r="M688" i="232" s="1"/>
  <c r="M691" i="232" s="1"/>
  <c r="M724" i="232" s="1"/>
  <c r="M305" i="245" s="1"/>
  <c r="M49" i="232"/>
  <c r="M57" i="232" s="1"/>
  <c r="M63" i="232" s="1"/>
  <c r="M73" i="232" s="1"/>
  <c r="M106" i="232" s="1"/>
  <c r="M35" i="245" s="1"/>
  <c r="N40" i="232"/>
  <c r="K202" i="232"/>
  <c r="K198" i="232"/>
  <c r="M520" i="232"/>
  <c r="M532" i="232" s="1"/>
  <c r="M533" i="232" s="1"/>
  <c r="M536" i="232" s="1"/>
  <c r="M569" i="232" s="1"/>
  <c r="M237" i="245" s="1"/>
  <c r="J175" i="232"/>
  <c r="J176" i="232" s="1"/>
  <c r="J167" i="232"/>
  <c r="J168" i="232" s="1"/>
  <c r="P652" i="232"/>
  <c r="P342" i="232"/>
  <c r="P32" i="232"/>
  <c r="P497" i="232"/>
  <c r="P187" i="232"/>
  <c r="J135" i="223"/>
  <c r="J867" i="232"/>
  <c r="J276" i="223"/>
  <c r="J890" i="232"/>
  <c r="J888" i="232"/>
  <c r="J140" i="223"/>
  <c r="J787" i="232"/>
  <c r="J788" i="232" s="1"/>
  <c r="J795" i="232"/>
  <c r="J796" i="232" s="1"/>
  <c r="K47" i="232"/>
  <c r="K43" i="232"/>
  <c r="K667" i="232"/>
  <c r="K663"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E365" i="223"/>
  <c r="C200" i="228" s="1"/>
  <c r="E363" i="223"/>
  <c r="C198" i="228" s="1"/>
  <c r="E360" i="223"/>
  <c r="C196" i="228" s="1"/>
  <c r="E848" i="232"/>
  <c r="E845" i="232"/>
  <c r="E774" i="232"/>
  <c r="E156" i="223"/>
  <c r="C85" i="228" s="1"/>
  <c r="E159" i="223"/>
  <c r="C87" i="228" s="1"/>
  <c r="E292" i="223"/>
  <c r="C159" i="228" s="1"/>
  <c r="E224" i="223"/>
  <c r="C122" i="228" s="1"/>
  <c r="E295" i="223"/>
  <c r="C161" i="228" s="1"/>
  <c r="E89" i="223"/>
  <c r="C49" i="228" s="1"/>
  <c r="E227" i="223"/>
  <c r="C124" i="228" s="1"/>
  <c r="E88" i="223"/>
  <c r="C48" i="228" s="1"/>
  <c r="E157" i="223"/>
  <c r="C86" i="228" s="1"/>
  <c r="E91" i="223"/>
  <c r="C50" i="228" s="1"/>
  <c r="E293" i="223"/>
  <c r="C160" i="228" s="1"/>
  <c r="E309" i="232"/>
  <c r="E621" i="232"/>
  <c r="E776" i="232"/>
  <c r="E618" i="232"/>
  <c r="E773" i="232"/>
  <c r="E619" i="232"/>
  <c r="E466" i="232"/>
  <c r="E463" i="232"/>
  <c r="E311" i="232"/>
  <c r="E308" i="232"/>
  <c r="E464" i="232"/>
  <c r="N410" i="232"/>
  <c r="N255" i="232"/>
  <c r="N565" i="232"/>
  <c r="N720" i="232"/>
  <c r="M735" i="232"/>
  <c r="M320" i="245" s="1"/>
  <c r="M730" i="232"/>
  <c r="M313" i="245" s="1"/>
  <c r="M729" i="232"/>
  <c r="M312" i="245" s="1"/>
  <c r="M734" i="232"/>
  <c r="M319" i="245" s="1"/>
  <c r="M733" i="232"/>
  <c r="M318" i="245" s="1"/>
  <c r="M728" i="232"/>
  <c r="M311" i="245" s="1"/>
  <c r="M736" i="232"/>
  <c r="M321" i="245" s="1"/>
  <c r="M731" i="232"/>
  <c r="M314" i="245" s="1"/>
  <c r="M725" i="232"/>
  <c r="M306" i="245" s="1"/>
  <c r="L255" i="232"/>
  <c r="L410" i="232"/>
  <c r="L565" i="232"/>
  <c r="L720" i="232"/>
  <c r="N254" i="232"/>
  <c r="N409" i="232"/>
  <c r="N564" i="232"/>
  <c r="N719" i="232"/>
  <c r="O137" i="232"/>
  <c r="O292" i="232"/>
  <c r="O447" i="232"/>
  <c r="O602" i="232"/>
  <c r="O757" i="232"/>
  <c r="M274" i="232"/>
  <c r="M128" i="245" s="1"/>
  <c r="M275" i="232"/>
  <c r="M129" i="245" s="1"/>
  <c r="J255" i="232"/>
  <c r="J410" i="232"/>
  <c r="J565" i="232"/>
  <c r="J720" i="232"/>
  <c r="M575" i="232"/>
  <c r="M245" i="245" s="1"/>
  <c r="M579" i="232"/>
  <c r="M251" i="245" s="1"/>
  <c r="M574" i="232"/>
  <c r="M244" i="245" s="1"/>
  <c r="M580" i="232"/>
  <c r="M252" i="245" s="1"/>
  <c r="M573" i="232"/>
  <c r="M243" i="245" s="1"/>
  <c r="M578" i="232"/>
  <c r="M250" i="245" s="1"/>
  <c r="M581" i="232"/>
  <c r="M253" i="245" s="1"/>
  <c r="M576" i="232"/>
  <c r="M246" i="245" s="1"/>
  <c r="M570" i="232"/>
  <c r="M238" i="245" s="1"/>
  <c r="M419" i="232"/>
  <c r="M176" i="245" s="1"/>
  <c r="M425" i="232"/>
  <c r="M184" i="245" s="1"/>
  <c r="M420" i="232"/>
  <c r="M177" i="245" s="1"/>
  <c r="M424" i="232"/>
  <c r="M183" i="245" s="1"/>
  <c r="M418" i="232"/>
  <c r="M175" i="245" s="1"/>
  <c r="M423" i="232"/>
  <c r="M182" i="245" s="1"/>
  <c r="M421" i="232"/>
  <c r="M178" i="245" s="1"/>
  <c r="M426" i="232"/>
  <c r="M185" i="245" s="1"/>
  <c r="M415" i="232"/>
  <c r="M170" i="245" s="1"/>
  <c r="M414" i="232"/>
  <c r="M169" i="245" s="1"/>
  <c r="K255" i="232"/>
  <c r="K410" i="232"/>
  <c r="K565" i="232"/>
  <c r="K720" i="232"/>
  <c r="M264" i="232"/>
  <c r="M108" i="245" s="1"/>
  <c r="M270" i="232"/>
  <c r="M116" i="245" s="1"/>
  <c r="M265" i="232"/>
  <c r="M109" i="245" s="1"/>
  <c r="M269" i="232"/>
  <c r="M115" i="245" s="1"/>
  <c r="M268" i="232"/>
  <c r="M114" i="245" s="1"/>
  <c r="M263" i="232"/>
  <c r="M107" i="245" s="1"/>
  <c r="M266" i="232"/>
  <c r="M110" i="245" s="1"/>
  <c r="M271" i="232"/>
  <c r="M117" i="245" s="1"/>
  <c r="M260" i="232"/>
  <c r="M102" i="245" s="1"/>
  <c r="J254" i="232"/>
  <c r="J409" i="232"/>
  <c r="J564" i="232"/>
  <c r="J719" i="232"/>
  <c r="K409" i="232"/>
  <c r="K254" i="232"/>
  <c r="K564" i="232"/>
  <c r="K719" i="232"/>
  <c r="M739" i="232"/>
  <c r="M332" i="245" s="1"/>
  <c r="M740" i="232"/>
  <c r="M333" i="245" s="1"/>
  <c r="M430" i="232"/>
  <c r="M197" i="245" s="1"/>
  <c r="M429" i="232"/>
  <c r="M196" i="245" s="1"/>
  <c r="L254" i="232"/>
  <c r="L409" i="232"/>
  <c r="L564" i="232"/>
  <c r="L719" i="232"/>
  <c r="J750" i="232"/>
  <c r="J752" i="232"/>
  <c r="J595" i="232"/>
  <c r="J442" i="232"/>
  <c r="J751" i="232"/>
  <c r="J596" i="232"/>
  <c r="J286" i="232"/>
  <c r="J285" i="232"/>
  <c r="J440" i="232"/>
  <c r="J441" i="232"/>
  <c r="J597" i="232"/>
  <c r="J287" i="232"/>
  <c r="M585" i="232"/>
  <c r="M265" i="245" s="1"/>
  <c r="M584" i="232"/>
  <c r="M264" i="245" s="1"/>
  <c r="P482" i="232"/>
  <c r="P327" i="232"/>
  <c r="P637" i="232"/>
  <c r="P792" i="232"/>
  <c r="P527" i="233"/>
  <c r="P877" i="232"/>
  <c r="O19" i="232"/>
  <c r="O99" i="232" s="1"/>
  <c r="L107" i="233"/>
  <c r="L108" i="233" s="1"/>
  <c r="L528" i="233" s="1"/>
  <c r="O20" i="232"/>
  <c r="L91" i="233"/>
  <c r="L94" i="233" s="1"/>
  <c r="L495" i="233" s="1"/>
  <c r="E153" i="232"/>
  <c r="E24" i="245" s="1"/>
  <c r="E156" i="232"/>
  <c r="E27" i="245" s="1"/>
  <c r="O21" i="232"/>
  <c r="E23" i="223"/>
  <c r="C13" i="228" s="1"/>
  <c r="E21" i="223"/>
  <c r="C12" i="228" s="1"/>
  <c r="E154" i="232"/>
  <c r="E25" i="245" s="1"/>
  <c r="E20" i="223"/>
  <c r="C11" i="228" s="1"/>
  <c r="P13" i="232"/>
  <c r="J131" i="232"/>
  <c r="J132" i="232"/>
  <c r="J130" i="232"/>
  <c r="M111" i="232"/>
  <c r="M42" i="245" s="1"/>
  <c r="M116" i="232"/>
  <c r="M49" i="245" s="1"/>
  <c r="M114" i="232"/>
  <c r="M47" i="245" s="1"/>
  <c r="M109" i="232"/>
  <c r="M40" i="245" s="1"/>
  <c r="M110" i="232"/>
  <c r="M41" i="245" s="1"/>
  <c r="M115" i="232"/>
  <c r="M48" i="245" s="1"/>
  <c r="M108" i="232"/>
  <c r="M39" i="245" s="1"/>
  <c r="M113" i="232"/>
  <c r="M46" i="245" s="1"/>
  <c r="M105" i="232"/>
  <c r="M34" i="245" s="1"/>
  <c r="M119" i="232"/>
  <c r="M60" i="245" s="1"/>
  <c r="M120" i="232"/>
  <c r="M61" i="245" s="1"/>
  <c r="M89" i="233"/>
  <c r="O19" i="233"/>
  <c r="O55" i="233" s="1"/>
  <c r="O21" i="233"/>
  <c r="O20" i="233"/>
  <c r="O56" i="233" s="1"/>
  <c r="P13" i="233"/>
  <c r="M77" i="233"/>
  <c r="P106" i="233"/>
  <c r="Q4" i="233"/>
  <c r="P172" i="232"/>
  <c r="P173" i="222"/>
  <c r="P175" i="222" s="1"/>
  <c r="P877" i="222" s="1"/>
  <c r="P859" i="222"/>
  <c r="P861" i="222" s="1"/>
  <c r="P881" i="222" s="1"/>
  <c r="P687" i="222"/>
  <c r="P689" i="222" s="1"/>
  <c r="P880" i="222" s="1"/>
  <c r="P344" i="222"/>
  <c r="P346" i="222" s="1"/>
  <c r="P878" i="222" s="1"/>
  <c r="P515" i="222"/>
  <c r="P517" i="222" s="1"/>
  <c r="P879" i="222" s="1"/>
  <c r="O882" i="222"/>
  <c r="N99" i="232"/>
  <c r="N100" i="232"/>
  <c r="K100" i="232"/>
  <c r="K99" i="232"/>
  <c r="L99" i="232"/>
  <c r="L100" i="232"/>
  <c r="L106" i="232" s="1"/>
  <c r="J100" i="232"/>
  <c r="J99" i="232"/>
  <c r="Q4" i="232"/>
  <c r="E849" i="232" s="1"/>
  <c r="Q4" i="213"/>
  <c r="Q4" i="223"/>
  <c r="Q4" i="222"/>
  <c r="H52" i="216"/>
  <c r="H63" i="216"/>
  <c r="H44" i="216"/>
  <c r="F74" i="216"/>
  <c r="F77" i="216" s="1"/>
  <c r="H56" i="216"/>
  <c r="Q4" i="217"/>
  <c r="Q14" i="217" s="1"/>
  <c r="Q250" i="217" s="1"/>
  <c r="Q251" i="217" s="1"/>
  <c r="Q4" i="216"/>
  <c r="M191" i="245" l="1"/>
  <c r="M259" i="245"/>
  <c r="M53" i="245"/>
  <c r="M54" i="245"/>
  <c r="M326" i="245"/>
  <c r="M325" i="245"/>
  <c r="M123" i="245"/>
  <c r="M121" i="245"/>
  <c r="E297" i="223"/>
  <c r="C163" i="228" s="1"/>
  <c r="M55" i="245"/>
  <c r="M258" i="245"/>
  <c r="M257" i="245"/>
  <c r="M327" i="245"/>
  <c r="M189" i="245"/>
  <c r="M122" i="245"/>
  <c r="L111" i="232"/>
  <c r="J271" i="223"/>
  <c r="J869" i="232"/>
  <c r="M50" i="232"/>
  <c r="M58" i="232" s="1"/>
  <c r="M64" i="232" s="1"/>
  <c r="M74" i="232" s="1"/>
  <c r="M118" i="232" s="1"/>
  <c r="M59" i="245" s="1"/>
  <c r="M205" i="232"/>
  <c r="M213" i="232" s="1"/>
  <c r="M219" i="232" s="1"/>
  <c r="M247" i="232" s="1"/>
  <c r="M250" i="232" s="1"/>
  <c r="M670" i="232"/>
  <c r="M678" i="232" s="1"/>
  <c r="M684" i="232" s="1"/>
  <c r="M694" i="232" s="1"/>
  <c r="M738" i="232" s="1"/>
  <c r="M331" i="245" s="1"/>
  <c r="K49" i="232"/>
  <c r="K57" i="232" s="1"/>
  <c r="K63" i="232" s="1"/>
  <c r="K73" i="232" s="1"/>
  <c r="K106" i="232" s="1"/>
  <c r="L40" i="232"/>
  <c r="K55" i="232"/>
  <c r="K67" i="232" s="1"/>
  <c r="K68" i="232" s="1"/>
  <c r="K71" i="232" s="1"/>
  <c r="K104" i="232" s="1"/>
  <c r="L195" i="232"/>
  <c r="K204" i="232"/>
  <c r="K212" i="232" s="1"/>
  <c r="K218" i="232" s="1"/>
  <c r="K228" i="232" s="1"/>
  <c r="K261" i="232" s="1"/>
  <c r="J344" i="223"/>
  <c r="J891" i="232"/>
  <c r="K210" i="232"/>
  <c r="K222" i="232" s="1"/>
  <c r="K223" i="232" s="1"/>
  <c r="K226" i="232" s="1"/>
  <c r="K259" i="232" s="1"/>
  <c r="L505" i="232"/>
  <c r="K514" i="232"/>
  <c r="J339" i="223"/>
  <c r="J870" i="232"/>
  <c r="J67" i="223"/>
  <c r="J866" i="232"/>
  <c r="N46" i="232"/>
  <c r="N31" i="232"/>
  <c r="N33" i="232" s="1"/>
  <c r="N36" i="232"/>
  <c r="M367" i="232"/>
  <c r="M373" i="232" s="1"/>
  <c r="M383" i="232" s="1"/>
  <c r="M416" i="232" s="1"/>
  <c r="M360" i="232"/>
  <c r="M368" i="232" s="1"/>
  <c r="M374" i="232" s="1"/>
  <c r="J887" i="232"/>
  <c r="J72" i="223"/>
  <c r="N341" i="232"/>
  <c r="N343" i="232" s="1"/>
  <c r="N346" i="232"/>
  <c r="N356" i="232"/>
  <c r="L350" i="232"/>
  <c r="K359" i="232"/>
  <c r="J477" i="232"/>
  <c r="J478" i="232" s="1"/>
  <c r="J485" i="232"/>
  <c r="J486" i="232" s="1"/>
  <c r="L660" i="232"/>
  <c r="K669" i="232"/>
  <c r="K677" i="232" s="1"/>
  <c r="K683" i="232" s="1"/>
  <c r="K693" i="232" s="1"/>
  <c r="K726" i="232" s="1"/>
  <c r="Q342" i="232"/>
  <c r="Q497" i="232"/>
  <c r="Q32" i="232"/>
  <c r="Q652" i="232"/>
  <c r="Q187" i="232"/>
  <c r="K675" i="232"/>
  <c r="K687" i="232" s="1"/>
  <c r="K688" i="232" s="1"/>
  <c r="K691" i="232" s="1"/>
  <c r="K724" i="232" s="1"/>
  <c r="M515" i="232"/>
  <c r="M523" i="232" s="1"/>
  <c r="M529" i="232" s="1"/>
  <c r="N496" i="232"/>
  <c r="N498" i="232" s="1"/>
  <c r="N511" i="232"/>
  <c r="N519" i="232" s="1"/>
  <c r="N531" i="232" s="1"/>
  <c r="N501" i="232"/>
  <c r="N666" i="232"/>
  <c r="N656" i="232"/>
  <c r="N651" i="232"/>
  <c r="N653" i="232" s="1"/>
  <c r="N201" i="232"/>
  <c r="N186" i="232"/>
  <c r="N188" i="232" s="1"/>
  <c r="N19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E367" i="223"/>
  <c r="C201" i="228" s="1"/>
  <c r="E368" i="223"/>
  <c r="C202" i="228" s="1"/>
  <c r="E850" i="232"/>
  <c r="E364" i="223"/>
  <c r="C199" i="228" s="1"/>
  <c r="M814" i="232"/>
  <c r="M388" i="245" s="1"/>
  <c r="M815" i="232"/>
  <c r="M389" i="245" s="1"/>
  <c r="M804" i="232"/>
  <c r="M374" i="245" s="1"/>
  <c r="M812" i="232"/>
  <c r="M386" i="245" s="1"/>
  <c r="M807" i="232"/>
  <c r="M379" i="245" s="1"/>
  <c r="M819" i="232"/>
  <c r="M401" i="245" s="1"/>
  <c r="M808" i="232"/>
  <c r="M380" i="245" s="1"/>
  <c r="M810" i="232"/>
  <c r="M382" i="245" s="1"/>
  <c r="M809" i="232"/>
  <c r="M381" i="245" s="1"/>
  <c r="M818" i="232"/>
  <c r="M400" i="245" s="1"/>
  <c r="M813" i="232"/>
  <c r="M387" i="245" s="1"/>
  <c r="M803" i="232"/>
  <c r="M373" i="245" s="1"/>
  <c r="M265" i="223"/>
  <c r="F146" i="228" s="1"/>
  <c r="M114" i="223"/>
  <c r="F63" i="228" s="1"/>
  <c r="M238" i="223"/>
  <c r="F131" i="228" s="1"/>
  <c r="M306" i="223"/>
  <c r="F168" i="228" s="1"/>
  <c r="M320" i="223"/>
  <c r="F176" i="228" s="1"/>
  <c r="M115" i="223"/>
  <c r="F64" i="228" s="1"/>
  <c r="M175" i="223"/>
  <c r="F96" i="228" s="1"/>
  <c r="M591" i="232"/>
  <c r="N596" i="232" s="1"/>
  <c r="M246" i="223"/>
  <c r="F136" i="228" s="1"/>
  <c r="M746" i="232"/>
  <c r="N751" i="232" s="1"/>
  <c r="M314" i="223"/>
  <c r="F173" i="228" s="1"/>
  <c r="E163" i="223"/>
  <c r="C90" i="228" s="1"/>
  <c r="M196" i="223"/>
  <c r="F108" i="228" s="1"/>
  <c r="M109" i="223"/>
  <c r="F61" i="228" s="1"/>
  <c r="M183" i="223"/>
  <c r="F101" i="228" s="1"/>
  <c r="M592" i="232"/>
  <c r="N597" i="232" s="1"/>
  <c r="M253" i="223"/>
  <c r="F140" i="228" s="1"/>
  <c r="M747" i="232"/>
  <c r="N752" i="232" s="1"/>
  <c r="M321" i="223"/>
  <c r="F177" i="228" s="1"/>
  <c r="E229" i="223"/>
  <c r="C126" i="228" s="1"/>
  <c r="M197" i="223"/>
  <c r="F109" i="228" s="1"/>
  <c r="M280" i="232"/>
  <c r="N285" i="232" s="1"/>
  <c r="M103" i="223"/>
  <c r="F58" i="228" s="1"/>
  <c r="M116" i="223"/>
  <c r="F65" i="228" s="1"/>
  <c r="M177" i="223"/>
  <c r="F98" i="228" s="1"/>
  <c r="M250" i="223"/>
  <c r="F137" i="228" s="1"/>
  <c r="M311" i="223"/>
  <c r="F170" i="228" s="1"/>
  <c r="E296" i="223"/>
  <c r="C162" i="228" s="1"/>
  <c r="E160" i="223"/>
  <c r="C88" i="228" s="1"/>
  <c r="M102" i="223"/>
  <c r="F57" i="228" s="1"/>
  <c r="M108" i="223"/>
  <c r="F60" i="228" s="1"/>
  <c r="M169" i="223"/>
  <c r="F93" i="228" s="1"/>
  <c r="M184" i="223"/>
  <c r="F102" i="228" s="1"/>
  <c r="M243" i="223"/>
  <c r="F133" i="228" s="1"/>
  <c r="M318" i="223"/>
  <c r="F174" i="228" s="1"/>
  <c r="E228" i="223"/>
  <c r="C125" i="228" s="1"/>
  <c r="M182" i="223"/>
  <c r="F100" i="228" s="1"/>
  <c r="M245" i="223"/>
  <c r="F135" i="228" s="1"/>
  <c r="M282" i="232"/>
  <c r="N287" i="232" s="1"/>
  <c r="M117" i="223"/>
  <c r="F66" i="228" s="1"/>
  <c r="M170" i="223"/>
  <c r="F94" i="228" s="1"/>
  <c r="M176" i="223"/>
  <c r="F97" i="228" s="1"/>
  <c r="M252" i="223"/>
  <c r="F139" i="228" s="1"/>
  <c r="M319" i="223"/>
  <c r="F175" i="228" s="1"/>
  <c r="E161" i="223"/>
  <c r="C89" i="228" s="1"/>
  <c r="E299" i="223"/>
  <c r="C164" i="228" s="1"/>
  <c r="M101" i="223"/>
  <c r="F56" i="228" s="1"/>
  <c r="M281" i="232"/>
  <c r="N286" i="232" s="1"/>
  <c r="M110" i="223"/>
  <c r="F62" i="228" s="1"/>
  <c r="M185" i="223"/>
  <c r="F103" i="228" s="1"/>
  <c r="M590" i="232"/>
  <c r="N595" i="232" s="1"/>
  <c r="M239" i="223"/>
  <c r="F132" i="228" s="1"/>
  <c r="M244" i="223"/>
  <c r="F134" i="228" s="1"/>
  <c r="M129" i="223"/>
  <c r="F72" i="228" s="1"/>
  <c r="M305" i="223"/>
  <c r="F167" i="228" s="1"/>
  <c r="M312" i="223"/>
  <c r="F171" i="228" s="1"/>
  <c r="E92" i="223"/>
  <c r="C51" i="228" s="1"/>
  <c r="E231" i="223"/>
  <c r="C127" i="228" s="1"/>
  <c r="M332" i="223"/>
  <c r="F182" i="228" s="1"/>
  <c r="M264" i="223"/>
  <c r="F145" i="228" s="1"/>
  <c r="M333" i="223"/>
  <c r="F183" i="228" s="1"/>
  <c r="M107" i="223"/>
  <c r="F59" i="228" s="1"/>
  <c r="M436" i="232"/>
  <c r="N441" i="232" s="1"/>
  <c r="M178" i="223"/>
  <c r="F99" i="228" s="1"/>
  <c r="M237" i="223"/>
  <c r="F130" i="228" s="1"/>
  <c r="M251" i="223"/>
  <c r="F138" i="228" s="1"/>
  <c r="M128" i="223"/>
  <c r="F71" i="228" s="1"/>
  <c r="M745" i="232"/>
  <c r="N750" i="232" s="1"/>
  <c r="M307" i="223"/>
  <c r="F169" i="228" s="1"/>
  <c r="M313" i="223"/>
  <c r="F172" i="228" s="1"/>
  <c r="E95" i="223"/>
  <c r="C53" i="228" s="1"/>
  <c r="E93" i="223"/>
  <c r="C52" i="228" s="1"/>
  <c r="M437" i="232"/>
  <c r="N442" i="232" s="1"/>
  <c r="E313" i="232"/>
  <c r="E777" i="232"/>
  <c r="E622" i="232"/>
  <c r="E623" i="232"/>
  <c r="E778" i="232"/>
  <c r="E467" i="232"/>
  <c r="E312" i="232"/>
  <c r="E468" i="232"/>
  <c r="J443" i="232"/>
  <c r="J288" i="232"/>
  <c r="J290" i="232" s="1"/>
  <c r="J753" i="232"/>
  <c r="J755" i="232" s="1"/>
  <c r="J758" i="232" s="1"/>
  <c r="J738" i="232"/>
  <c r="J739" i="232"/>
  <c r="J740" i="232"/>
  <c r="K269" i="232"/>
  <c r="K265" i="232"/>
  <c r="K270" i="232"/>
  <c r="K264" i="232"/>
  <c r="K263" i="232"/>
  <c r="K268" i="232"/>
  <c r="K266" i="232"/>
  <c r="K271" i="232"/>
  <c r="K260" i="232"/>
  <c r="N740" i="232"/>
  <c r="N333" i="245" s="1"/>
  <c r="N739" i="232"/>
  <c r="N332" i="245" s="1"/>
  <c r="L264" i="232"/>
  <c r="L270" i="232"/>
  <c r="L269" i="232"/>
  <c r="L265" i="232"/>
  <c r="L271" i="232"/>
  <c r="L266" i="232"/>
  <c r="L261" i="232"/>
  <c r="L268" i="232"/>
  <c r="L263" i="232"/>
  <c r="N264" i="232"/>
  <c r="N108" i="245" s="1"/>
  <c r="N270" i="232"/>
  <c r="N116" i="245" s="1"/>
  <c r="N265" i="232"/>
  <c r="N109" i="245" s="1"/>
  <c r="N269" i="232"/>
  <c r="N115" i="245" s="1"/>
  <c r="N268" i="232"/>
  <c r="N114" i="245" s="1"/>
  <c r="N263" i="232"/>
  <c r="N107" i="245" s="1"/>
  <c r="N271" i="232"/>
  <c r="N117" i="245" s="1"/>
  <c r="N266" i="232"/>
  <c r="N110" i="245" s="1"/>
  <c r="L739" i="232"/>
  <c r="L740" i="232"/>
  <c r="L584" i="232"/>
  <c r="L585" i="232"/>
  <c r="J429" i="232"/>
  <c r="J428" i="232"/>
  <c r="J430" i="232"/>
  <c r="N430" i="232"/>
  <c r="N197" i="245" s="1"/>
  <c r="N429" i="232"/>
  <c r="N196" i="245" s="1"/>
  <c r="O100" i="232"/>
  <c r="O114" i="232" s="1"/>
  <c r="O47" i="245" s="1"/>
  <c r="O255" i="232"/>
  <c r="O410" i="232"/>
  <c r="O565" i="232"/>
  <c r="O720" i="232"/>
  <c r="L430" i="232"/>
  <c r="L429" i="232"/>
  <c r="J275" i="232"/>
  <c r="J274" i="232"/>
  <c r="J273" i="232"/>
  <c r="J730" i="232"/>
  <c r="J734" i="232"/>
  <c r="J735" i="232"/>
  <c r="J729" i="232"/>
  <c r="J725" i="232"/>
  <c r="J733" i="232"/>
  <c r="J728" i="232"/>
  <c r="J731" i="232"/>
  <c r="J736" i="232"/>
  <c r="J726" i="232"/>
  <c r="J724" i="232"/>
  <c r="N275" i="232"/>
  <c r="N129" i="245" s="1"/>
  <c r="N274" i="232"/>
  <c r="N128" i="245" s="1"/>
  <c r="N585" i="232"/>
  <c r="N265" i="245" s="1"/>
  <c r="N584" i="232"/>
  <c r="N264" i="245" s="1"/>
  <c r="L275" i="232"/>
  <c r="L274" i="232"/>
  <c r="K739" i="232"/>
  <c r="K740" i="232"/>
  <c r="J579" i="232"/>
  <c r="J575" i="232"/>
  <c r="J574" i="232"/>
  <c r="J580" i="232"/>
  <c r="J578" i="232"/>
  <c r="J573" i="232"/>
  <c r="J570" i="232"/>
  <c r="J581" i="232"/>
  <c r="J576" i="232"/>
  <c r="J571" i="232"/>
  <c r="J569" i="232"/>
  <c r="Q327" i="232"/>
  <c r="Q482" i="232"/>
  <c r="Q637" i="232"/>
  <c r="Q792" i="232"/>
  <c r="J584" i="232"/>
  <c r="J585" i="232"/>
  <c r="J583" i="232"/>
  <c r="N425" i="232"/>
  <c r="N184" i="245" s="1"/>
  <c r="N424" i="232"/>
  <c r="N183" i="245" s="1"/>
  <c r="N419" i="232"/>
  <c r="N176" i="245" s="1"/>
  <c r="N420" i="232"/>
  <c r="N177" i="245" s="1"/>
  <c r="N423" i="232"/>
  <c r="N182" i="245" s="1"/>
  <c r="N418" i="232"/>
  <c r="N175" i="245" s="1"/>
  <c r="N426" i="232"/>
  <c r="N185" i="245" s="1"/>
  <c r="N421" i="232"/>
  <c r="N178" i="245" s="1"/>
  <c r="O254" i="232"/>
  <c r="O409" i="232"/>
  <c r="O564" i="232"/>
  <c r="O719" i="232"/>
  <c r="K584" i="232"/>
  <c r="K585" i="232"/>
  <c r="K730" i="232"/>
  <c r="K735" i="232"/>
  <c r="K729" i="232"/>
  <c r="K734" i="232"/>
  <c r="K728" i="232"/>
  <c r="K733" i="232"/>
  <c r="K731" i="232"/>
  <c r="K736" i="232"/>
  <c r="K725" i="232"/>
  <c r="J425" i="232"/>
  <c r="J424" i="232"/>
  <c r="J420" i="232"/>
  <c r="J419" i="232"/>
  <c r="J418" i="232"/>
  <c r="J415" i="232"/>
  <c r="J423" i="232"/>
  <c r="J426" i="232"/>
  <c r="J421" i="232"/>
  <c r="J416" i="232"/>
  <c r="J414" i="232"/>
  <c r="L735" i="232"/>
  <c r="L729" i="232"/>
  <c r="L734" i="232"/>
  <c r="L730" i="232"/>
  <c r="L736" i="232"/>
  <c r="L726" i="232"/>
  <c r="L731" i="232"/>
  <c r="L728" i="232"/>
  <c r="L733" i="232"/>
  <c r="J598" i="232"/>
  <c r="J600" i="232" s="1"/>
  <c r="J603" i="232" s="1"/>
  <c r="K275" i="232"/>
  <c r="K274" i="232"/>
  <c r="K574" i="232"/>
  <c r="K575" i="232"/>
  <c r="K580" i="232"/>
  <c r="K579" i="232"/>
  <c r="K573" i="232"/>
  <c r="K578" i="232"/>
  <c r="K576" i="232"/>
  <c r="K581" i="232"/>
  <c r="K570" i="232"/>
  <c r="K569" i="232"/>
  <c r="J265" i="232"/>
  <c r="J270" i="232"/>
  <c r="J269" i="232"/>
  <c r="J264" i="232"/>
  <c r="J260" i="232"/>
  <c r="J263" i="232"/>
  <c r="J268" i="232"/>
  <c r="J271" i="232"/>
  <c r="J266" i="232"/>
  <c r="J261" i="232"/>
  <c r="J259" i="232"/>
  <c r="L580" i="232"/>
  <c r="L575" i="232"/>
  <c r="L579" i="232"/>
  <c r="L574" i="232"/>
  <c r="L581" i="232"/>
  <c r="L576" i="232"/>
  <c r="L571" i="232"/>
  <c r="L578" i="232"/>
  <c r="L573" i="232"/>
  <c r="N729" i="232"/>
  <c r="N312" i="245" s="1"/>
  <c r="N734" i="232"/>
  <c r="N319" i="245" s="1"/>
  <c r="N735" i="232"/>
  <c r="N320" i="245" s="1"/>
  <c r="N730" i="232"/>
  <c r="N313" i="245" s="1"/>
  <c r="N733" i="232"/>
  <c r="N318" i="245" s="1"/>
  <c r="N728" i="232"/>
  <c r="N311" i="245" s="1"/>
  <c r="N736" i="232"/>
  <c r="N321" i="245" s="1"/>
  <c r="N731" i="232"/>
  <c r="N314" i="245" s="1"/>
  <c r="P137" i="232"/>
  <c r="P292" i="232"/>
  <c r="P447" i="232"/>
  <c r="P602" i="232"/>
  <c r="P757" i="232"/>
  <c r="K429" i="232"/>
  <c r="K430" i="232"/>
  <c r="K420" i="232"/>
  <c r="K424" i="232"/>
  <c r="K419" i="232"/>
  <c r="K425" i="232"/>
  <c r="K418" i="232"/>
  <c r="K423" i="232"/>
  <c r="K421" i="232"/>
  <c r="K426" i="232"/>
  <c r="K415" i="232"/>
  <c r="K414" i="232"/>
  <c r="L425" i="232"/>
  <c r="L420" i="232"/>
  <c r="L424" i="232"/>
  <c r="L419" i="232"/>
  <c r="L416" i="232"/>
  <c r="L421" i="232"/>
  <c r="L426" i="232"/>
  <c r="L423" i="232"/>
  <c r="L418" i="232"/>
  <c r="N579" i="232"/>
  <c r="N251" i="245" s="1"/>
  <c r="N575" i="232"/>
  <c r="N245" i="245" s="1"/>
  <c r="N580" i="232"/>
  <c r="N252" i="245" s="1"/>
  <c r="N574" i="232"/>
  <c r="N244" i="245" s="1"/>
  <c r="N578" i="232"/>
  <c r="N250" i="245" s="1"/>
  <c r="N573" i="232"/>
  <c r="N243" i="245" s="1"/>
  <c r="N576" i="232"/>
  <c r="N246" i="245" s="1"/>
  <c r="N581" i="232"/>
  <c r="N253" i="245" s="1"/>
  <c r="Q527" i="233"/>
  <c r="Q877" i="232"/>
  <c r="P20" i="232"/>
  <c r="P100" i="232" s="1"/>
  <c r="P21" i="232"/>
  <c r="P19" i="232"/>
  <c r="M91" i="233"/>
  <c r="M94" i="233" s="1"/>
  <c r="M495" i="233" s="1"/>
  <c r="Q13" i="232"/>
  <c r="Q20" i="232" s="1"/>
  <c r="E157" i="232"/>
  <c r="E28" i="245" s="1"/>
  <c r="E27" i="223"/>
  <c r="C16" i="228" s="1"/>
  <c r="E24" i="223"/>
  <c r="C14" i="228" s="1"/>
  <c r="E25" i="223"/>
  <c r="C15" i="228" s="1"/>
  <c r="E158" i="232"/>
  <c r="E29" i="245" s="1"/>
  <c r="M40" i="223"/>
  <c r="F23" i="228" s="1"/>
  <c r="M60" i="223"/>
  <c r="F34" i="228" s="1"/>
  <c r="M47" i="223"/>
  <c r="F27" i="228" s="1"/>
  <c r="M61" i="223"/>
  <c r="F35" i="228" s="1"/>
  <c r="M33" i="223"/>
  <c r="F19" i="228" s="1"/>
  <c r="M34" i="223"/>
  <c r="F20" i="228" s="1"/>
  <c r="M126" i="232"/>
  <c r="N131" i="232" s="1"/>
  <c r="M42" i="223"/>
  <c r="F25" i="228" s="1"/>
  <c r="M46" i="223"/>
  <c r="F26" i="228" s="1"/>
  <c r="M39" i="223"/>
  <c r="F22" i="228" s="1"/>
  <c r="M48" i="223"/>
  <c r="F28" i="228" s="1"/>
  <c r="M125" i="232"/>
  <c r="N130" i="232" s="1"/>
  <c r="M35" i="223"/>
  <c r="F21" i="228" s="1"/>
  <c r="M41" i="223"/>
  <c r="F24" i="228" s="1"/>
  <c r="M127" i="232"/>
  <c r="N132" i="232" s="1"/>
  <c r="M49" i="223"/>
  <c r="F29" i="228" s="1"/>
  <c r="J133" i="232"/>
  <c r="J135" i="232" s="1"/>
  <c r="J138" i="232" s="1"/>
  <c r="K116" i="232"/>
  <c r="K111" i="232"/>
  <c r="N116" i="232"/>
  <c r="N49" i="245" s="1"/>
  <c r="N111" i="232"/>
  <c r="N42" i="245" s="1"/>
  <c r="J116" i="232"/>
  <c r="J111" i="232"/>
  <c r="J106" i="232"/>
  <c r="L116" i="232"/>
  <c r="K119" i="232"/>
  <c r="K120" i="232"/>
  <c r="O119" i="232"/>
  <c r="O60" i="245" s="1"/>
  <c r="O120" i="232"/>
  <c r="O61" i="245" s="1"/>
  <c r="J119" i="232"/>
  <c r="J120" i="232"/>
  <c r="J118" i="232"/>
  <c r="K115" i="232"/>
  <c r="K109" i="232"/>
  <c r="K110" i="232"/>
  <c r="K114" i="232"/>
  <c r="K113" i="232"/>
  <c r="K108" i="232"/>
  <c r="K105" i="232"/>
  <c r="J110" i="232"/>
  <c r="J115" i="232"/>
  <c r="J114" i="232"/>
  <c r="J109" i="232"/>
  <c r="J108" i="232"/>
  <c r="J113" i="232"/>
  <c r="J105" i="232"/>
  <c r="J104" i="232"/>
  <c r="N120" i="232"/>
  <c r="N61" i="245" s="1"/>
  <c r="N119" i="232"/>
  <c r="N60" i="245" s="1"/>
  <c r="N110" i="232"/>
  <c r="N41" i="245" s="1"/>
  <c r="N109" i="232"/>
  <c r="N40" i="245" s="1"/>
  <c r="N114" i="232"/>
  <c r="N47" i="245" s="1"/>
  <c r="N115" i="232"/>
  <c r="N48" i="245" s="1"/>
  <c r="N108" i="232"/>
  <c r="N39" i="245" s="1"/>
  <c r="N113" i="232"/>
  <c r="N46" i="245" s="1"/>
  <c r="L109" i="232"/>
  <c r="L114" i="232"/>
  <c r="L115" i="232"/>
  <c r="L110" i="232"/>
  <c r="L113" i="232"/>
  <c r="L108" i="232"/>
  <c r="L119" i="232"/>
  <c r="L120" i="232"/>
  <c r="P19" i="233"/>
  <c r="P55" i="233" s="1"/>
  <c r="P20" i="233"/>
  <c r="P56" i="233" s="1"/>
  <c r="P21" i="233"/>
  <c r="M99" i="233"/>
  <c r="M100" i="233" s="1"/>
  <c r="M507" i="233" s="1"/>
  <c r="M107" i="233"/>
  <c r="M108" i="233" s="1"/>
  <c r="M528" i="233" s="1"/>
  <c r="Q13" i="233"/>
  <c r="Q106" i="233"/>
  <c r="Q172" i="232"/>
  <c r="P882" i="222"/>
  <c r="Q173" i="222"/>
  <c r="Q175" i="222" s="1"/>
  <c r="Q877" i="222" s="1"/>
  <c r="Q859" i="222"/>
  <c r="Q861" i="222" s="1"/>
  <c r="Q881" i="222" s="1"/>
  <c r="Q687" i="222"/>
  <c r="Q689" i="222" s="1"/>
  <c r="Q880" i="222" s="1"/>
  <c r="Q515" i="222"/>
  <c r="Q517" i="222" s="1"/>
  <c r="Q879" i="222" s="1"/>
  <c r="Q344" i="222"/>
  <c r="Q346" i="222" s="1"/>
  <c r="Q878" i="222" s="1"/>
  <c r="M393" i="245" l="1"/>
  <c r="M805" i="232"/>
  <c r="M171" i="245"/>
  <c r="M190" i="245" s="1"/>
  <c r="M395" i="245"/>
  <c r="M92" i="232"/>
  <c r="M95" i="232" s="1"/>
  <c r="M167" i="232" s="1"/>
  <c r="M168" i="232" s="1"/>
  <c r="M67" i="245" s="1"/>
  <c r="K670" i="232"/>
  <c r="K678" i="232" s="1"/>
  <c r="K684" i="232" s="1"/>
  <c r="K694" i="232" s="1"/>
  <c r="K738" i="232" s="1"/>
  <c r="M59" i="223"/>
  <c r="F33" i="228" s="1"/>
  <c r="M435" i="232"/>
  <c r="N440" i="232" s="1"/>
  <c r="N443" i="232" s="1"/>
  <c r="M229" i="232"/>
  <c r="M273" i="232" s="1"/>
  <c r="M171" i="223"/>
  <c r="M331" i="223"/>
  <c r="F181" i="228" s="1"/>
  <c r="M741" i="232"/>
  <c r="M334" i="245" s="1"/>
  <c r="M712" i="232"/>
  <c r="M715" i="232" s="1"/>
  <c r="M787" i="232" s="1"/>
  <c r="M788" i="232" s="1"/>
  <c r="M339" i="245" s="1"/>
  <c r="K50" i="232"/>
  <c r="K58" i="232" s="1"/>
  <c r="K64" i="232" s="1"/>
  <c r="K92" i="232" s="1"/>
  <c r="K95" i="232" s="1"/>
  <c r="K205" i="232"/>
  <c r="K213" i="232" s="1"/>
  <c r="K219" i="232" s="1"/>
  <c r="K229" i="232" s="1"/>
  <c r="K273" i="232" s="1"/>
  <c r="N196" i="232"/>
  <c r="N192" i="232"/>
  <c r="N193" i="232" s="1"/>
  <c r="N197" i="232" s="1"/>
  <c r="N203" i="232" s="1"/>
  <c r="N211" i="232" s="1"/>
  <c r="N217" i="232" s="1"/>
  <c r="N227" i="232" s="1"/>
  <c r="N260" i="232" s="1"/>
  <c r="N102" i="245" s="1"/>
  <c r="N123" i="245" s="1"/>
  <c r="L496" i="232"/>
  <c r="L498" i="232" s="1"/>
  <c r="L511" i="232"/>
  <c r="L501" i="232"/>
  <c r="N209" i="232"/>
  <c r="N221" i="232" s="1"/>
  <c r="L201" i="232"/>
  <c r="L186" i="232"/>
  <c r="L188" i="232" s="1"/>
  <c r="L191" i="232"/>
  <c r="M539" i="232"/>
  <c r="M583" i="232" s="1"/>
  <c r="M263" i="245" s="1"/>
  <c r="M557" i="232"/>
  <c r="M560" i="232" s="1"/>
  <c r="N54" i="232"/>
  <c r="N66" i="232" s="1"/>
  <c r="N657" i="232"/>
  <c r="N658" i="232" s="1"/>
  <c r="N662" i="232" s="1"/>
  <c r="N668" i="232" s="1"/>
  <c r="N676" i="232" s="1"/>
  <c r="N682" i="232" s="1"/>
  <c r="N692" i="232" s="1"/>
  <c r="N725" i="232" s="1"/>
  <c r="N306" i="245" s="1"/>
  <c r="N327" i="245" s="1"/>
  <c r="N661" i="232"/>
  <c r="K360" i="232"/>
  <c r="K368" i="232" s="1"/>
  <c r="K374" i="232" s="1"/>
  <c r="K367" i="232"/>
  <c r="K373" i="232" s="1"/>
  <c r="K383" i="232" s="1"/>
  <c r="K416" i="232" s="1"/>
  <c r="L651" i="232"/>
  <c r="L653" i="232" s="1"/>
  <c r="L666" i="232"/>
  <c r="L656" i="232"/>
  <c r="L346" i="232"/>
  <c r="L341" i="232"/>
  <c r="L343" i="232" s="1"/>
  <c r="L356" i="232"/>
  <c r="N37" i="232"/>
  <c r="N38" i="232" s="1"/>
  <c r="N42" i="232" s="1"/>
  <c r="N48" i="232" s="1"/>
  <c r="N56" i="232" s="1"/>
  <c r="N62" i="232" s="1"/>
  <c r="N72" i="232" s="1"/>
  <c r="N105" i="232" s="1"/>
  <c r="N34" i="245" s="1"/>
  <c r="N55" i="245" s="1"/>
  <c r="N41" i="232"/>
  <c r="N674" i="232"/>
  <c r="N686" i="232" s="1"/>
  <c r="N364" i="232"/>
  <c r="N376" i="232" s="1"/>
  <c r="M402" i="232"/>
  <c r="M384" i="232"/>
  <c r="M322" i="232"/>
  <c r="M323" i="232" s="1"/>
  <c r="M135" i="245" s="1"/>
  <c r="M330" i="232"/>
  <c r="M331" i="232" s="1"/>
  <c r="M140" i="245" s="1"/>
  <c r="J889" i="232"/>
  <c r="J208" i="223"/>
  <c r="L46" i="232"/>
  <c r="L31" i="232"/>
  <c r="L33" i="232" s="1"/>
  <c r="L36" i="232"/>
  <c r="N502" i="232"/>
  <c r="N503" i="232" s="1"/>
  <c r="N507" i="232" s="1"/>
  <c r="N513" i="232" s="1"/>
  <c r="N521" i="232" s="1"/>
  <c r="N527" i="232" s="1"/>
  <c r="N537" i="232" s="1"/>
  <c r="N570" i="232" s="1"/>
  <c r="N238" i="245" s="1"/>
  <c r="N259" i="245" s="1"/>
  <c r="N506" i="232"/>
  <c r="J203" i="223"/>
  <c r="J868" i="232"/>
  <c r="J871" i="232" s="1"/>
  <c r="N351" i="232"/>
  <c r="N357" i="232" s="1"/>
  <c r="N365" i="232" s="1"/>
  <c r="N377" i="232" s="1"/>
  <c r="N347" i="232"/>
  <c r="N348" i="232" s="1"/>
  <c r="N352" i="232" s="1"/>
  <c r="K515" i="232"/>
  <c r="K523" i="232" s="1"/>
  <c r="K529" i="232" s="1"/>
  <c r="K522" i="232"/>
  <c r="K528" i="232" s="1"/>
  <c r="K538" i="232" s="1"/>
  <c r="K571" i="232" s="1"/>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N753" i="232"/>
  <c r="N755" i="232" s="1"/>
  <c r="N766" i="232" s="1"/>
  <c r="N289" i="245" s="1"/>
  <c r="M326" i="223"/>
  <c r="F179" i="228" s="1"/>
  <c r="K803" i="232"/>
  <c r="J817" i="232"/>
  <c r="J814" i="232"/>
  <c r="K808" i="232"/>
  <c r="L810" i="232"/>
  <c r="M748" i="232"/>
  <c r="N756" i="232" s="1"/>
  <c r="N764" i="232" s="1"/>
  <c r="N287" i="245" s="1"/>
  <c r="J807" i="232"/>
  <c r="K812" i="232"/>
  <c r="L808" i="232"/>
  <c r="N813" i="232"/>
  <c r="L813" i="232"/>
  <c r="M593" i="232"/>
  <c r="N601" i="232" s="1"/>
  <c r="N609" i="232" s="1"/>
  <c r="N219" i="245" s="1"/>
  <c r="N818" i="232"/>
  <c r="K819" i="232"/>
  <c r="J815" i="232"/>
  <c r="N598" i="232"/>
  <c r="N600" i="232" s="1"/>
  <c r="N611" i="232" s="1"/>
  <c r="N221" i="245" s="1"/>
  <c r="N812" i="232"/>
  <c r="L812" i="232"/>
  <c r="J804" i="232"/>
  <c r="K804" i="232"/>
  <c r="E369" i="223"/>
  <c r="C203" i="228" s="1"/>
  <c r="M386" i="223"/>
  <c r="F211" i="228" s="1"/>
  <c r="M387" i="223"/>
  <c r="F212" i="228" s="1"/>
  <c r="M374" i="223"/>
  <c r="F205" i="228" s="1"/>
  <c r="M373" i="223"/>
  <c r="F204" i="228" s="1"/>
  <c r="M189" i="223"/>
  <c r="F104" i="228" s="1"/>
  <c r="M400" i="223"/>
  <c r="F219" i="228" s="1"/>
  <c r="M381" i="223"/>
  <c r="F209" i="228" s="1"/>
  <c r="M389" i="223"/>
  <c r="F214" i="228" s="1"/>
  <c r="M382" i="223"/>
  <c r="F210" i="228" s="1"/>
  <c r="M258" i="223"/>
  <c r="F142" i="228" s="1"/>
  <c r="M380" i="223"/>
  <c r="F208" i="228" s="1"/>
  <c r="N808" i="232"/>
  <c r="N380" i="245" s="1"/>
  <c r="M401" i="223"/>
  <c r="F220" i="228" s="1"/>
  <c r="M379" i="223"/>
  <c r="F207" i="228" s="1"/>
  <c r="M388" i="223"/>
  <c r="F213" i="228" s="1"/>
  <c r="N819" i="232"/>
  <c r="N401" i="245" s="1"/>
  <c r="J809" i="232"/>
  <c r="K814" i="232"/>
  <c r="K818" i="232"/>
  <c r="L815" i="232"/>
  <c r="N810" i="232"/>
  <c r="N382" i="245" s="1"/>
  <c r="L807" i="232"/>
  <c r="J803" i="232"/>
  <c r="N815" i="232"/>
  <c r="N389" i="245" s="1"/>
  <c r="L809" i="232"/>
  <c r="N814" i="232"/>
  <c r="N388" i="245" s="1"/>
  <c r="J812" i="232"/>
  <c r="K807" i="232"/>
  <c r="J818" i="232"/>
  <c r="K810" i="232"/>
  <c r="M283" i="232"/>
  <c r="N291" i="232" s="1"/>
  <c r="J819" i="232"/>
  <c r="L814" i="232"/>
  <c r="K815" i="232"/>
  <c r="M191" i="223"/>
  <c r="F106" i="228" s="1"/>
  <c r="L819" i="232"/>
  <c r="J808" i="232"/>
  <c r="K813" i="232"/>
  <c r="J805" i="232"/>
  <c r="N807" i="232"/>
  <c r="N379" i="245" s="1"/>
  <c r="L818" i="232"/>
  <c r="N809" i="232"/>
  <c r="N381" i="245" s="1"/>
  <c r="J813" i="232"/>
  <c r="K809" i="232"/>
  <c r="L805" i="232"/>
  <c r="J810" i="232"/>
  <c r="M257" i="223"/>
  <c r="F141" i="228" s="1"/>
  <c r="N250" i="223"/>
  <c r="G137" i="228" s="1"/>
  <c r="L182" i="223"/>
  <c r="K176" i="223"/>
  <c r="N312" i="223"/>
  <c r="G171" i="228" s="1"/>
  <c r="L244" i="223"/>
  <c r="J114" i="223"/>
  <c r="K237" i="223"/>
  <c r="K245" i="223"/>
  <c r="L312" i="223"/>
  <c r="J175" i="223"/>
  <c r="K747" i="232"/>
  <c r="L752" i="232" s="1"/>
  <c r="K321" i="223"/>
  <c r="N183" i="223"/>
  <c r="G101" i="228" s="1"/>
  <c r="J243" i="223"/>
  <c r="K332" i="223"/>
  <c r="N129" i="223"/>
  <c r="G72" i="228" s="1"/>
  <c r="J312" i="223"/>
  <c r="L333" i="223"/>
  <c r="N114" i="223"/>
  <c r="G63" i="228" s="1"/>
  <c r="L114" i="223"/>
  <c r="N332" i="223"/>
  <c r="G182" i="228" s="1"/>
  <c r="K282" i="232"/>
  <c r="L287" i="232" s="1"/>
  <c r="K117" i="223"/>
  <c r="J333" i="223"/>
  <c r="E97" i="223"/>
  <c r="C55" i="228" s="1"/>
  <c r="M327" i="223"/>
  <c r="F180" i="228" s="1"/>
  <c r="N244" i="223"/>
  <c r="G134" i="228" s="1"/>
  <c r="L185" i="223"/>
  <c r="K169" i="223"/>
  <c r="K183" i="223"/>
  <c r="N746" i="232"/>
  <c r="O751" i="232" s="1"/>
  <c r="N314" i="223"/>
  <c r="G173" i="228" s="1"/>
  <c r="L251" i="223"/>
  <c r="J107" i="223"/>
  <c r="K238" i="223"/>
  <c r="K244" i="223"/>
  <c r="L318" i="223"/>
  <c r="L320" i="223"/>
  <c r="J176" i="223"/>
  <c r="K746" i="232"/>
  <c r="L751" i="232" s="1"/>
  <c r="K314" i="223"/>
  <c r="K265" i="223"/>
  <c r="N184" i="223"/>
  <c r="G102" i="228" s="1"/>
  <c r="J250" i="223"/>
  <c r="J305" i="223"/>
  <c r="J320" i="223"/>
  <c r="J197" i="223"/>
  <c r="L332" i="223"/>
  <c r="N115" i="223"/>
  <c r="G64" i="228" s="1"/>
  <c r="L280" i="232"/>
  <c r="M285" i="232" s="1"/>
  <c r="L103" i="223"/>
  <c r="N333" i="223"/>
  <c r="G183" i="228" s="1"/>
  <c r="K281" i="232"/>
  <c r="L286" i="232" s="1"/>
  <c r="K110" i="223"/>
  <c r="J332" i="223"/>
  <c r="E165" i="223"/>
  <c r="C92" i="228" s="1"/>
  <c r="N252" i="223"/>
  <c r="G139" i="228" s="1"/>
  <c r="L436" i="232"/>
  <c r="M441" i="232" s="1"/>
  <c r="L178" i="223"/>
  <c r="K170" i="223"/>
  <c r="K177" i="223"/>
  <c r="N747" i="232"/>
  <c r="O752" i="232" s="1"/>
  <c r="N321" i="223"/>
  <c r="G177" i="228" s="1"/>
  <c r="L245" i="223"/>
  <c r="J102" i="223"/>
  <c r="K592" i="232"/>
  <c r="L597" i="232" s="1"/>
  <c r="K253" i="223"/>
  <c r="L311" i="223"/>
  <c r="J169" i="223"/>
  <c r="J177" i="223"/>
  <c r="K318" i="223"/>
  <c r="K264" i="223"/>
  <c r="N436" i="232"/>
  <c r="O441" i="232" s="1"/>
  <c r="N178" i="223"/>
  <c r="G99" i="228" s="1"/>
  <c r="J263" i="223"/>
  <c r="J252" i="223"/>
  <c r="L128" i="223"/>
  <c r="J745" i="232"/>
  <c r="J307" i="223"/>
  <c r="J319" i="223"/>
  <c r="L196" i="223"/>
  <c r="J195" i="223"/>
  <c r="N109" i="223"/>
  <c r="G61" i="228" s="1"/>
  <c r="L281" i="232"/>
  <c r="M286" i="232" s="1"/>
  <c r="L110" i="223"/>
  <c r="K114" i="223"/>
  <c r="J331" i="223"/>
  <c r="E96" i="223"/>
  <c r="C54" i="228" s="1"/>
  <c r="M259" i="223"/>
  <c r="F143" i="228" s="1"/>
  <c r="N245" i="223"/>
  <c r="G135" i="228" s="1"/>
  <c r="L171" i="223"/>
  <c r="K185" i="223"/>
  <c r="N311" i="223"/>
  <c r="G170" i="228" s="1"/>
  <c r="L243" i="223"/>
  <c r="L252" i="223"/>
  <c r="J108" i="223"/>
  <c r="K591" i="232"/>
  <c r="L596" i="232" s="1"/>
  <c r="K246" i="223"/>
  <c r="K128" i="223"/>
  <c r="L746" i="232"/>
  <c r="M751" i="232" s="1"/>
  <c r="L314" i="223"/>
  <c r="J171" i="223"/>
  <c r="J183" i="223"/>
  <c r="K311" i="223"/>
  <c r="N185" i="223"/>
  <c r="G103" i="228" s="1"/>
  <c r="J265" i="223"/>
  <c r="J237" i="223"/>
  <c r="J244" i="223"/>
  <c r="L129" i="223"/>
  <c r="J747" i="232"/>
  <c r="K752" i="232" s="1"/>
  <c r="J321" i="223"/>
  <c r="J313" i="223"/>
  <c r="L197" i="223"/>
  <c r="J196" i="223"/>
  <c r="N116" i="223"/>
  <c r="G65" i="228" s="1"/>
  <c r="L282" i="232"/>
  <c r="M287" i="232" s="1"/>
  <c r="L117" i="223"/>
  <c r="K107" i="223"/>
  <c r="E164" i="223"/>
  <c r="C91" i="228" s="1"/>
  <c r="N251" i="223"/>
  <c r="G138" i="228" s="1"/>
  <c r="L176" i="223"/>
  <c r="K436" i="232"/>
  <c r="L441" i="232" s="1"/>
  <c r="K178" i="223"/>
  <c r="K197" i="223"/>
  <c r="N318" i="223"/>
  <c r="G174" i="228" s="1"/>
  <c r="L250" i="223"/>
  <c r="J101" i="223"/>
  <c r="J115" i="223"/>
  <c r="K250" i="223"/>
  <c r="K129" i="223"/>
  <c r="L745" i="232"/>
  <c r="M750" i="232" s="1"/>
  <c r="L307" i="223"/>
  <c r="J436" i="232"/>
  <c r="K441" i="232" s="1"/>
  <c r="J178" i="223"/>
  <c r="J184" i="223"/>
  <c r="K319" i="223"/>
  <c r="N175" i="223"/>
  <c r="G96" i="228" s="1"/>
  <c r="J264" i="223"/>
  <c r="J590" i="232"/>
  <c r="K595" i="232" s="1"/>
  <c r="J239" i="223"/>
  <c r="J245" i="223"/>
  <c r="N264" i="223"/>
  <c r="G145" i="228" s="1"/>
  <c r="J746" i="232"/>
  <c r="K751" i="232" s="1"/>
  <c r="J314" i="223"/>
  <c r="J127" i="223"/>
  <c r="N108" i="223"/>
  <c r="G60" i="228" s="1"/>
  <c r="L109" i="223"/>
  <c r="K108" i="223"/>
  <c r="J829" i="232"/>
  <c r="E301" i="223"/>
  <c r="C166" i="228" s="1"/>
  <c r="M123" i="223"/>
  <c r="F69" i="228" s="1"/>
  <c r="N592" i="232"/>
  <c r="O597" i="232" s="1"/>
  <c r="N253" i="223"/>
  <c r="G140" i="228" s="1"/>
  <c r="L183" i="223"/>
  <c r="K182" i="223"/>
  <c r="K196" i="223"/>
  <c r="N313" i="223"/>
  <c r="G172" i="228" s="1"/>
  <c r="L590" i="232"/>
  <c r="M595" i="232" s="1"/>
  <c r="L239" i="223"/>
  <c r="J280" i="232"/>
  <c r="K285" i="232" s="1"/>
  <c r="J103" i="223"/>
  <c r="J116" i="223"/>
  <c r="K243" i="223"/>
  <c r="L747" i="232"/>
  <c r="M752" i="232" s="1"/>
  <c r="L321" i="223"/>
  <c r="J185" i="223"/>
  <c r="K305" i="223"/>
  <c r="K312" i="223"/>
  <c r="N182" i="223"/>
  <c r="G100" i="228" s="1"/>
  <c r="J591" i="232"/>
  <c r="K596" i="232" s="1"/>
  <c r="J246" i="223"/>
  <c r="J251" i="223"/>
  <c r="N265" i="223"/>
  <c r="G146" i="228" s="1"/>
  <c r="J311" i="223"/>
  <c r="J128" i="223"/>
  <c r="N196" i="223"/>
  <c r="G108" i="228" s="1"/>
  <c r="L265" i="223"/>
  <c r="N281" i="232"/>
  <c r="O286" i="232" s="1"/>
  <c r="N110" i="223"/>
  <c r="G62" i="228" s="1"/>
  <c r="L115" i="223"/>
  <c r="K101" i="223"/>
  <c r="K116" i="223"/>
  <c r="E233" i="223"/>
  <c r="C129" i="228" s="1"/>
  <c r="M325" i="223"/>
  <c r="F178" i="228" s="1"/>
  <c r="M122" i="223"/>
  <c r="F68" i="228" s="1"/>
  <c r="N591" i="232"/>
  <c r="O596" i="232" s="1"/>
  <c r="N246" i="223"/>
  <c r="G136" i="228" s="1"/>
  <c r="L177" i="223"/>
  <c r="K175" i="223"/>
  <c r="N320" i="223"/>
  <c r="G176" i="228" s="1"/>
  <c r="L591" i="232"/>
  <c r="M596" i="232" s="1"/>
  <c r="L246" i="223"/>
  <c r="J281" i="232"/>
  <c r="K286" i="232" s="1"/>
  <c r="J110" i="223"/>
  <c r="J109" i="223"/>
  <c r="K251" i="223"/>
  <c r="J828" i="232"/>
  <c r="L313" i="223"/>
  <c r="J182" i="223"/>
  <c r="K745" i="232"/>
  <c r="L750" i="232" s="1"/>
  <c r="K307" i="223"/>
  <c r="K320" i="223"/>
  <c r="N177" i="223"/>
  <c r="G98" i="228" s="1"/>
  <c r="J592" i="232"/>
  <c r="K597" i="232" s="1"/>
  <c r="J253" i="223"/>
  <c r="J318" i="223"/>
  <c r="J129" i="223"/>
  <c r="N197" i="223"/>
  <c r="G109" i="228" s="1"/>
  <c r="L264" i="223"/>
  <c r="N282" i="232"/>
  <c r="O287" i="232" s="1"/>
  <c r="N117" i="223"/>
  <c r="G66" i="228" s="1"/>
  <c r="L116" i="223"/>
  <c r="K280" i="232"/>
  <c r="L285" i="232" s="1"/>
  <c r="K103" i="223"/>
  <c r="K109" i="223"/>
  <c r="E232" i="223"/>
  <c r="C128" i="228" s="1"/>
  <c r="N243" i="223"/>
  <c r="G133" i="228" s="1"/>
  <c r="L175" i="223"/>
  <c r="L184" i="223"/>
  <c r="K184" i="223"/>
  <c r="N319" i="223"/>
  <c r="G175" i="228" s="1"/>
  <c r="L592" i="232"/>
  <c r="M597" i="232" s="1"/>
  <c r="L253" i="223"/>
  <c r="J282" i="232"/>
  <c r="K287" i="232" s="1"/>
  <c r="J117" i="223"/>
  <c r="K252" i="223"/>
  <c r="L319" i="223"/>
  <c r="J170" i="223"/>
  <c r="K306" i="223"/>
  <c r="K313" i="223"/>
  <c r="N176" i="223"/>
  <c r="G97" i="228" s="1"/>
  <c r="J238" i="223"/>
  <c r="K333" i="223"/>
  <c r="N128" i="223"/>
  <c r="G71" i="228" s="1"/>
  <c r="J306" i="223"/>
  <c r="N107" i="223"/>
  <c r="G59" i="228" s="1"/>
  <c r="L107" i="223"/>
  <c r="L108" i="223"/>
  <c r="K102" i="223"/>
  <c r="K115" i="223"/>
  <c r="E300" i="223"/>
  <c r="C165" i="228" s="1"/>
  <c r="L437" i="232"/>
  <c r="M442" i="232" s="1"/>
  <c r="N288" i="232"/>
  <c r="N290" i="232" s="1"/>
  <c r="N301" i="232" s="1"/>
  <c r="N85" i="245" s="1"/>
  <c r="J293" i="232"/>
  <c r="L435" i="232"/>
  <c r="M440" i="232" s="1"/>
  <c r="K437" i="232"/>
  <c r="L442" i="232" s="1"/>
  <c r="J435" i="232"/>
  <c r="K440" i="232" s="1"/>
  <c r="N437" i="232"/>
  <c r="O442" i="232" s="1"/>
  <c r="J445" i="232"/>
  <c r="J448" i="232" s="1"/>
  <c r="J437" i="232"/>
  <c r="K442" i="232" s="1"/>
  <c r="J825" i="232"/>
  <c r="J586" i="232"/>
  <c r="J276" i="232"/>
  <c r="P99" i="232"/>
  <c r="P120" i="232" s="1"/>
  <c r="P61" i="245" s="1"/>
  <c r="P254" i="232"/>
  <c r="P409" i="232"/>
  <c r="P564" i="232"/>
  <c r="P719" i="232"/>
  <c r="O264" i="232"/>
  <c r="O108" i="245" s="1"/>
  <c r="O265" i="232"/>
  <c r="O109" i="245" s="1"/>
  <c r="O269" i="232"/>
  <c r="O115" i="245" s="1"/>
  <c r="O270" i="232"/>
  <c r="O116" i="245" s="1"/>
  <c r="O268" i="232"/>
  <c r="O114" i="245" s="1"/>
  <c r="O263" i="232"/>
  <c r="O107" i="245" s="1"/>
  <c r="O271" i="232"/>
  <c r="O117" i="245" s="1"/>
  <c r="O266" i="232"/>
  <c r="O110" i="245" s="1"/>
  <c r="J741" i="232"/>
  <c r="O113" i="232"/>
  <c r="O46" i="245" s="1"/>
  <c r="P255" i="232"/>
  <c r="P410" i="232"/>
  <c r="P565" i="232"/>
  <c r="P720" i="232"/>
  <c r="Q255" i="232"/>
  <c r="Q410" i="232"/>
  <c r="Q565" i="232"/>
  <c r="Q720" i="232"/>
  <c r="O108" i="232"/>
  <c r="O39" i="245" s="1"/>
  <c r="O111" i="232"/>
  <c r="O42" i="245" s="1"/>
  <c r="O739" i="232"/>
  <c r="O332" i="245" s="1"/>
  <c r="O740" i="232"/>
  <c r="O333" i="245" s="1"/>
  <c r="J431" i="232"/>
  <c r="O115" i="232"/>
  <c r="O48" i="245" s="1"/>
  <c r="O116" i="232"/>
  <c r="O49" i="245" s="1"/>
  <c r="O585" i="232"/>
  <c r="O265" i="245" s="1"/>
  <c r="O584" i="232"/>
  <c r="O264" i="245" s="1"/>
  <c r="O109" i="232"/>
  <c r="O40" i="245" s="1"/>
  <c r="Q137" i="232"/>
  <c r="Q292" i="232"/>
  <c r="Q447" i="232"/>
  <c r="Q602" i="232"/>
  <c r="Q757" i="232"/>
  <c r="O429" i="232"/>
  <c r="O196" i="245" s="1"/>
  <c r="O430" i="232"/>
  <c r="O197" i="245" s="1"/>
  <c r="O729" i="232"/>
  <c r="O312" i="245" s="1"/>
  <c r="O730" i="232"/>
  <c r="O313" i="245" s="1"/>
  <c r="O734" i="232"/>
  <c r="O319" i="245" s="1"/>
  <c r="O735" i="232"/>
  <c r="O320" i="245" s="1"/>
  <c r="O733" i="232"/>
  <c r="O318" i="245" s="1"/>
  <c r="O728" i="232"/>
  <c r="O311" i="245" s="1"/>
  <c r="O736" i="232"/>
  <c r="O321" i="245" s="1"/>
  <c r="O731" i="232"/>
  <c r="O314" i="245" s="1"/>
  <c r="O110" i="232"/>
  <c r="O41" i="245" s="1"/>
  <c r="O275" i="232"/>
  <c r="O129" i="245" s="1"/>
  <c r="O274" i="232"/>
  <c r="O128" i="245" s="1"/>
  <c r="O580" i="232"/>
  <c r="O252" i="245" s="1"/>
  <c r="O579" i="232"/>
  <c r="O251" i="245" s="1"/>
  <c r="O575" i="232"/>
  <c r="O245" i="245" s="1"/>
  <c r="O574" i="232"/>
  <c r="O244" i="245" s="1"/>
  <c r="O573" i="232"/>
  <c r="O243" i="245" s="1"/>
  <c r="O578" i="232"/>
  <c r="O250" i="245" s="1"/>
  <c r="O581" i="232"/>
  <c r="O253" i="245" s="1"/>
  <c r="O576" i="232"/>
  <c r="O246" i="245" s="1"/>
  <c r="O425" i="232"/>
  <c r="O184" i="245" s="1"/>
  <c r="O419" i="232"/>
  <c r="O176" i="245" s="1"/>
  <c r="O424" i="232"/>
  <c r="O183" i="245" s="1"/>
  <c r="O420" i="232"/>
  <c r="O177" i="245" s="1"/>
  <c r="O423" i="232"/>
  <c r="O182" i="245" s="1"/>
  <c r="O418" i="232"/>
  <c r="O175" i="245" s="1"/>
  <c r="O426" i="232"/>
  <c r="O185" i="245" s="1"/>
  <c r="O421" i="232"/>
  <c r="O178" i="245" s="1"/>
  <c r="Q21" i="232"/>
  <c r="Q19" i="232"/>
  <c r="M128" i="232"/>
  <c r="N136" i="232" s="1"/>
  <c r="N144" i="232" s="1"/>
  <c r="N15" i="245" s="1"/>
  <c r="N133" i="232"/>
  <c r="N135" i="232" s="1"/>
  <c r="N146" i="232" s="1"/>
  <c r="N17" i="245" s="1"/>
  <c r="E28" i="223"/>
  <c r="C17" i="228" s="1"/>
  <c r="E29" i="223"/>
  <c r="C18" i="228" s="1"/>
  <c r="M54" i="223"/>
  <c r="F31" i="228" s="1"/>
  <c r="M55" i="223"/>
  <c r="F32" i="228" s="1"/>
  <c r="L60" i="223"/>
  <c r="L40" i="223"/>
  <c r="N41" i="223"/>
  <c r="G24" i="228" s="1"/>
  <c r="J47" i="223"/>
  <c r="K41" i="223"/>
  <c r="O47" i="223"/>
  <c r="H27" i="228" s="1"/>
  <c r="K60" i="223"/>
  <c r="L125" i="232"/>
  <c r="M130" i="232" s="1"/>
  <c r="L35" i="223"/>
  <c r="J126" i="232"/>
  <c r="K131" i="232" s="1"/>
  <c r="J42" i="223"/>
  <c r="N60" i="223"/>
  <c r="G34" i="228" s="1"/>
  <c r="J48" i="223"/>
  <c r="K40" i="223"/>
  <c r="J59" i="223"/>
  <c r="L126" i="232"/>
  <c r="M131" i="232" s="1"/>
  <c r="L42" i="223"/>
  <c r="J127" i="232"/>
  <c r="K132" i="232" s="1"/>
  <c r="J49" i="223"/>
  <c r="N61" i="223"/>
  <c r="G35" i="228" s="1"/>
  <c r="J41" i="223"/>
  <c r="K48" i="223"/>
  <c r="J61" i="223"/>
  <c r="L127" i="232"/>
  <c r="M132" i="232" s="1"/>
  <c r="L49" i="223"/>
  <c r="N126" i="232"/>
  <c r="O131" i="232" s="1"/>
  <c r="N42" i="223"/>
  <c r="G25" i="228" s="1"/>
  <c r="L39" i="223"/>
  <c r="N46" i="223"/>
  <c r="G26" i="228" s="1"/>
  <c r="J33" i="223"/>
  <c r="K33" i="223"/>
  <c r="J60" i="223"/>
  <c r="N127" i="232"/>
  <c r="O132" i="232" s="1"/>
  <c r="N49" i="223"/>
  <c r="G29" i="228" s="1"/>
  <c r="L46" i="223"/>
  <c r="N39" i="223"/>
  <c r="G22" i="228" s="1"/>
  <c r="J34" i="223"/>
  <c r="K34" i="223"/>
  <c r="O61" i="223"/>
  <c r="H35" i="228" s="1"/>
  <c r="K125" i="232"/>
  <c r="L130" i="232" s="1"/>
  <c r="K35" i="223"/>
  <c r="L41" i="223"/>
  <c r="N48" i="223"/>
  <c r="G28" i="228" s="1"/>
  <c r="J46" i="223"/>
  <c r="K39" i="223"/>
  <c r="O60" i="223"/>
  <c r="H34" i="228" s="1"/>
  <c r="K126" i="232"/>
  <c r="L131" i="232" s="1"/>
  <c r="K42" i="223"/>
  <c r="L48" i="223"/>
  <c r="N47" i="223"/>
  <c r="G27" i="228" s="1"/>
  <c r="J39" i="223"/>
  <c r="K46" i="223"/>
  <c r="K127" i="232"/>
  <c r="L132" i="232" s="1"/>
  <c r="K49" i="223"/>
  <c r="M53" i="223"/>
  <c r="F30" i="228" s="1"/>
  <c r="L61" i="223"/>
  <c r="L47" i="223"/>
  <c r="N40" i="223"/>
  <c r="G23" i="228" s="1"/>
  <c r="J40" i="223"/>
  <c r="K47" i="223"/>
  <c r="K61" i="223"/>
  <c r="J125" i="232"/>
  <c r="K130" i="232" s="1"/>
  <c r="J35" i="223"/>
  <c r="O77" i="233"/>
  <c r="O99" i="233" s="1"/>
  <c r="O100" i="233" s="1"/>
  <c r="O507" i="233" s="1"/>
  <c r="P111" i="232"/>
  <c r="P42" i="245" s="1"/>
  <c r="P116" i="232"/>
  <c r="P49" i="245" s="1"/>
  <c r="P114" i="232"/>
  <c r="P47" i="245" s="1"/>
  <c r="P115" i="232"/>
  <c r="P48" i="245" s="1"/>
  <c r="P109" i="232"/>
  <c r="P40" i="245" s="1"/>
  <c r="P110" i="232"/>
  <c r="P41" i="245" s="1"/>
  <c r="P113" i="232"/>
  <c r="P46" i="245" s="1"/>
  <c r="P108" i="232"/>
  <c r="P39" i="245" s="1"/>
  <c r="Q21" i="233"/>
  <c r="O89" i="233"/>
  <c r="Q20" i="233"/>
  <c r="Q56" i="233" s="1"/>
  <c r="Q19" i="233"/>
  <c r="Q55" i="233" s="1"/>
  <c r="Q882" i="222"/>
  <c r="H100" i="232"/>
  <c r="Q100" i="232"/>
  <c r="M190" i="223" l="1"/>
  <c r="F105" i="228" s="1"/>
  <c r="F95" i="228"/>
  <c r="N34" i="223"/>
  <c r="N400" i="223"/>
  <c r="G219" i="228" s="1"/>
  <c r="N400" i="245"/>
  <c r="K374" i="223"/>
  <c r="K171" i="223"/>
  <c r="K190" i="223" s="1"/>
  <c r="L382" i="223"/>
  <c r="L387" i="223"/>
  <c r="J388" i="223"/>
  <c r="M127" i="223"/>
  <c r="F70" i="228" s="1"/>
  <c r="M127" i="245"/>
  <c r="N387" i="223"/>
  <c r="G212" i="228" s="1"/>
  <c r="N387" i="245"/>
  <c r="N386" i="223"/>
  <c r="G211" i="228" s="1"/>
  <c r="N386" i="245"/>
  <c r="L380" i="223"/>
  <c r="N277" i="233"/>
  <c r="N278" i="233" s="1"/>
  <c r="N509" i="233" s="1"/>
  <c r="M438" i="232"/>
  <c r="N446" i="232" s="1"/>
  <c r="N454" i="232" s="1"/>
  <c r="N151" i="245" s="1"/>
  <c r="J399" i="223"/>
  <c r="K401" i="223"/>
  <c r="M375" i="223"/>
  <c r="F206" i="228" s="1"/>
  <c r="M375" i="245"/>
  <c r="M394" i="245" s="1"/>
  <c r="M175" i="232"/>
  <c r="M176" i="232" s="1"/>
  <c r="M72" i="245" s="1"/>
  <c r="N102" i="223"/>
  <c r="K331" i="223"/>
  <c r="K741" i="232"/>
  <c r="K712" i="232"/>
  <c r="K715" i="232" s="1"/>
  <c r="K787" i="232" s="1"/>
  <c r="K788" i="232" s="1"/>
  <c r="K435" i="232"/>
  <c r="L440" i="232" s="1"/>
  <c r="L443" i="232" s="1"/>
  <c r="M795" i="232"/>
  <c r="M796" i="232" s="1"/>
  <c r="K74" i="232"/>
  <c r="K118" i="232" s="1"/>
  <c r="K590" i="232"/>
  <c r="L595" i="232" s="1"/>
  <c r="L598" i="232" s="1"/>
  <c r="L600" i="232" s="1"/>
  <c r="K239" i="223"/>
  <c r="K258" i="223" s="1"/>
  <c r="M785" i="232"/>
  <c r="M786" i="232" s="1"/>
  <c r="M861" i="232" s="1"/>
  <c r="M334" i="223"/>
  <c r="F184" i="228" s="1"/>
  <c r="M793" i="232"/>
  <c r="M794" i="232" s="1"/>
  <c r="M882" i="232" s="1"/>
  <c r="M276" i="232"/>
  <c r="M130" i="245" s="1"/>
  <c r="N306" i="223"/>
  <c r="K276" i="232"/>
  <c r="K127" i="223"/>
  <c r="J892" i="232"/>
  <c r="K805" i="232"/>
  <c r="K247" i="232"/>
  <c r="K250" i="232" s="1"/>
  <c r="K322" i="232" s="1"/>
  <c r="K323" i="232" s="1"/>
  <c r="N378" i="232"/>
  <c r="N381" i="232" s="1"/>
  <c r="N414" i="232" s="1"/>
  <c r="N169" i="245" s="1"/>
  <c r="N189" i="245" s="1"/>
  <c r="N238" i="223"/>
  <c r="J407" i="223"/>
  <c r="K557" i="232"/>
  <c r="K560" i="232" s="1"/>
  <c r="K539" i="232"/>
  <c r="K583" i="232" s="1"/>
  <c r="N512" i="232"/>
  <c r="N520" i="232" s="1"/>
  <c r="N532" i="232" s="1"/>
  <c r="N533" i="232" s="1"/>
  <c r="N536" i="232" s="1"/>
  <c r="N569" i="232" s="1"/>
  <c r="N237" i="245" s="1"/>
  <c r="N257" i="245" s="1"/>
  <c r="N508" i="232"/>
  <c r="N353" i="232"/>
  <c r="N358" i="232"/>
  <c r="N366" i="232" s="1"/>
  <c r="N372" i="232" s="1"/>
  <c r="N382" i="232" s="1"/>
  <c r="N415" i="232" s="1"/>
  <c r="N170" i="245" s="1"/>
  <c r="N191" i="245" s="1"/>
  <c r="L674" i="232"/>
  <c r="L686" i="232" s="1"/>
  <c r="L661" i="232"/>
  <c r="L667" i="232" s="1"/>
  <c r="L675" i="232" s="1"/>
  <c r="L687" i="232" s="1"/>
  <c r="L657" i="232"/>
  <c r="L658" i="232" s="1"/>
  <c r="L662" i="232" s="1"/>
  <c r="L668" i="232" s="1"/>
  <c r="L676" i="232" s="1"/>
  <c r="L682" i="232" s="1"/>
  <c r="L692" i="232" s="1"/>
  <c r="L725" i="232" s="1"/>
  <c r="M263" i="223"/>
  <c r="F144" i="228" s="1"/>
  <c r="M586" i="232"/>
  <c r="M266" i="245" s="1"/>
  <c r="L519" i="232"/>
  <c r="L531" i="232" s="1"/>
  <c r="L37" i="232"/>
  <c r="L38" i="232" s="1"/>
  <c r="L42" i="232" s="1"/>
  <c r="L48" i="232" s="1"/>
  <c r="L56" i="232" s="1"/>
  <c r="L62" i="232" s="1"/>
  <c r="L72" i="232" s="1"/>
  <c r="L105" i="232" s="1"/>
  <c r="L41" i="232"/>
  <c r="L47" i="232" s="1"/>
  <c r="L55" i="232" s="1"/>
  <c r="L67" i="232" s="1"/>
  <c r="M140" i="223"/>
  <c r="F77" i="228" s="1"/>
  <c r="M888" i="232"/>
  <c r="N47" i="232"/>
  <c r="N43" i="232"/>
  <c r="K402" i="232"/>
  <c r="K384" i="232"/>
  <c r="K175" i="232"/>
  <c r="K176" i="232" s="1"/>
  <c r="K167" i="232"/>
  <c r="K168" i="232" s="1"/>
  <c r="L502" i="232"/>
  <c r="L503" i="232" s="1"/>
  <c r="L507" i="232" s="1"/>
  <c r="L513" i="232" s="1"/>
  <c r="L521" i="232" s="1"/>
  <c r="L527" i="232" s="1"/>
  <c r="L537" i="232" s="1"/>
  <c r="L570" i="232" s="1"/>
  <c r="L506" i="232"/>
  <c r="L512" i="232" s="1"/>
  <c r="L520" i="232" s="1"/>
  <c r="L532" i="232" s="1"/>
  <c r="M632" i="232"/>
  <c r="M633" i="232" s="1"/>
  <c r="M271" i="245" s="1"/>
  <c r="M640" i="232"/>
  <c r="M641" i="232" s="1"/>
  <c r="M276" i="245" s="1"/>
  <c r="L54" i="232"/>
  <c r="L66" i="232" s="1"/>
  <c r="M867" i="232"/>
  <c r="M135" i="223"/>
  <c r="F75" i="228" s="1"/>
  <c r="L196" i="232"/>
  <c r="L202" i="232" s="1"/>
  <c r="L210" i="232" s="1"/>
  <c r="L222" i="232" s="1"/>
  <c r="L192" i="232"/>
  <c r="L193" i="232" s="1"/>
  <c r="L197" i="232" s="1"/>
  <c r="L203" i="232" s="1"/>
  <c r="L211" i="232" s="1"/>
  <c r="L217" i="232" s="1"/>
  <c r="L227" i="232" s="1"/>
  <c r="L260" i="232" s="1"/>
  <c r="M67" i="223"/>
  <c r="F38" i="228" s="1"/>
  <c r="M866" i="232"/>
  <c r="M405" i="232"/>
  <c r="M428" i="232"/>
  <c r="M195" i="245" s="1"/>
  <c r="L364" i="232"/>
  <c r="L376" i="232" s="1"/>
  <c r="L209" i="232"/>
  <c r="L221" i="232" s="1"/>
  <c r="M339" i="223"/>
  <c r="F186" i="228" s="1"/>
  <c r="M870" i="232"/>
  <c r="L347" i="232"/>
  <c r="L348" i="232" s="1"/>
  <c r="L352" i="232" s="1"/>
  <c r="L358" i="232" s="1"/>
  <c r="L366" i="232" s="1"/>
  <c r="L372" i="232" s="1"/>
  <c r="L382" i="232" s="1"/>
  <c r="L415" i="232" s="1"/>
  <c r="L351" i="232"/>
  <c r="L357" i="232" s="1"/>
  <c r="L365" i="232" s="1"/>
  <c r="L377" i="232" s="1"/>
  <c r="N667" i="232"/>
  <c r="N663" i="232"/>
  <c r="N202" i="232"/>
  <c r="N19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N219" i="223"/>
  <c r="G118" i="228" s="1"/>
  <c r="J374" i="223"/>
  <c r="N287" i="223"/>
  <c r="G155" i="228" s="1"/>
  <c r="N758" i="232"/>
  <c r="L386" i="223"/>
  <c r="K380" i="223"/>
  <c r="M753" i="232"/>
  <c r="M755" i="232" s="1"/>
  <c r="M762" i="232" s="1"/>
  <c r="M285" i="245" s="1"/>
  <c r="K386" i="223"/>
  <c r="K373" i="223"/>
  <c r="K598" i="232"/>
  <c r="K600" i="232" s="1"/>
  <c r="J379" i="223"/>
  <c r="J389" i="223"/>
  <c r="J257" i="223"/>
  <c r="L748" i="232"/>
  <c r="M756" i="232" s="1"/>
  <c r="M760" i="232" s="1"/>
  <c r="J748" i="232"/>
  <c r="K756" i="232" s="1"/>
  <c r="L190" i="223"/>
  <c r="N603" i="232"/>
  <c r="M394" i="223"/>
  <c r="F216" i="228" s="1"/>
  <c r="K327" i="223"/>
  <c r="K122" i="223"/>
  <c r="M598" i="232"/>
  <c r="M600" i="232" s="1"/>
  <c r="M607" i="232" s="1"/>
  <c r="M217" i="245" s="1"/>
  <c r="O819" i="232"/>
  <c r="O401" i="245" s="1"/>
  <c r="L753" i="232"/>
  <c r="L755" i="232" s="1"/>
  <c r="J593" i="232"/>
  <c r="K601" i="232" s="1"/>
  <c r="K750" i="232"/>
  <c r="K753" i="232" s="1"/>
  <c r="K755" i="232" s="1"/>
  <c r="K748" i="232"/>
  <c r="L756" i="232" s="1"/>
  <c r="J327" i="223"/>
  <c r="L389" i="223"/>
  <c r="M395" i="223"/>
  <c r="F217" i="228" s="1"/>
  <c r="L375" i="223"/>
  <c r="N388" i="223"/>
  <c r="G213" i="228" s="1"/>
  <c r="K123" i="223"/>
  <c r="K387" i="223"/>
  <c r="L381" i="223"/>
  <c r="K400" i="223"/>
  <c r="L388" i="223"/>
  <c r="K283" i="232"/>
  <c r="L291" i="232" s="1"/>
  <c r="K381" i="223"/>
  <c r="J380" i="223"/>
  <c r="J401" i="223"/>
  <c r="N389" i="223"/>
  <c r="G214" i="228" s="1"/>
  <c r="K388" i="223"/>
  <c r="N380" i="223"/>
  <c r="G208" i="228" s="1"/>
  <c r="J387" i="223"/>
  <c r="L401" i="223"/>
  <c r="J381" i="223"/>
  <c r="N381" i="223"/>
  <c r="G209" i="228" s="1"/>
  <c r="K382" i="223"/>
  <c r="J373" i="223"/>
  <c r="N401" i="223"/>
  <c r="G220" i="228" s="1"/>
  <c r="L400" i="223"/>
  <c r="J820" i="232"/>
  <c r="J400" i="223"/>
  <c r="L379" i="223"/>
  <c r="O818" i="232"/>
  <c r="O400" i="245" s="1"/>
  <c r="L593" i="232"/>
  <c r="M601" i="232" s="1"/>
  <c r="M605" i="232" s="1"/>
  <c r="M215" i="245" s="1"/>
  <c r="K325" i="223"/>
  <c r="N379" i="223"/>
  <c r="G207" i="228" s="1"/>
  <c r="K389" i="223"/>
  <c r="K379" i="223"/>
  <c r="O813" i="232"/>
  <c r="O387" i="245" s="1"/>
  <c r="J382" i="223"/>
  <c r="J375" i="223"/>
  <c r="J386" i="223"/>
  <c r="N382" i="223"/>
  <c r="G210" i="228" s="1"/>
  <c r="O807" i="232"/>
  <c r="O379" i="245" s="1"/>
  <c r="O126" i="232"/>
  <c r="O810" i="232"/>
  <c r="O382" i="245" s="1"/>
  <c r="J283" i="232"/>
  <c r="K291" i="232" s="1"/>
  <c r="J259" i="223"/>
  <c r="J191" i="223"/>
  <c r="O40" i="223"/>
  <c r="H23" i="228" s="1"/>
  <c r="O808" i="232"/>
  <c r="O380" i="245" s="1"/>
  <c r="L283" i="232"/>
  <c r="M291" i="232" s="1"/>
  <c r="O812" i="232"/>
  <c r="O386" i="245" s="1"/>
  <c r="O49" i="223"/>
  <c r="H29" i="228" s="1"/>
  <c r="O815" i="232"/>
  <c r="O389" i="245" s="1"/>
  <c r="O41" i="223"/>
  <c r="H24" i="228" s="1"/>
  <c r="O809" i="232"/>
  <c r="O381" i="245" s="1"/>
  <c r="O814" i="232"/>
  <c r="O388" i="245" s="1"/>
  <c r="K326" i="223"/>
  <c r="O184" i="223"/>
  <c r="H102" i="228" s="1"/>
  <c r="O243" i="223"/>
  <c r="H133" i="228" s="1"/>
  <c r="O311" i="223"/>
  <c r="H170" i="228" s="1"/>
  <c r="O197" i="223"/>
  <c r="H109" i="228" s="1"/>
  <c r="O333" i="223"/>
  <c r="H183" i="228" s="1"/>
  <c r="J334" i="223"/>
  <c r="O115" i="223"/>
  <c r="H64" i="228" s="1"/>
  <c r="N85" i="223"/>
  <c r="G46" i="228" s="1"/>
  <c r="J326" i="223"/>
  <c r="O436" i="232"/>
  <c r="P441" i="232" s="1"/>
  <c r="O178" i="223"/>
  <c r="H99" i="228" s="1"/>
  <c r="O244" i="223"/>
  <c r="H134" i="228" s="1"/>
  <c r="O318" i="223"/>
  <c r="H174" i="228" s="1"/>
  <c r="O196" i="223"/>
  <c r="H108" i="228" s="1"/>
  <c r="O332" i="223"/>
  <c r="H182" i="228" s="1"/>
  <c r="O109" i="223"/>
  <c r="H61" i="228" s="1"/>
  <c r="J320" i="232"/>
  <c r="J321" i="232" s="1"/>
  <c r="J130" i="223"/>
  <c r="L258" i="223"/>
  <c r="J325" i="223"/>
  <c r="K259" i="223"/>
  <c r="O185" i="223"/>
  <c r="H103" i="228" s="1"/>
  <c r="O245" i="223"/>
  <c r="H135" i="228" s="1"/>
  <c r="O128" i="223"/>
  <c r="H71" i="228" s="1"/>
  <c r="O320" i="223"/>
  <c r="H176" i="228" s="1"/>
  <c r="O108" i="223"/>
  <c r="H60" i="228" s="1"/>
  <c r="L326" i="223"/>
  <c r="O175" i="223"/>
  <c r="H96" i="228" s="1"/>
  <c r="O251" i="223"/>
  <c r="H138" i="228" s="1"/>
  <c r="O129" i="223"/>
  <c r="H72" i="228" s="1"/>
  <c r="O319" i="223"/>
  <c r="H175" i="228" s="1"/>
  <c r="N221" i="223"/>
  <c r="G120" i="228" s="1"/>
  <c r="O281" i="232"/>
  <c r="P286" i="232" s="1"/>
  <c r="O110" i="223"/>
  <c r="H62" i="228" s="1"/>
  <c r="J638" i="232"/>
  <c r="J639" i="232" s="1"/>
  <c r="J266" i="223"/>
  <c r="O182" i="223"/>
  <c r="H100" i="228" s="1"/>
  <c r="O252" i="223"/>
  <c r="H139" i="228" s="1"/>
  <c r="O313" i="223"/>
  <c r="H172" i="228" s="1"/>
  <c r="O264" i="223"/>
  <c r="H145" i="228" s="1"/>
  <c r="O282" i="232"/>
  <c r="P287" i="232" s="1"/>
  <c r="O117" i="223"/>
  <c r="H66" i="228" s="1"/>
  <c r="J258" i="223"/>
  <c r="J190" i="223"/>
  <c r="J189" i="223"/>
  <c r="J123" i="223"/>
  <c r="L122" i="223"/>
  <c r="O177" i="223"/>
  <c r="H98" i="228" s="1"/>
  <c r="O591" i="232"/>
  <c r="P596" i="232" s="1"/>
  <c r="O246" i="223"/>
  <c r="H136" i="228" s="1"/>
  <c r="O312" i="223"/>
  <c r="H171" i="228" s="1"/>
  <c r="O265" i="223"/>
  <c r="H146" i="228" s="1"/>
  <c r="O107" i="223"/>
  <c r="H59" i="228" s="1"/>
  <c r="J122" i="223"/>
  <c r="K189" i="223"/>
  <c r="O183" i="223"/>
  <c r="H101" i="228" s="1"/>
  <c r="O592" i="232"/>
  <c r="P597" i="232" s="1"/>
  <c r="O253" i="223"/>
  <c r="H140" i="228" s="1"/>
  <c r="O746" i="232"/>
  <c r="P751" i="232" s="1"/>
  <c r="O314" i="223"/>
  <c r="H173" i="228" s="1"/>
  <c r="J198" i="223"/>
  <c r="O114" i="223"/>
  <c r="H63" i="228" s="1"/>
  <c r="K257" i="223"/>
  <c r="O176" i="223"/>
  <c r="H97" i="228" s="1"/>
  <c r="O250" i="223"/>
  <c r="H137" i="228" s="1"/>
  <c r="O747" i="232"/>
  <c r="P752" i="232" s="1"/>
  <c r="O321" i="223"/>
  <c r="H177" i="228" s="1"/>
  <c r="N289" i="223"/>
  <c r="G157" i="228" s="1"/>
  <c r="O116" i="223"/>
  <c r="H65" i="228" s="1"/>
  <c r="K191" i="223"/>
  <c r="J438" i="232"/>
  <c r="K446" i="232" s="1"/>
  <c r="L438" i="232"/>
  <c r="M446" i="232" s="1"/>
  <c r="K443" i="232"/>
  <c r="J827" i="232"/>
  <c r="O437" i="232"/>
  <c r="P442" i="232" s="1"/>
  <c r="N293" i="232"/>
  <c r="N445" i="232"/>
  <c r="N299" i="232"/>
  <c r="N83" i="245" s="1"/>
  <c r="L288" i="232"/>
  <c r="L290" i="232" s="1"/>
  <c r="M443" i="232"/>
  <c r="K288" i="232"/>
  <c r="K290" i="232" s="1"/>
  <c r="M288" i="232"/>
  <c r="M290" i="232" s="1"/>
  <c r="M297" i="232" s="1"/>
  <c r="M81" i="245" s="1"/>
  <c r="J826" i="232"/>
  <c r="P119" i="232"/>
  <c r="P60" i="245" s="1"/>
  <c r="O127" i="232"/>
  <c r="P132" i="232" s="1"/>
  <c r="O46" i="223"/>
  <c r="H26" i="228" s="1"/>
  <c r="O39" i="223"/>
  <c r="H22" i="228" s="1"/>
  <c r="N138" i="232"/>
  <c r="J630" i="232"/>
  <c r="J631" i="232" s="1"/>
  <c r="O42" i="223"/>
  <c r="H25" i="228" s="1"/>
  <c r="J328" i="232"/>
  <c r="J329" i="232" s="1"/>
  <c r="Q269" i="232"/>
  <c r="Q115" i="245" s="1"/>
  <c r="Q270" i="232"/>
  <c r="Q116" i="245" s="1"/>
  <c r="Q264" i="232"/>
  <c r="Q108" i="245" s="1"/>
  <c r="Q265" i="232"/>
  <c r="Q109" i="245" s="1"/>
  <c r="Q268" i="232"/>
  <c r="Q114" i="245" s="1"/>
  <c r="Q263" i="232"/>
  <c r="Q107" i="245" s="1"/>
  <c r="Q271" i="232"/>
  <c r="Q117" i="245" s="1"/>
  <c r="Q266" i="232"/>
  <c r="Q110" i="245" s="1"/>
  <c r="Q99" i="232"/>
  <c r="Q119" i="232" s="1"/>
  <c r="Q60" i="245" s="1"/>
  <c r="Q254" i="232"/>
  <c r="Q409" i="232"/>
  <c r="Q564" i="232"/>
  <c r="Q719" i="232"/>
  <c r="J785" i="232"/>
  <c r="J786" i="232" s="1"/>
  <c r="J793" i="232"/>
  <c r="J794" i="232" s="1"/>
  <c r="P739" i="232"/>
  <c r="P332" i="245" s="1"/>
  <c r="P740" i="232"/>
  <c r="P333" i="245" s="1"/>
  <c r="Q424" i="232"/>
  <c r="Q183" i="245" s="1"/>
  <c r="Q419" i="232"/>
  <c r="Q176" i="245" s="1"/>
  <c r="Q425" i="232"/>
  <c r="Q184" i="245" s="1"/>
  <c r="Q420" i="232"/>
  <c r="Q177" i="245" s="1"/>
  <c r="Q418" i="232"/>
  <c r="Q175" i="245" s="1"/>
  <c r="Q423" i="232"/>
  <c r="Q182" i="245" s="1"/>
  <c r="Q426" i="232"/>
  <c r="Q185" i="245" s="1"/>
  <c r="Q421" i="232"/>
  <c r="Q178" i="245" s="1"/>
  <c r="P264" i="232"/>
  <c r="P108" i="245" s="1"/>
  <c r="P270" i="232"/>
  <c r="P116" i="245" s="1"/>
  <c r="P269" i="232"/>
  <c r="P115" i="245" s="1"/>
  <c r="P265" i="232"/>
  <c r="P109" i="245" s="1"/>
  <c r="P268" i="232"/>
  <c r="P114" i="245" s="1"/>
  <c r="P263" i="232"/>
  <c r="P107" i="245" s="1"/>
  <c r="P271" i="232"/>
  <c r="P117" i="245" s="1"/>
  <c r="P266" i="232"/>
  <c r="P110" i="245" s="1"/>
  <c r="P584" i="232"/>
  <c r="P264" i="245" s="1"/>
  <c r="P585" i="232"/>
  <c r="P265" i="245" s="1"/>
  <c r="P430" i="232"/>
  <c r="P197" i="245" s="1"/>
  <c r="P429" i="232"/>
  <c r="P196" i="245" s="1"/>
  <c r="O48" i="223"/>
  <c r="H28" i="228" s="1"/>
  <c r="P735" i="232"/>
  <c r="P320" i="245" s="1"/>
  <c r="P729" i="232"/>
  <c r="P312" i="245" s="1"/>
  <c r="P730" i="232"/>
  <c r="P313" i="245" s="1"/>
  <c r="P734" i="232"/>
  <c r="P319" i="245" s="1"/>
  <c r="P728" i="232"/>
  <c r="P311" i="245" s="1"/>
  <c r="P733" i="232"/>
  <c r="P318" i="245" s="1"/>
  <c r="P731" i="232"/>
  <c r="P314" i="245" s="1"/>
  <c r="P736" i="232"/>
  <c r="P321" i="245" s="1"/>
  <c r="P275" i="232"/>
  <c r="P129" i="245" s="1"/>
  <c r="P274" i="232"/>
  <c r="P128" i="245" s="1"/>
  <c r="J483" i="232"/>
  <c r="J484" i="232" s="1"/>
  <c r="J475" i="232"/>
  <c r="J476" i="232" s="1"/>
  <c r="Q734" i="232"/>
  <c r="Q319" i="245" s="1"/>
  <c r="Q735" i="232"/>
  <c r="Q320" i="245" s="1"/>
  <c r="Q730" i="232"/>
  <c r="Q313" i="245" s="1"/>
  <c r="Q729" i="232"/>
  <c r="Q312" i="245" s="1"/>
  <c r="Q728" i="232"/>
  <c r="Q311" i="245" s="1"/>
  <c r="Q733" i="232"/>
  <c r="Q318" i="245" s="1"/>
  <c r="Q736" i="232"/>
  <c r="Q321" i="245" s="1"/>
  <c r="Q731" i="232"/>
  <c r="Q314" i="245" s="1"/>
  <c r="P579" i="232"/>
  <c r="P251" i="245" s="1"/>
  <c r="P574" i="232"/>
  <c r="P244" i="245" s="1"/>
  <c r="P580" i="232"/>
  <c r="P252" i="245" s="1"/>
  <c r="P575" i="232"/>
  <c r="P245" i="245" s="1"/>
  <c r="P573" i="232"/>
  <c r="P243" i="245" s="1"/>
  <c r="P578" i="232"/>
  <c r="P250" i="245" s="1"/>
  <c r="P581" i="232"/>
  <c r="P253" i="245" s="1"/>
  <c r="P576" i="232"/>
  <c r="P246" i="245" s="1"/>
  <c r="Q574" i="232"/>
  <c r="Q244" i="245" s="1"/>
  <c r="Q580" i="232"/>
  <c r="Q252" i="245" s="1"/>
  <c r="Q575" i="232"/>
  <c r="Q245" i="245" s="1"/>
  <c r="Q579" i="232"/>
  <c r="Q251" i="245" s="1"/>
  <c r="Q578" i="232"/>
  <c r="Q250" i="245" s="1"/>
  <c r="Q573" i="232"/>
  <c r="Q243" i="245" s="1"/>
  <c r="Q581" i="232"/>
  <c r="Q253" i="245" s="1"/>
  <c r="Q576" i="232"/>
  <c r="Q246" i="245" s="1"/>
  <c r="P420" i="232"/>
  <c r="P177" i="245" s="1"/>
  <c r="P419" i="232"/>
  <c r="P176" i="245" s="1"/>
  <c r="P425" i="232"/>
  <c r="P184" i="245" s="1"/>
  <c r="P424" i="232"/>
  <c r="P183" i="245" s="1"/>
  <c r="P423" i="232"/>
  <c r="P182" i="245" s="1"/>
  <c r="P418" i="232"/>
  <c r="P175" i="245" s="1"/>
  <c r="P426" i="232"/>
  <c r="P185" i="245" s="1"/>
  <c r="P421" i="232"/>
  <c r="P178" i="245" s="1"/>
  <c r="K133" i="232"/>
  <c r="K135" i="232" s="1"/>
  <c r="O91" i="233"/>
  <c r="O94" i="233" s="1"/>
  <c r="O495" i="233" s="1"/>
  <c r="L133" i="232"/>
  <c r="L135" i="232" s="1"/>
  <c r="N17" i="223"/>
  <c r="G9" i="228" s="1"/>
  <c r="N15" i="223"/>
  <c r="G7" i="228" s="1"/>
  <c r="K55" i="223"/>
  <c r="K128" i="232"/>
  <c r="L136" i="232" s="1"/>
  <c r="M133" i="232"/>
  <c r="M135" i="232" s="1"/>
  <c r="L128" i="232"/>
  <c r="M136" i="232" s="1"/>
  <c r="J55" i="223"/>
  <c r="K54" i="223"/>
  <c r="P47" i="223"/>
  <c r="I27" i="228" s="1"/>
  <c r="J53" i="223"/>
  <c r="P61" i="223"/>
  <c r="I35" i="228" s="1"/>
  <c r="P39" i="223"/>
  <c r="I22" i="228" s="1"/>
  <c r="J54" i="223"/>
  <c r="P46" i="223"/>
  <c r="I26" i="228" s="1"/>
  <c r="P127" i="232"/>
  <c r="Q132" i="232" s="1"/>
  <c r="P49" i="223"/>
  <c r="I29" i="228" s="1"/>
  <c r="P41" i="223"/>
  <c r="I24" i="228" s="1"/>
  <c r="P126" i="232"/>
  <c r="P42" i="223"/>
  <c r="I25" i="228" s="1"/>
  <c r="J128" i="232"/>
  <c r="K136" i="232" s="1"/>
  <c r="P40" i="223"/>
  <c r="I23" i="228" s="1"/>
  <c r="P48" i="223"/>
  <c r="I28" i="228" s="1"/>
  <c r="K53" i="223"/>
  <c r="L54" i="223"/>
  <c r="O107" i="233"/>
  <c r="O108" i="233" s="1"/>
  <c r="O528" i="233" s="1"/>
  <c r="Q116" i="232"/>
  <c r="Q49" i="245" s="1"/>
  <c r="Q111" i="232"/>
  <c r="Q42" i="245" s="1"/>
  <c r="Q110" i="232"/>
  <c r="Q41" i="245" s="1"/>
  <c r="Q114" i="232"/>
  <c r="Q47" i="245" s="1"/>
  <c r="Q115" i="232"/>
  <c r="Q48" i="245" s="1"/>
  <c r="Q109" i="232"/>
  <c r="Q40" i="245" s="1"/>
  <c r="Q108" i="232"/>
  <c r="Q39" i="245" s="1"/>
  <c r="Q113" i="232"/>
  <c r="Q46" i="245" s="1"/>
  <c r="P77" i="233"/>
  <c r="P107" i="233" s="1"/>
  <c r="P108" i="233" s="1"/>
  <c r="P83" i="233"/>
  <c r="Q88" i="233" s="1"/>
  <c r="P82" i="233"/>
  <c r="Q87" i="233" s="1"/>
  <c r="P81" i="233"/>
  <c r="H99" i="232"/>
  <c r="N327" i="223" l="1"/>
  <c r="G180" i="228" s="1"/>
  <c r="G168" i="228"/>
  <c r="N259" i="223"/>
  <c r="G143" i="228" s="1"/>
  <c r="G131" i="228"/>
  <c r="N55" i="223"/>
  <c r="G32" i="228" s="1"/>
  <c r="G20" i="228"/>
  <c r="N123" i="223"/>
  <c r="G69" i="228" s="1"/>
  <c r="G57" i="228"/>
  <c r="K438" i="232"/>
  <c r="L446" i="232" s="1"/>
  <c r="M72" i="223"/>
  <c r="F40" i="228" s="1"/>
  <c r="M887" i="232"/>
  <c r="J412" i="223"/>
  <c r="K785" i="232"/>
  <c r="K786" i="232" s="1"/>
  <c r="K861" i="232" s="1"/>
  <c r="K334" i="223"/>
  <c r="K793" i="232"/>
  <c r="K794" i="232" s="1"/>
  <c r="K882" i="232" s="1"/>
  <c r="M283" i="223"/>
  <c r="F152" i="228" s="1"/>
  <c r="M283" i="245"/>
  <c r="K130" i="223"/>
  <c r="N145" i="232"/>
  <c r="N16" i="245" s="1"/>
  <c r="M344" i="223"/>
  <c r="F188" i="228" s="1"/>
  <c r="M344" i="245"/>
  <c r="N610" i="232"/>
  <c r="N220" i="245" s="1"/>
  <c r="K795" i="232"/>
  <c r="K796" i="232" s="1"/>
  <c r="K891" i="232" s="1"/>
  <c r="M891" i="232"/>
  <c r="K593" i="232"/>
  <c r="L601" i="232" s="1"/>
  <c r="L603" i="232" s="1"/>
  <c r="K328" i="232"/>
  <c r="K329" i="232" s="1"/>
  <c r="K879" i="232" s="1"/>
  <c r="K320" i="232"/>
  <c r="K321" i="232" s="1"/>
  <c r="L68" i="232"/>
  <c r="L71" i="232" s="1"/>
  <c r="L104" i="232" s="1"/>
  <c r="K59" i="223"/>
  <c r="L378" i="232"/>
  <c r="L381" i="232" s="1"/>
  <c r="L414" i="232" s="1"/>
  <c r="K330" i="232"/>
  <c r="K331" i="232" s="1"/>
  <c r="M328" i="232"/>
  <c r="M329" i="232" s="1"/>
  <c r="M879" i="232" s="1"/>
  <c r="M320" i="232"/>
  <c r="M321" i="232" s="1"/>
  <c r="M858" i="232" s="1"/>
  <c r="M130" i="223"/>
  <c r="F73" i="228" s="1"/>
  <c r="L670" i="232"/>
  <c r="L678" i="232" s="1"/>
  <c r="L684" i="232" s="1"/>
  <c r="L694" i="232" s="1"/>
  <c r="L738" i="232" s="1"/>
  <c r="L205" i="232"/>
  <c r="L213" i="232" s="1"/>
  <c r="L219" i="232" s="1"/>
  <c r="L247" i="232" s="1"/>
  <c r="L250" i="232" s="1"/>
  <c r="L360" i="232"/>
  <c r="L368" i="232" s="1"/>
  <c r="L374" i="232" s="1"/>
  <c r="L402" i="232" s="1"/>
  <c r="N169" i="223"/>
  <c r="K375" i="223"/>
  <c r="K394" i="223" s="1"/>
  <c r="L515" i="232"/>
  <c r="L523" i="232" s="1"/>
  <c r="L529" i="232" s="1"/>
  <c r="L557" i="232" s="1"/>
  <c r="L560" i="232" s="1"/>
  <c r="L34" i="223"/>
  <c r="L55" i="223" s="1"/>
  <c r="L804" i="232"/>
  <c r="N675" i="232"/>
  <c r="N687" i="232" s="1"/>
  <c r="N688" i="232" s="1"/>
  <c r="N691" i="232" s="1"/>
  <c r="N724" i="232" s="1"/>
  <c r="N305" i="245" s="1"/>
  <c r="N325" i="245" s="1"/>
  <c r="L238" i="223"/>
  <c r="L259" i="223" s="1"/>
  <c r="O505" i="232"/>
  <c r="N514" i="232"/>
  <c r="O195" i="232"/>
  <c r="N204" i="232"/>
  <c r="N212" i="232" s="1"/>
  <c r="N218" i="232" s="1"/>
  <c r="N228" i="232" s="1"/>
  <c r="N261" i="232" s="1"/>
  <c r="N103" i="245" s="1"/>
  <c r="N122" i="245" s="1"/>
  <c r="M485" i="232"/>
  <c r="M486" i="232" s="1"/>
  <c r="M208" i="245" s="1"/>
  <c r="M477" i="232"/>
  <c r="M478" i="232" s="1"/>
  <c r="M203" i="245" s="1"/>
  <c r="K67" i="223"/>
  <c r="K866" i="232"/>
  <c r="L306" i="223"/>
  <c r="L327" i="223" s="1"/>
  <c r="N237" i="223"/>
  <c r="N210" i="232"/>
  <c r="N222" i="232" s="1"/>
  <c r="N223" i="232" s="1"/>
  <c r="N226" i="232" s="1"/>
  <c r="N259" i="232" s="1"/>
  <c r="N101" i="245" s="1"/>
  <c r="N121" i="245" s="1"/>
  <c r="K887" i="232"/>
  <c r="K72" i="223"/>
  <c r="K263" i="223"/>
  <c r="K586" i="232"/>
  <c r="L50" i="232"/>
  <c r="L58" i="232" s="1"/>
  <c r="L64" i="232" s="1"/>
  <c r="K405" i="232"/>
  <c r="K428" i="232"/>
  <c r="K632" i="232"/>
  <c r="K633" i="232" s="1"/>
  <c r="K640" i="232"/>
  <c r="K641" i="232" s="1"/>
  <c r="K867" i="232"/>
  <c r="K135" i="223"/>
  <c r="L170" i="223"/>
  <c r="L191" i="223" s="1"/>
  <c r="L102" i="223"/>
  <c r="L123" i="223" s="1"/>
  <c r="L223" i="232"/>
  <c r="L226" i="232" s="1"/>
  <c r="L259" i="232" s="1"/>
  <c r="M890" i="232"/>
  <c r="M276" i="223"/>
  <c r="F151" i="228" s="1"/>
  <c r="N49" i="232"/>
  <c r="N57" i="232" s="1"/>
  <c r="N63" i="232" s="1"/>
  <c r="N73" i="232" s="1"/>
  <c r="N106" i="232" s="1"/>
  <c r="N35" i="245" s="1"/>
  <c r="N54" i="245" s="1"/>
  <c r="O40" i="232"/>
  <c r="L688" i="232"/>
  <c r="L691" i="232" s="1"/>
  <c r="L724" i="232" s="1"/>
  <c r="M869" i="232"/>
  <c r="M271" i="223"/>
  <c r="F149" i="228" s="1"/>
  <c r="N55" i="232"/>
  <c r="N67" i="232" s="1"/>
  <c r="N68" i="232" s="1"/>
  <c r="N71" i="232" s="1"/>
  <c r="N104" i="232" s="1"/>
  <c r="N33" i="245" s="1"/>
  <c r="N53" i="245" s="1"/>
  <c r="M630" i="232"/>
  <c r="M631" i="232" s="1"/>
  <c r="M860" i="232" s="1"/>
  <c r="M638" i="232"/>
  <c r="M639" i="232" s="1"/>
  <c r="M881" i="232" s="1"/>
  <c r="M266" i="223"/>
  <c r="F147" i="228" s="1"/>
  <c r="N170" i="223"/>
  <c r="N804" i="232"/>
  <c r="N374" i="245" s="1"/>
  <c r="N395" i="245" s="1"/>
  <c r="M431" i="232"/>
  <c r="M198" i="245" s="1"/>
  <c r="M195" i="223"/>
  <c r="F107" i="228" s="1"/>
  <c r="M817" i="232"/>
  <c r="M399" i="245" s="1"/>
  <c r="N669" i="232"/>
  <c r="N677" i="232" s="1"/>
  <c r="N683" i="232" s="1"/>
  <c r="N693" i="232" s="1"/>
  <c r="N726" i="232" s="1"/>
  <c r="N307" i="245" s="1"/>
  <c r="N326" i="245" s="1"/>
  <c r="O660" i="232"/>
  <c r="K339" i="223"/>
  <c r="K870" i="232"/>
  <c r="L533" i="232"/>
  <c r="L536" i="232" s="1"/>
  <c r="L569" i="232" s="1"/>
  <c r="O350" i="232"/>
  <c r="N359" i="232"/>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758" i="232"/>
  <c r="J395" i="223"/>
  <c r="N836" i="232"/>
  <c r="M215" i="223"/>
  <c r="F115" i="228" s="1"/>
  <c r="L758" i="232"/>
  <c r="M758" i="232"/>
  <c r="N829" i="232"/>
  <c r="N765" i="232"/>
  <c r="K603" i="232"/>
  <c r="M603" i="232"/>
  <c r="O401" i="223"/>
  <c r="H220" i="228" s="1"/>
  <c r="N828" i="232"/>
  <c r="J830" i="232"/>
  <c r="Q815" i="232"/>
  <c r="Q389" i="245" s="1"/>
  <c r="L394" i="223"/>
  <c r="Q807" i="232"/>
  <c r="Q379" i="245" s="1"/>
  <c r="Q810" i="232"/>
  <c r="P819" i="232"/>
  <c r="M293" i="232"/>
  <c r="L293" i="232"/>
  <c r="Q814" i="232"/>
  <c r="P809" i="232"/>
  <c r="P381" i="245" s="1"/>
  <c r="O382" i="223"/>
  <c r="H210" i="228" s="1"/>
  <c r="P813" i="232"/>
  <c r="P387" i="245" s="1"/>
  <c r="O380" i="223"/>
  <c r="H208" i="228" s="1"/>
  <c r="P814" i="232"/>
  <c r="P388" i="245" s="1"/>
  <c r="O389" i="223"/>
  <c r="H214" i="228" s="1"/>
  <c r="O379" i="223"/>
  <c r="H207" i="228" s="1"/>
  <c r="J394" i="223"/>
  <c r="P808" i="232"/>
  <c r="P380" i="245" s="1"/>
  <c r="O388" i="223"/>
  <c r="H213" i="228" s="1"/>
  <c r="P810" i="232"/>
  <c r="P382" i="245" s="1"/>
  <c r="O386" i="223"/>
  <c r="H211" i="228" s="1"/>
  <c r="P815" i="232"/>
  <c r="P389" i="245" s="1"/>
  <c r="O381" i="223"/>
  <c r="H209" i="228" s="1"/>
  <c r="O400" i="223"/>
  <c r="H219" i="228" s="1"/>
  <c r="Q809" i="232"/>
  <c r="Q381" i="245" s="1"/>
  <c r="P807" i="232"/>
  <c r="P379" i="245" s="1"/>
  <c r="J402" i="223"/>
  <c r="J393" i="223"/>
  <c r="P812" i="232"/>
  <c r="P386" i="245" s="1"/>
  <c r="O387" i="223"/>
  <c r="H212" i="228" s="1"/>
  <c r="P818" i="232"/>
  <c r="P400" i="245" s="1"/>
  <c r="Q812" i="232"/>
  <c r="Q386" i="245" s="1"/>
  <c r="Q808" i="232"/>
  <c r="Q380" i="245" s="1"/>
  <c r="Q813" i="232"/>
  <c r="Q387" i="245" s="1"/>
  <c r="P177" i="223"/>
  <c r="I98" i="228" s="1"/>
  <c r="Q244" i="223"/>
  <c r="J134" i="228" s="1"/>
  <c r="P244" i="223"/>
  <c r="I134" i="228" s="1"/>
  <c r="Q320" i="223"/>
  <c r="J176" i="228" s="1"/>
  <c r="P319" i="223"/>
  <c r="I175" i="228" s="1"/>
  <c r="P265" i="223"/>
  <c r="I146" i="228" s="1"/>
  <c r="P109" i="223"/>
  <c r="I61" i="228" s="1"/>
  <c r="Q185" i="223"/>
  <c r="J103" i="228" s="1"/>
  <c r="Q108" i="223"/>
  <c r="J60" i="228" s="1"/>
  <c r="P436" i="232"/>
  <c r="Q441" i="232" s="1"/>
  <c r="P178" i="223"/>
  <c r="I99" i="228" s="1"/>
  <c r="Q591" i="232"/>
  <c r="Q246" i="223"/>
  <c r="J136" i="228" s="1"/>
  <c r="P251" i="223"/>
  <c r="I138" i="228" s="1"/>
  <c r="Q319" i="223"/>
  <c r="J175" i="228" s="1"/>
  <c r="P313" i="223"/>
  <c r="I172" i="228" s="1"/>
  <c r="P264" i="223"/>
  <c r="I145" i="228" s="1"/>
  <c r="P115" i="223"/>
  <c r="I64" i="228" s="1"/>
  <c r="Q182" i="223"/>
  <c r="J100" i="228" s="1"/>
  <c r="P333" i="223"/>
  <c r="I183" i="228" s="1"/>
  <c r="Q116" i="223"/>
  <c r="J65" i="228" s="1"/>
  <c r="J879" i="232"/>
  <c r="N826" i="232"/>
  <c r="P185" i="223"/>
  <c r="I103" i="228" s="1"/>
  <c r="Q592" i="232"/>
  <c r="Q253" i="223"/>
  <c r="J140" i="228" s="1"/>
  <c r="P591" i="232"/>
  <c r="Q596" i="232" s="1"/>
  <c r="P246" i="223"/>
  <c r="I136" i="228" s="1"/>
  <c r="Q746" i="232"/>
  <c r="Q314" i="223"/>
  <c r="J173" i="228" s="1"/>
  <c r="P128" i="223"/>
  <c r="I71" i="228" s="1"/>
  <c r="P312" i="223"/>
  <c r="I171" i="228" s="1"/>
  <c r="P116" i="223"/>
  <c r="I65" i="228" s="1"/>
  <c r="Q175" i="223"/>
  <c r="J96" i="228" s="1"/>
  <c r="P332" i="223"/>
  <c r="I182" i="228" s="1"/>
  <c r="Q115" i="223"/>
  <c r="J64" i="228" s="1"/>
  <c r="P175" i="223"/>
  <c r="I96" i="228" s="1"/>
  <c r="Q243" i="223"/>
  <c r="J133" i="228" s="1"/>
  <c r="P592" i="232"/>
  <c r="Q597" i="232" s="1"/>
  <c r="P253" i="223"/>
  <c r="I140" i="228" s="1"/>
  <c r="Q747" i="232"/>
  <c r="Q321" i="223"/>
  <c r="J177" i="228" s="1"/>
  <c r="P129" i="223"/>
  <c r="I72" i="228" s="1"/>
  <c r="P320" i="223"/>
  <c r="I176" i="228" s="1"/>
  <c r="M285" i="223"/>
  <c r="F154" i="228" s="1"/>
  <c r="P108" i="223"/>
  <c r="I60" i="228" s="1"/>
  <c r="Q177" i="223"/>
  <c r="J98" i="228" s="1"/>
  <c r="J882" i="232"/>
  <c r="Q281" i="232"/>
  <c r="Q110" i="223"/>
  <c r="J62" i="228" s="1"/>
  <c r="J860" i="232"/>
  <c r="P182" i="223"/>
  <c r="I100" i="228" s="1"/>
  <c r="Q250" i="223"/>
  <c r="J137" i="228" s="1"/>
  <c r="P250" i="223"/>
  <c r="I137" i="228" s="1"/>
  <c r="Q318" i="223"/>
  <c r="J174" i="228" s="1"/>
  <c r="P747" i="232"/>
  <c r="Q752" i="232" s="1"/>
  <c r="P321" i="223"/>
  <c r="I177" i="228" s="1"/>
  <c r="M81" i="223"/>
  <c r="F43" i="228" s="1"/>
  <c r="P281" i="232"/>
  <c r="Q286" i="232" s="1"/>
  <c r="P110" i="223"/>
  <c r="I62" i="228" s="1"/>
  <c r="Q184" i="223"/>
  <c r="J102" i="228" s="1"/>
  <c r="J861" i="232"/>
  <c r="Q282" i="232"/>
  <c r="Q117" i="223"/>
  <c r="J66" i="228" s="1"/>
  <c r="P183" i="223"/>
  <c r="I101" i="228" s="1"/>
  <c r="Q251" i="223"/>
  <c r="J138" i="228" s="1"/>
  <c r="P243" i="223"/>
  <c r="I133" i="228" s="1"/>
  <c r="Q311" i="223"/>
  <c r="J170" i="228" s="1"/>
  <c r="P746" i="232"/>
  <c r="Q751" i="232" s="1"/>
  <c r="P314" i="223"/>
  <c r="I173" i="228" s="1"/>
  <c r="P282" i="232"/>
  <c r="Q287" i="232" s="1"/>
  <c r="P117" i="223"/>
  <c r="I66" i="228" s="1"/>
  <c r="Q176" i="223"/>
  <c r="J97" i="228" s="1"/>
  <c r="Q107" i="223"/>
  <c r="J59" i="228" s="1"/>
  <c r="P184" i="223"/>
  <c r="I102" i="228" s="1"/>
  <c r="Q245" i="223"/>
  <c r="J135" i="228" s="1"/>
  <c r="P245" i="223"/>
  <c r="I135" i="228" s="1"/>
  <c r="Q312" i="223"/>
  <c r="J171" i="228" s="1"/>
  <c r="P318" i="223"/>
  <c r="I174" i="228" s="1"/>
  <c r="M217" i="223"/>
  <c r="F117" i="228" s="1"/>
  <c r="P196" i="223"/>
  <c r="I108" i="228" s="1"/>
  <c r="P107" i="223"/>
  <c r="I59" i="228" s="1"/>
  <c r="Q183" i="223"/>
  <c r="J101" i="228" s="1"/>
  <c r="Q114" i="223"/>
  <c r="J63" i="228" s="1"/>
  <c r="K293" i="232"/>
  <c r="N83" i="223"/>
  <c r="G44" i="228" s="1"/>
  <c r="N151" i="223"/>
  <c r="G81" i="228" s="1"/>
  <c r="J881" i="232"/>
  <c r="P176" i="223"/>
  <c r="I97" i="228" s="1"/>
  <c r="Q252" i="223"/>
  <c r="J139" i="228" s="1"/>
  <c r="P252" i="223"/>
  <c r="I139" i="228" s="1"/>
  <c r="Q313" i="223"/>
  <c r="J172" i="228" s="1"/>
  <c r="P311" i="223"/>
  <c r="I170" i="228" s="1"/>
  <c r="P197" i="223"/>
  <c r="I109" i="228" s="1"/>
  <c r="P114" i="223"/>
  <c r="I63" i="228" s="1"/>
  <c r="Q436" i="232"/>
  <c r="Q178" i="223"/>
  <c r="J99" i="228" s="1"/>
  <c r="Q109" i="223"/>
  <c r="J61" i="228" s="1"/>
  <c r="N300" i="232"/>
  <c r="N84" i="245" s="1"/>
  <c r="K445" i="232"/>
  <c r="K448" i="232" s="1"/>
  <c r="K395" i="223"/>
  <c r="P437" i="232"/>
  <c r="Q442" i="232" s="1"/>
  <c r="J859" i="232"/>
  <c r="M450" i="232"/>
  <c r="M147" i="245" s="1"/>
  <c r="N456" i="232"/>
  <c r="N448" i="232"/>
  <c r="J880" i="232"/>
  <c r="J858" i="232"/>
  <c r="L445" i="232"/>
  <c r="Q437" i="232"/>
  <c r="M295" i="232"/>
  <c r="M79" i="245" s="1"/>
  <c r="M445" i="232"/>
  <c r="K393" i="223"/>
  <c r="P60" i="223"/>
  <c r="I34" i="228" s="1"/>
  <c r="N825" i="232"/>
  <c r="Q120" i="232"/>
  <c r="Q61" i="245" s="1"/>
  <c r="Q585" i="232"/>
  <c r="Q265" i="245" s="1"/>
  <c r="Q584" i="232"/>
  <c r="Q264" i="245" s="1"/>
  <c r="Q740" i="232"/>
  <c r="Q333" i="245" s="1"/>
  <c r="Q739" i="232"/>
  <c r="Q332" i="245" s="1"/>
  <c r="L138" i="232"/>
  <c r="Q430" i="232"/>
  <c r="Q197" i="245" s="1"/>
  <c r="Q429" i="232"/>
  <c r="Q196" i="245" s="1"/>
  <c r="Q275" i="232"/>
  <c r="Q129" i="245" s="1"/>
  <c r="Q274" i="232"/>
  <c r="Q128" i="245" s="1"/>
  <c r="K138" i="232"/>
  <c r="P91" i="233"/>
  <c r="P94" i="233" s="1"/>
  <c r="P495" i="233" s="1"/>
  <c r="M140" i="232"/>
  <c r="M11" i="245" s="1"/>
  <c r="M142" i="232"/>
  <c r="M13" i="245" s="1"/>
  <c r="M138" i="232"/>
  <c r="Q46" i="223"/>
  <c r="J26" i="228" s="1"/>
  <c r="Q126" i="232"/>
  <c r="Q42" i="223"/>
  <c r="J25" i="228" s="1"/>
  <c r="Q41" i="223"/>
  <c r="J24" i="228" s="1"/>
  <c r="Q127" i="232"/>
  <c r="Q49" i="223"/>
  <c r="J29" i="228" s="1"/>
  <c r="Q60" i="223"/>
  <c r="J34" i="228" s="1"/>
  <c r="Q39" i="223"/>
  <c r="J22" i="228" s="1"/>
  <c r="Q40" i="223"/>
  <c r="J23" i="228" s="1"/>
  <c r="Q48" i="223"/>
  <c r="J28" i="228" s="1"/>
  <c r="Q47" i="223"/>
  <c r="J27" i="228" s="1"/>
  <c r="P99" i="233"/>
  <c r="P100" i="233" s="1"/>
  <c r="P507" i="233" s="1"/>
  <c r="P84" i="233"/>
  <c r="Q92" i="233" s="1"/>
  <c r="Q86" i="233"/>
  <c r="Q89" i="233" s="1"/>
  <c r="Q81" i="233"/>
  <c r="Q83" i="233"/>
  <c r="Q77" i="233"/>
  <c r="L448" i="232" l="1"/>
  <c r="L827" i="232" s="1"/>
  <c r="N257" i="223"/>
  <c r="G141" i="228" s="1"/>
  <c r="G130" i="228"/>
  <c r="N189" i="223"/>
  <c r="G104" i="228" s="1"/>
  <c r="G93" i="228"/>
  <c r="N191" i="223"/>
  <c r="G106" i="228" s="1"/>
  <c r="G94" i="228"/>
  <c r="N16" i="223"/>
  <c r="G8" i="228" s="1"/>
  <c r="Q388" i="223"/>
  <c r="J213" i="228" s="1"/>
  <c r="Q388" i="245"/>
  <c r="N838" i="232"/>
  <c r="N357" i="245" s="1"/>
  <c r="N153" i="245"/>
  <c r="M296" i="232"/>
  <c r="M80" i="245" s="1"/>
  <c r="L829" i="232"/>
  <c r="Q382" i="223"/>
  <c r="J210" i="228" s="1"/>
  <c r="Q382" i="245"/>
  <c r="P401" i="223"/>
  <c r="I220" i="228" s="1"/>
  <c r="P401" i="245"/>
  <c r="M606" i="232"/>
  <c r="M216" i="245" s="1"/>
  <c r="L828" i="232"/>
  <c r="N355" i="223"/>
  <c r="G192" i="228" s="1"/>
  <c r="N355" i="245"/>
  <c r="N220" i="223"/>
  <c r="G119" i="228" s="1"/>
  <c r="K140" i="223"/>
  <c r="K344" i="223"/>
  <c r="K826" i="232"/>
  <c r="L169" i="223"/>
  <c r="L189" i="223" s="1"/>
  <c r="N288" i="223"/>
  <c r="G156" i="228" s="1"/>
  <c r="N288" i="245"/>
  <c r="L33" i="223"/>
  <c r="L53" i="223" s="1"/>
  <c r="K888" i="232"/>
  <c r="L712" i="232"/>
  <c r="L715" i="232" s="1"/>
  <c r="L787" i="232" s="1"/>
  <c r="L788" i="232" s="1"/>
  <c r="L229" i="232"/>
  <c r="L273" i="232" s="1"/>
  <c r="L539" i="232"/>
  <c r="L583" i="232" s="1"/>
  <c r="L384" i="232"/>
  <c r="L428" i="232" s="1"/>
  <c r="N50" i="232"/>
  <c r="N58" i="232" s="1"/>
  <c r="N64" i="232" s="1"/>
  <c r="N74" i="232" s="1"/>
  <c r="N118" i="232" s="1"/>
  <c r="L237" i="223"/>
  <c r="L257" i="223" s="1"/>
  <c r="O656" i="232"/>
  <c r="O666" i="232"/>
  <c r="O651" i="232"/>
  <c r="O653" i="232" s="1"/>
  <c r="O46" i="232"/>
  <c r="O31" i="232"/>
  <c r="O33" i="232" s="1"/>
  <c r="O36" i="232"/>
  <c r="K276" i="223"/>
  <c r="K890" i="232"/>
  <c r="N205" i="232"/>
  <c r="N213" i="232" s="1"/>
  <c r="N219" i="232" s="1"/>
  <c r="O496" i="232"/>
  <c r="O498" i="232" s="1"/>
  <c r="O501" i="232"/>
  <c r="O511" i="232"/>
  <c r="N745" i="232"/>
  <c r="N307" i="223"/>
  <c r="N35" i="223"/>
  <c r="N125" i="232"/>
  <c r="L331" i="223"/>
  <c r="L741" i="232"/>
  <c r="L330" i="232"/>
  <c r="L331" i="232" s="1"/>
  <c r="L322" i="232"/>
  <c r="L323" i="232" s="1"/>
  <c r="K271" i="223"/>
  <c r="K869" i="232"/>
  <c r="N101" i="223"/>
  <c r="G56" i="228" s="1"/>
  <c r="M868" i="232"/>
  <c r="M871" i="232" s="1"/>
  <c r="M407" i="245" s="1"/>
  <c r="M203" i="223"/>
  <c r="F112" i="228" s="1"/>
  <c r="M399" i="223"/>
  <c r="F218" i="228" s="1"/>
  <c r="M820" i="232"/>
  <c r="M402" i="245" s="1"/>
  <c r="L632" i="232"/>
  <c r="L633" i="232" s="1"/>
  <c r="L640" i="232"/>
  <c r="L641" i="232" s="1"/>
  <c r="K431" i="232"/>
  <c r="K817" i="232"/>
  <c r="K195" i="223"/>
  <c r="M208" i="223"/>
  <c r="F114" i="228" s="1"/>
  <c r="M889" i="232"/>
  <c r="M892" i="232" s="1"/>
  <c r="M412" i="245" s="1"/>
  <c r="K485" i="232"/>
  <c r="K486" i="232" s="1"/>
  <c r="K477" i="232"/>
  <c r="K478" i="232" s="1"/>
  <c r="N670" i="232"/>
  <c r="N678" i="232" s="1"/>
  <c r="N684" i="232" s="1"/>
  <c r="M483" i="232"/>
  <c r="M484" i="232" s="1"/>
  <c r="M880" i="232" s="1"/>
  <c r="M475" i="232"/>
  <c r="M476" i="232" s="1"/>
  <c r="M859" i="232" s="1"/>
  <c r="M198" i="223"/>
  <c r="F110" i="228" s="1"/>
  <c r="L74" i="232"/>
  <c r="L118" i="232" s="1"/>
  <c r="L92" i="232"/>
  <c r="L95" i="232" s="1"/>
  <c r="N305" i="223"/>
  <c r="L405" i="232"/>
  <c r="L101" i="223"/>
  <c r="N280" i="232"/>
  <c r="N103" i="223"/>
  <c r="N367" i="232"/>
  <c r="N373" i="232" s="1"/>
  <c r="N383" i="232" s="1"/>
  <c r="N416" i="232" s="1"/>
  <c r="N171" i="245" s="1"/>
  <c r="N190" i="245" s="1"/>
  <c r="N360" i="232"/>
  <c r="N368" i="232" s="1"/>
  <c r="N374" i="232" s="1"/>
  <c r="N374" i="223"/>
  <c r="N803" i="232"/>
  <c r="N373" i="245" s="1"/>
  <c r="N393" i="245" s="1"/>
  <c r="N33" i="223"/>
  <c r="L803" i="232"/>
  <c r="O201" i="232"/>
  <c r="O186" i="232"/>
  <c r="O188" i="232" s="1"/>
  <c r="O191" i="232"/>
  <c r="L374" i="223"/>
  <c r="L395" i="223" s="1"/>
  <c r="O341" i="232"/>
  <c r="O343" i="232" s="1"/>
  <c r="O346" i="232"/>
  <c r="O356" i="232"/>
  <c r="O364" i="232" s="1"/>
  <c r="O376" i="232" s="1"/>
  <c r="L305" i="223"/>
  <c r="L325" i="223" s="1"/>
  <c r="K638" i="232"/>
  <c r="K639" i="232" s="1"/>
  <c r="K881" i="232" s="1"/>
  <c r="K266" i="223"/>
  <c r="K630" i="232"/>
  <c r="K631" i="232" s="1"/>
  <c r="K860" i="232" s="1"/>
  <c r="N515" i="232"/>
  <c r="N523" i="232" s="1"/>
  <c r="N529" i="232" s="1"/>
  <c r="N522" i="232"/>
  <c r="N528" i="232" s="1"/>
  <c r="N538" i="232" s="1"/>
  <c r="N571" i="232" s="1"/>
  <c r="N239" i="245" s="1"/>
  <c r="N258" i="245" s="1"/>
  <c r="Q478" i="233"/>
  <c r="Q473" i="233"/>
  <c r="Q482" i="233"/>
  <c r="P490" i="233"/>
  <c r="Q474" i="233"/>
  <c r="Q479" i="233"/>
  <c r="Q487" i="233"/>
  <c r="Q488" i="233"/>
  <c r="Q477" i="233"/>
  <c r="Q489" i="233"/>
  <c r="Q484" i="233"/>
  <c r="Q483" i="233"/>
  <c r="Q485" i="233"/>
  <c r="Q475" i="233"/>
  <c r="Q480" i="233"/>
  <c r="K829" i="232"/>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M829" i="232"/>
  <c r="M761" i="232"/>
  <c r="K828" i="232"/>
  <c r="M832" i="232"/>
  <c r="L826" i="232"/>
  <c r="M826" i="232"/>
  <c r="M828" i="232"/>
  <c r="Q379" i="223"/>
  <c r="J207" i="228" s="1"/>
  <c r="Q389" i="223"/>
  <c r="J214" i="228" s="1"/>
  <c r="Q818" i="232"/>
  <c r="Q400" i="245" s="1"/>
  <c r="Q381" i="223"/>
  <c r="J209" i="228" s="1"/>
  <c r="P389" i="223"/>
  <c r="I214" i="228" s="1"/>
  <c r="P380" i="223"/>
  <c r="I208" i="228" s="1"/>
  <c r="P388" i="223"/>
  <c r="I213" i="228" s="1"/>
  <c r="P387" i="223"/>
  <c r="I212" i="228" s="1"/>
  <c r="P386" i="223"/>
  <c r="I211" i="228" s="1"/>
  <c r="Q387" i="223"/>
  <c r="J212" i="228" s="1"/>
  <c r="Q380" i="223"/>
  <c r="J208" i="228" s="1"/>
  <c r="P382" i="223"/>
  <c r="I210" i="228" s="1"/>
  <c r="Q386" i="223"/>
  <c r="J211" i="228" s="1"/>
  <c r="P400" i="223"/>
  <c r="I219" i="228" s="1"/>
  <c r="P379" i="223"/>
  <c r="I207" i="228" s="1"/>
  <c r="P381" i="223"/>
  <c r="I209" i="228" s="1"/>
  <c r="Q61" i="223"/>
  <c r="J35" i="228" s="1"/>
  <c r="Q819" i="232"/>
  <c r="Q401" i="245" s="1"/>
  <c r="Q196" i="223"/>
  <c r="J108" i="228" s="1"/>
  <c r="Q264" i="223"/>
  <c r="J145" i="228" s="1"/>
  <c r="Q197" i="223"/>
  <c r="J109" i="228" s="1"/>
  <c r="Q265" i="223"/>
  <c r="J146" i="228" s="1"/>
  <c r="N153" i="223"/>
  <c r="G83" i="228" s="1"/>
  <c r="Q332" i="223"/>
  <c r="J182" i="228" s="1"/>
  <c r="M79" i="223"/>
  <c r="F41" i="228" s="1"/>
  <c r="M147" i="223"/>
  <c r="F78" i="228" s="1"/>
  <c r="Q128" i="223"/>
  <c r="J71" i="228" s="1"/>
  <c r="Q333" i="223"/>
  <c r="J183" i="228" s="1"/>
  <c r="Q129" i="223"/>
  <c r="J72" i="228" s="1"/>
  <c r="N84" i="223"/>
  <c r="G45" i="228" s="1"/>
  <c r="K827" i="232"/>
  <c r="N455" i="232"/>
  <c r="N827" i="232"/>
  <c r="M452" i="232"/>
  <c r="M448" i="232"/>
  <c r="K858" i="232"/>
  <c r="M825" i="232"/>
  <c r="K825" i="232"/>
  <c r="L825" i="232"/>
  <c r="Q91" i="233"/>
  <c r="Q94" i="233" s="1"/>
  <c r="Q495" i="233" s="1"/>
  <c r="M13" i="223"/>
  <c r="F6" i="228" s="1"/>
  <c r="M11" i="223"/>
  <c r="F4" i="228" s="1"/>
  <c r="M141" i="232"/>
  <c r="M12" i="245" s="1"/>
  <c r="Q84" i="233"/>
  <c r="Q99" i="233"/>
  <c r="Q100" i="233" s="1"/>
  <c r="Q507" i="233" s="1"/>
  <c r="Q107" i="233"/>
  <c r="Q108" i="233" s="1"/>
  <c r="Q528" i="233" s="1"/>
  <c r="M121" i="232"/>
  <c r="M62" i="245" s="1"/>
  <c r="J121" i="232"/>
  <c r="K121" i="232"/>
  <c r="N53" i="223" l="1"/>
  <c r="G30" i="228" s="1"/>
  <c r="G19" i="228"/>
  <c r="N395" i="223"/>
  <c r="G217" i="228" s="1"/>
  <c r="G205" i="228"/>
  <c r="N122" i="223"/>
  <c r="G68" i="228" s="1"/>
  <c r="G58" i="228"/>
  <c r="N54" i="223"/>
  <c r="G31" i="228" s="1"/>
  <c r="G21" i="228"/>
  <c r="N325" i="223"/>
  <c r="G178" i="228" s="1"/>
  <c r="G167" i="228"/>
  <c r="N326" i="223"/>
  <c r="G179" i="228" s="1"/>
  <c r="G169" i="228"/>
  <c r="M80" i="223"/>
  <c r="F42" i="228" s="1"/>
  <c r="N357" i="223"/>
  <c r="G194" i="228" s="1"/>
  <c r="M834" i="232"/>
  <c r="M353" i="245" s="1"/>
  <c r="M149" i="245"/>
  <c r="N121" i="232"/>
  <c r="N62" i="245" s="1"/>
  <c r="N59" i="245"/>
  <c r="M351" i="223"/>
  <c r="F189" i="228" s="1"/>
  <c r="M351" i="245"/>
  <c r="N837" i="232"/>
  <c r="N356" i="245" s="1"/>
  <c r="N152" i="245"/>
  <c r="L121" i="232"/>
  <c r="L173" i="232" s="1"/>
  <c r="L174" i="232" s="1"/>
  <c r="L586" i="232"/>
  <c r="L630" i="232" s="1"/>
  <c r="L631" i="232" s="1"/>
  <c r="L860" i="232" s="1"/>
  <c r="M284" i="223"/>
  <c r="F153" i="228" s="1"/>
  <c r="M284" i="245"/>
  <c r="M216" i="223"/>
  <c r="F116" i="228" s="1"/>
  <c r="L276" i="232"/>
  <c r="L127" i="223"/>
  <c r="L795" i="232"/>
  <c r="L796" i="232" s="1"/>
  <c r="N92" i="232"/>
  <c r="N95" i="232" s="1"/>
  <c r="N175" i="232" s="1"/>
  <c r="N176" i="232" s="1"/>
  <c r="N72" i="245" s="1"/>
  <c r="L263" i="223"/>
  <c r="N694" i="232"/>
  <c r="N738" i="232" s="1"/>
  <c r="N331" i="245" s="1"/>
  <c r="N712" i="232"/>
  <c r="N715" i="232" s="1"/>
  <c r="O347" i="232"/>
  <c r="O348" i="232" s="1"/>
  <c r="O352" i="232" s="1"/>
  <c r="O358" i="232" s="1"/>
  <c r="O366" i="232" s="1"/>
  <c r="O372" i="232" s="1"/>
  <c r="O382" i="232" s="1"/>
  <c r="O415" i="232" s="1"/>
  <c r="O170" i="245" s="1"/>
  <c r="O191" i="245" s="1"/>
  <c r="O351" i="232"/>
  <c r="N402" i="232"/>
  <c r="N384" i="232"/>
  <c r="L485" i="232"/>
  <c r="L486" i="232" s="1"/>
  <c r="L477" i="232"/>
  <c r="L478" i="232" s="1"/>
  <c r="L175" i="232"/>
  <c r="L176" i="232" s="1"/>
  <c r="L167" i="232"/>
  <c r="L168" i="232" s="1"/>
  <c r="L867" i="232"/>
  <c r="L135" i="223"/>
  <c r="N229" i="232"/>
  <c r="N273" i="232" s="1"/>
  <c r="N127" i="245" s="1"/>
  <c r="N247" i="232"/>
  <c r="N250" i="232" s="1"/>
  <c r="O37" i="232"/>
  <c r="O38" i="232" s="1"/>
  <c r="O42" i="232" s="1"/>
  <c r="O48" i="232" s="1"/>
  <c r="O56" i="232" s="1"/>
  <c r="O62" i="232" s="1"/>
  <c r="O72" i="232" s="1"/>
  <c r="O105" i="232" s="1"/>
  <c r="O34" i="245" s="1"/>
  <c r="O55" i="245" s="1"/>
  <c r="O41" i="232"/>
  <c r="N435" i="232"/>
  <c r="N171" i="223"/>
  <c r="L817" i="232"/>
  <c r="L59" i="223"/>
  <c r="K820" i="232"/>
  <c r="K399" i="223"/>
  <c r="L888" i="232"/>
  <c r="L140" i="223"/>
  <c r="O54" i="232"/>
  <c r="O66" i="232" s="1"/>
  <c r="L373" i="223"/>
  <c r="L393" i="223" s="1"/>
  <c r="N59" i="223"/>
  <c r="G33" i="228" s="1"/>
  <c r="K475" i="232"/>
  <c r="K476" i="232" s="1"/>
  <c r="K859" i="232" s="1"/>
  <c r="K483" i="232"/>
  <c r="K484" i="232" s="1"/>
  <c r="K880" i="232" s="1"/>
  <c r="K198" i="223"/>
  <c r="M407" i="223"/>
  <c r="F223" i="228" s="1"/>
  <c r="L793" i="232"/>
  <c r="L794" i="232" s="1"/>
  <c r="L882" i="232" s="1"/>
  <c r="L334" i="223"/>
  <c r="L785" i="232"/>
  <c r="L786" i="232" s="1"/>
  <c r="L861" i="232" s="1"/>
  <c r="O750" i="232"/>
  <c r="O753" i="232" s="1"/>
  <c r="O755" i="232" s="1"/>
  <c r="N748" i="232"/>
  <c r="O756" i="232" s="1"/>
  <c r="O768" i="232" s="1"/>
  <c r="O291" i="245" s="1"/>
  <c r="N590" i="232"/>
  <c r="N239" i="223"/>
  <c r="K203" i="223"/>
  <c r="K868" i="232"/>
  <c r="K871" i="232" s="1"/>
  <c r="L276" i="223"/>
  <c r="L890" i="232"/>
  <c r="O657" i="232"/>
  <c r="O658" i="232" s="1"/>
  <c r="O662" i="232" s="1"/>
  <c r="O668" i="232" s="1"/>
  <c r="O676" i="232" s="1"/>
  <c r="O682" i="232" s="1"/>
  <c r="O692" i="232" s="1"/>
  <c r="O725" i="232" s="1"/>
  <c r="O306" i="245" s="1"/>
  <c r="O327" i="245" s="1"/>
  <c r="O661" i="232"/>
  <c r="N539" i="232"/>
  <c r="N583" i="232" s="1"/>
  <c r="N263" i="245" s="1"/>
  <c r="N557" i="232"/>
  <c r="N560" i="232" s="1"/>
  <c r="O285" i="232"/>
  <c r="O288" i="232" s="1"/>
  <c r="O290" i="232" s="1"/>
  <c r="N283" i="232"/>
  <c r="O291" i="232" s="1"/>
  <c r="O303" i="232" s="1"/>
  <c r="O87" i="245" s="1"/>
  <c r="K208" i="223"/>
  <c r="K889" i="232"/>
  <c r="K892" i="232" s="1"/>
  <c r="M412" i="223"/>
  <c r="F225" i="228" s="1"/>
  <c r="L869" i="232"/>
  <c r="L271" i="223"/>
  <c r="O674" i="232"/>
  <c r="O686" i="232" s="1"/>
  <c r="O196" i="232"/>
  <c r="O192" i="232"/>
  <c r="O193" i="232" s="1"/>
  <c r="O197" i="232" s="1"/>
  <c r="O203" i="232" s="1"/>
  <c r="O211" i="232" s="1"/>
  <c r="O217" i="232" s="1"/>
  <c r="O227" i="232" s="1"/>
  <c r="O260" i="232" s="1"/>
  <c r="O102" i="245" s="1"/>
  <c r="O123" i="245" s="1"/>
  <c r="N373" i="223"/>
  <c r="M402" i="223"/>
  <c r="F221" i="228" s="1"/>
  <c r="O130" i="232"/>
  <c r="O133" i="232" s="1"/>
  <c r="O135" i="232" s="1"/>
  <c r="N128" i="232"/>
  <c r="O136" i="232" s="1"/>
  <c r="O148" i="232" s="1"/>
  <c r="O19" i="245" s="1"/>
  <c r="O519" i="232"/>
  <c r="O531" i="232" s="1"/>
  <c r="L870" i="232"/>
  <c r="L339" i="223"/>
  <c r="O209" i="232"/>
  <c r="O221" i="232" s="1"/>
  <c r="N805" i="232"/>
  <c r="N375" i="245" s="1"/>
  <c r="N394" i="245" s="1"/>
  <c r="L195" i="223"/>
  <c r="L431" i="232"/>
  <c r="O506" i="232"/>
  <c r="O502" i="232"/>
  <c r="O503" i="232" s="1"/>
  <c r="O507" i="232" s="1"/>
  <c r="O513" i="232" s="1"/>
  <c r="O521" i="232" s="1"/>
  <c r="O527" i="232" s="1"/>
  <c r="O537" i="232" s="1"/>
  <c r="O570" i="232" s="1"/>
  <c r="O238" i="245" s="1"/>
  <c r="O259" i="245"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N830" i="232"/>
  <c r="Q401" i="223"/>
  <c r="J220" i="228" s="1"/>
  <c r="Q400" i="223"/>
  <c r="J219" i="228" s="1"/>
  <c r="M149" i="223"/>
  <c r="F80" i="228" s="1"/>
  <c r="N152" i="223"/>
  <c r="G82" i="228" s="1"/>
  <c r="K830" i="232"/>
  <c r="L830" i="232"/>
  <c r="M451" i="232"/>
  <c r="M827" i="232"/>
  <c r="M12" i="223"/>
  <c r="F5" i="228" s="1"/>
  <c r="M165" i="232"/>
  <c r="M166" i="232" s="1"/>
  <c r="M62" i="223"/>
  <c r="F36" i="228" s="1"/>
  <c r="K62" i="223"/>
  <c r="J62" i="223"/>
  <c r="P131" i="232"/>
  <c r="M173" i="232"/>
  <c r="M174" i="232" s="1"/>
  <c r="K165" i="232"/>
  <c r="K166" i="232" s="1"/>
  <c r="K173" i="232"/>
  <c r="K174" i="232" s="1"/>
  <c r="J165" i="232"/>
  <c r="J166" i="232" s="1"/>
  <c r="J173" i="232"/>
  <c r="J174" i="232" s="1"/>
  <c r="N258" i="223" l="1"/>
  <c r="G142" i="228" s="1"/>
  <c r="G132" i="228"/>
  <c r="N190" i="223"/>
  <c r="G105" i="228" s="1"/>
  <c r="G95" i="228"/>
  <c r="N393" i="223"/>
  <c r="G215" i="228" s="1"/>
  <c r="G204" i="228"/>
  <c r="N165" i="232"/>
  <c r="N166" i="232" s="1"/>
  <c r="N857" i="232" s="1"/>
  <c r="L62" i="223"/>
  <c r="L638" i="232"/>
  <c r="L639" i="232" s="1"/>
  <c r="L881" i="232" s="1"/>
  <c r="L165" i="232"/>
  <c r="L166" i="232" s="1"/>
  <c r="L857" i="232" s="1"/>
  <c r="N173" i="232"/>
  <c r="N174" i="232" s="1"/>
  <c r="N878" i="232" s="1"/>
  <c r="N167" i="232"/>
  <c r="N168" i="232" s="1"/>
  <c r="N67" i="245" s="1"/>
  <c r="N62" i="223"/>
  <c r="G36" i="228" s="1"/>
  <c r="L266" i="223"/>
  <c r="M833" i="232"/>
  <c r="M352" i="245" s="1"/>
  <c r="M148" i="245"/>
  <c r="N356" i="223"/>
  <c r="G193" i="228" s="1"/>
  <c r="M353" i="223"/>
  <c r="F191" i="228" s="1"/>
  <c r="L328" i="232"/>
  <c r="L329" i="232" s="1"/>
  <c r="L879" i="232" s="1"/>
  <c r="L344" i="223"/>
  <c r="L130" i="223"/>
  <c r="L320" i="232"/>
  <c r="L321" i="232" s="1"/>
  <c r="L858" i="232" s="1"/>
  <c r="L891" i="232"/>
  <c r="O102" i="223"/>
  <c r="O305" i="232"/>
  <c r="O89" i="245" s="1"/>
  <c r="O293" i="232"/>
  <c r="N887" i="232"/>
  <c r="N72" i="223"/>
  <c r="G40" i="228" s="1"/>
  <c r="N127" i="223"/>
  <c r="G70" i="228" s="1"/>
  <c r="N276" i="232"/>
  <c r="N130" i="245" s="1"/>
  <c r="L868" i="232"/>
  <c r="L203" i="223"/>
  <c r="L198" i="223"/>
  <c r="L483" i="232"/>
  <c r="L484" i="232" s="1"/>
  <c r="L880" i="232" s="1"/>
  <c r="L475" i="232"/>
  <c r="L476" i="232" s="1"/>
  <c r="L859" i="232" s="1"/>
  <c r="O202" i="232"/>
  <c r="O198" i="232"/>
  <c r="N632" i="232"/>
  <c r="N633" i="232" s="1"/>
  <c r="N271" i="245" s="1"/>
  <c r="N640" i="232"/>
  <c r="N641" i="232" s="1"/>
  <c r="N276" i="245" s="1"/>
  <c r="K407" i="223"/>
  <c r="L889" i="232"/>
  <c r="L208" i="223"/>
  <c r="N263" i="223"/>
  <c r="G144" i="228" s="1"/>
  <c r="N586" i="232"/>
  <c r="N266" i="245" s="1"/>
  <c r="N405" i="232"/>
  <c r="N428" i="232"/>
  <c r="N375" i="223"/>
  <c r="O667" i="232"/>
  <c r="O663" i="232"/>
  <c r="O306" i="223"/>
  <c r="O440" i="232"/>
  <c r="O443" i="232" s="1"/>
  <c r="O445" i="232" s="1"/>
  <c r="N438" i="232"/>
  <c r="O446" i="232" s="1"/>
  <c r="O458" i="232" s="1"/>
  <c r="O155" i="245" s="1"/>
  <c r="O357" i="232"/>
  <c r="O365" i="232" s="1"/>
  <c r="O377" i="232" s="1"/>
  <c r="O378" i="232" s="1"/>
  <c r="O381" i="232" s="1"/>
  <c r="O414" i="232" s="1"/>
  <c r="O169" i="245" s="1"/>
  <c r="O189" i="245" s="1"/>
  <c r="O353" i="232"/>
  <c r="K412" i="223"/>
  <c r="N593" i="232"/>
  <c r="O601" i="232" s="1"/>
  <c r="O613" i="232" s="1"/>
  <c r="O223" i="245" s="1"/>
  <c r="O595" i="232"/>
  <c r="O598" i="232" s="1"/>
  <c r="O600" i="232" s="1"/>
  <c r="O47" i="232"/>
  <c r="O43" i="232"/>
  <c r="O804" i="232"/>
  <c r="O374" i="245" s="1"/>
  <c r="O395" i="245" s="1"/>
  <c r="O170" i="223"/>
  <c r="O238" i="223"/>
  <c r="O19" i="223"/>
  <c r="H10" i="228" s="1"/>
  <c r="O291" i="223"/>
  <c r="H158" i="228" s="1"/>
  <c r="K402" i="223"/>
  <c r="L399" i="223"/>
  <c r="L820" i="232"/>
  <c r="O34" i="223"/>
  <c r="L67" i="223"/>
  <c r="L866" i="232"/>
  <c r="N787" i="232"/>
  <c r="N788" i="232" s="1"/>
  <c r="N339" i="245" s="1"/>
  <c r="N795" i="232"/>
  <c r="N796" i="232" s="1"/>
  <c r="N344" i="245" s="1"/>
  <c r="O512" i="232"/>
  <c r="O508" i="232"/>
  <c r="O150" i="232"/>
  <c r="O21" i="245" s="1"/>
  <c r="O138" i="232"/>
  <c r="O87" i="223"/>
  <c r="H47" i="228" s="1"/>
  <c r="O770" i="232"/>
  <c r="O293" i="245" s="1"/>
  <c r="O758" i="232"/>
  <c r="N322" i="232"/>
  <c r="N323" i="232" s="1"/>
  <c r="N135" i="245" s="1"/>
  <c r="N330" i="232"/>
  <c r="N331" i="232" s="1"/>
  <c r="N140" i="245" s="1"/>
  <c r="L72" i="223"/>
  <c r="L887" i="232"/>
  <c r="N331" i="223"/>
  <c r="G181" i="228" s="1"/>
  <c r="N741" i="232"/>
  <c r="N334" i="245" s="1"/>
  <c r="Q533" i="233"/>
  <c r="Q512" i="233"/>
  <c r="M830" i="232"/>
  <c r="M148" i="223"/>
  <c r="F79" i="228" s="1"/>
  <c r="J121" i="223"/>
  <c r="M393" i="223"/>
  <c r="F215" i="228" s="1"/>
  <c r="L121" i="223"/>
  <c r="M121" i="223"/>
  <c r="F67" i="228" s="1"/>
  <c r="K121" i="223"/>
  <c r="N121" i="223"/>
  <c r="G67" i="228" s="1"/>
  <c r="J878" i="232"/>
  <c r="J883" i="232" s="1"/>
  <c r="J857" i="232"/>
  <c r="J862" i="232" s="1"/>
  <c r="K878" i="232"/>
  <c r="K883" i="232" s="1"/>
  <c r="K857" i="232"/>
  <c r="K862" i="232" s="1"/>
  <c r="L878" i="232"/>
  <c r="M878" i="232"/>
  <c r="M883" i="232" s="1"/>
  <c r="M857" i="232"/>
  <c r="M862" i="232" s="1"/>
  <c r="O123" i="223" l="1"/>
  <c r="H69" i="228" s="1"/>
  <c r="H57" i="228"/>
  <c r="O259" i="223"/>
  <c r="H143" i="228" s="1"/>
  <c r="H131" i="228"/>
  <c r="N394" i="223"/>
  <c r="G216" i="228" s="1"/>
  <c r="G206" i="228"/>
  <c r="O55" i="223"/>
  <c r="H32" i="228" s="1"/>
  <c r="H20" i="228"/>
  <c r="O191" i="223"/>
  <c r="H106" i="228" s="1"/>
  <c r="H94" i="228"/>
  <c r="O327" i="223"/>
  <c r="H180" i="228" s="1"/>
  <c r="H168" i="228"/>
  <c r="N67" i="223"/>
  <c r="G38" i="228" s="1"/>
  <c r="N866" i="232"/>
  <c r="L883" i="232"/>
  <c r="M352" i="223"/>
  <c r="F190" i="228" s="1"/>
  <c r="N817" i="232"/>
  <c r="N399" i="245" s="1"/>
  <c r="N195" i="245"/>
  <c r="L862" i="232"/>
  <c r="L871" i="232"/>
  <c r="L892" i="232"/>
  <c r="O149" i="232"/>
  <c r="O20" i="245" s="1"/>
  <c r="O825" i="232"/>
  <c r="O21" i="223"/>
  <c r="H12" i="228" s="1"/>
  <c r="O374" i="223"/>
  <c r="N630" i="232"/>
  <c r="N631" i="232" s="1"/>
  <c r="N860" i="232" s="1"/>
  <c r="N266" i="223"/>
  <c r="G147" i="228" s="1"/>
  <c r="N638" i="232"/>
  <c r="N639" i="232" s="1"/>
  <c r="N881" i="232" s="1"/>
  <c r="N888" i="232"/>
  <c r="N140" i="223"/>
  <c r="G77" i="228" s="1"/>
  <c r="P350" i="232"/>
  <c r="O359" i="232"/>
  <c r="O669" i="232"/>
  <c r="O677" i="232" s="1"/>
  <c r="O683" i="232" s="1"/>
  <c r="O693" i="232" s="1"/>
  <c r="O726" i="232" s="1"/>
  <c r="O307" i="245" s="1"/>
  <c r="O326" i="245" s="1"/>
  <c r="P660" i="232"/>
  <c r="N867" i="232"/>
  <c r="N135" i="223"/>
  <c r="G75" i="228" s="1"/>
  <c r="P505" i="232"/>
  <c r="O514" i="232"/>
  <c r="O522" i="232" s="1"/>
  <c r="O528" i="232" s="1"/>
  <c r="O538" i="232" s="1"/>
  <c r="O571" i="232" s="1"/>
  <c r="O239" i="245" s="1"/>
  <c r="O258" i="245" s="1"/>
  <c r="O169" i="223"/>
  <c r="O675" i="232"/>
  <c r="O687" i="232" s="1"/>
  <c r="O688" i="232" s="1"/>
  <c r="O691" i="232" s="1"/>
  <c r="O724" i="232" s="1"/>
  <c r="O305" i="245" s="1"/>
  <c r="O325" i="245" s="1"/>
  <c r="N890" i="232"/>
  <c r="N276" i="223"/>
  <c r="G151" i="228" s="1"/>
  <c r="N334" i="223"/>
  <c r="G184" i="228" s="1"/>
  <c r="N785" i="232"/>
  <c r="N786" i="232" s="1"/>
  <c r="N861" i="232" s="1"/>
  <c r="N793" i="232"/>
  <c r="N794" i="232" s="1"/>
  <c r="N882" i="232" s="1"/>
  <c r="O829" i="232"/>
  <c r="O769" i="232"/>
  <c r="O292" i="245" s="1"/>
  <c r="O520" i="232"/>
  <c r="O532" i="232" s="1"/>
  <c r="O533" i="232" s="1"/>
  <c r="O536" i="232" s="1"/>
  <c r="O569" i="232" s="1"/>
  <c r="O237" i="245" s="1"/>
  <c r="O257" i="245" s="1"/>
  <c r="L402" i="223"/>
  <c r="O49" i="232"/>
  <c r="O57" i="232" s="1"/>
  <c r="O63" i="232" s="1"/>
  <c r="O73" i="232" s="1"/>
  <c r="O106" i="232" s="1"/>
  <c r="O35" i="245" s="1"/>
  <c r="O54" i="245" s="1"/>
  <c r="P40" i="232"/>
  <c r="O840" i="232"/>
  <c r="O359" i="245" s="1"/>
  <c r="O155" i="223"/>
  <c r="H84" i="228" s="1"/>
  <c r="N271" i="223"/>
  <c r="G149" i="228" s="1"/>
  <c r="N869" i="232"/>
  <c r="O826" i="232"/>
  <c r="O304" i="232"/>
  <c r="O88" i="245" s="1"/>
  <c r="O293" i="223"/>
  <c r="H160" i="228" s="1"/>
  <c r="N891" i="232"/>
  <c r="N344" i="223"/>
  <c r="G188" i="228" s="1"/>
  <c r="O55" i="232"/>
  <c r="O67" i="232" s="1"/>
  <c r="O68" i="232" s="1"/>
  <c r="O71" i="232" s="1"/>
  <c r="O104" i="232" s="1"/>
  <c r="O33" i="245" s="1"/>
  <c r="O53" i="245" s="1"/>
  <c r="O460" i="232"/>
  <c r="O157" i="245" s="1"/>
  <c r="O448" i="232"/>
  <c r="O204" i="232"/>
  <c r="O212" i="232" s="1"/>
  <c r="O218" i="232" s="1"/>
  <c r="O228" i="232" s="1"/>
  <c r="O261" i="232" s="1"/>
  <c r="O103" i="245" s="1"/>
  <c r="O122" i="245" s="1"/>
  <c r="P195" i="232"/>
  <c r="O89" i="223"/>
  <c r="H49" i="228" s="1"/>
  <c r="N339" i="223"/>
  <c r="G186" i="228" s="1"/>
  <c r="N870" i="232"/>
  <c r="O615" i="232"/>
  <c r="O225" i="245" s="1"/>
  <c r="O603" i="232"/>
  <c r="N431" i="232"/>
  <c r="N198" i="245" s="1"/>
  <c r="N195" i="223"/>
  <c r="G107" i="228" s="1"/>
  <c r="O210" i="232"/>
  <c r="O222" i="232" s="1"/>
  <c r="O223" i="232" s="1"/>
  <c r="O226" i="232" s="1"/>
  <c r="O259" i="232" s="1"/>
  <c r="O101" i="245" s="1"/>
  <c r="O121" i="245" s="1"/>
  <c r="O223" i="223"/>
  <c r="H121" i="228" s="1"/>
  <c r="N477" i="232"/>
  <c r="N478" i="232" s="1"/>
  <c r="N203" i="245" s="1"/>
  <c r="N485" i="232"/>
  <c r="N486" i="232" s="1"/>
  <c r="N208" i="245" s="1"/>
  <c r="N328" i="232"/>
  <c r="N329" i="232" s="1"/>
  <c r="N879" i="232" s="1"/>
  <c r="N320" i="232"/>
  <c r="N321" i="232" s="1"/>
  <c r="N858" i="232" s="1"/>
  <c r="N130" i="223"/>
  <c r="G73" i="228" s="1"/>
  <c r="O189" i="223" l="1"/>
  <c r="H104" i="228" s="1"/>
  <c r="H93" i="228"/>
  <c r="O395" i="223"/>
  <c r="H217" i="228" s="1"/>
  <c r="H205" i="228"/>
  <c r="N820" i="232"/>
  <c r="N402" i="245" s="1"/>
  <c r="N399" i="223"/>
  <c r="G218" i="228" s="1"/>
  <c r="O205" i="232"/>
  <c r="O213" i="232" s="1"/>
  <c r="O219" i="232" s="1"/>
  <c r="O229" i="232" s="1"/>
  <c r="O273" i="232" s="1"/>
  <c r="O127" i="245" s="1"/>
  <c r="L412" i="223"/>
  <c r="L407" i="223"/>
  <c r="O515" i="232"/>
  <c r="O523" i="232" s="1"/>
  <c r="O529" i="232" s="1"/>
  <c r="O539" i="232" s="1"/>
  <c r="O583" i="232" s="1"/>
  <c r="O263" i="245" s="1"/>
  <c r="O670" i="232"/>
  <c r="O678" i="232" s="1"/>
  <c r="O684" i="232" s="1"/>
  <c r="O712" i="232" s="1"/>
  <c r="O715" i="232" s="1"/>
  <c r="O125" i="232"/>
  <c r="O35" i="223"/>
  <c r="N208" i="223"/>
  <c r="G114" i="228" s="1"/>
  <c r="N889" i="232"/>
  <c r="N892" i="232" s="1"/>
  <c r="N412" i="245" s="1"/>
  <c r="O305" i="223"/>
  <c r="P46" i="232"/>
  <c r="P36" i="232"/>
  <c r="P31" i="232"/>
  <c r="P33" i="232" s="1"/>
  <c r="N203" i="223"/>
  <c r="G112" i="228" s="1"/>
  <c r="N868" i="232"/>
  <c r="N871" i="232" s="1"/>
  <c r="N407" i="245" s="1"/>
  <c r="O101" i="223"/>
  <c r="O225" i="223"/>
  <c r="H123" i="228" s="1"/>
  <c r="O103" i="223"/>
  <c r="O280" i="232"/>
  <c r="P666" i="232"/>
  <c r="P651" i="232"/>
  <c r="P653" i="232" s="1"/>
  <c r="P656" i="232"/>
  <c r="O803" i="232"/>
  <c r="O373" i="245" s="1"/>
  <c r="O393" i="245" s="1"/>
  <c r="O33" i="223"/>
  <c r="O827" i="232"/>
  <c r="O459" i="232"/>
  <c r="O156" i="245" s="1"/>
  <c r="O237" i="223"/>
  <c r="O745" i="232"/>
  <c r="O307" i="223"/>
  <c r="O614" i="232"/>
  <c r="O224" i="245" s="1"/>
  <c r="O828" i="232"/>
  <c r="O842" i="232"/>
  <c r="O361" i="245" s="1"/>
  <c r="O157" i="223"/>
  <c r="H86" i="228" s="1"/>
  <c r="O292" i="223"/>
  <c r="H159" i="228" s="1"/>
  <c r="O360" i="232"/>
  <c r="O368" i="232" s="1"/>
  <c r="O374" i="232" s="1"/>
  <c r="O367" i="232"/>
  <c r="O373" i="232" s="1"/>
  <c r="O383" i="232" s="1"/>
  <c r="O416" i="232" s="1"/>
  <c r="O171" i="245" s="1"/>
  <c r="O190" i="245" s="1"/>
  <c r="P501" i="232"/>
  <c r="P496" i="232"/>
  <c r="P498" i="232" s="1"/>
  <c r="P511" i="232"/>
  <c r="P191" i="232"/>
  <c r="P186" i="232"/>
  <c r="P188" i="232" s="1"/>
  <c r="P201" i="232"/>
  <c r="N483" i="232"/>
  <c r="N484" i="232" s="1"/>
  <c r="N880" i="232" s="1"/>
  <c r="N883" i="232" s="1"/>
  <c r="N475" i="232"/>
  <c r="N476" i="232" s="1"/>
  <c r="N859" i="232" s="1"/>
  <c r="N862" i="232" s="1"/>
  <c r="N198" i="223"/>
  <c r="G110" i="228" s="1"/>
  <c r="O50" i="232"/>
  <c r="O58" i="232" s="1"/>
  <c r="O64" i="232" s="1"/>
  <c r="O88" i="223"/>
  <c r="H48" i="228" s="1"/>
  <c r="O359" i="223"/>
  <c r="H195" i="228" s="1"/>
  <c r="O590" i="232"/>
  <c r="O239" i="223"/>
  <c r="P346" i="232"/>
  <c r="P356" i="232"/>
  <c r="P341" i="232"/>
  <c r="P343" i="232" s="1"/>
  <c r="O20" i="223"/>
  <c r="H11" i="228" s="1"/>
  <c r="Q131" i="232"/>
  <c r="O122" i="223" l="1"/>
  <c r="H68" i="228" s="1"/>
  <c r="H58" i="228"/>
  <c r="O325" i="223"/>
  <c r="H178" i="228" s="1"/>
  <c r="H167" i="228"/>
  <c r="O53" i="223"/>
  <c r="H30" i="228" s="1"/>
  <c r="H19" i="228"/>
  <c r="O121" i="223"/>
  <c r="H67" i="228" s="1"/>
  <c r="H56" i="228"/>
  <c r="O54" i="223"/>
  <c r="H31" i="228" s="1"/>
  <c r="H21" i="228"/>
  <c r="O258" i="223"/>
  <c r="H142" i="228" s="1"/>
  <c r="H132" i="228"/>
  <c r="O326" i="223"/>
  <c r="H179" i="228" s="1"/>
  <c r="H169" i="228"/>
  <c r="O257" i="223"/>
  <c r="H141" i="228" s="1"/>
  <c r="H130" i="228"/>
  <c r="N402" i="223"/>
  <c r="G221" i="228" s="1"/>
  <c r="O247" i="232"/>
  <c r="O250" i="232" s="1"/>
  <c r="O322" i="232" s="1"/>
  <c r="O323" i="232" s="1"/>
  <c r="O135" i="245" s="1"/>
  <c r="O557" i="232"/>
  <c r="O560" i="232" s="1"/>
  <c r="O640" i="232" s="1"/>
  <c r="O641" i="232" s="1"/>
  <c r="O276" i="245" s="1"/>
  <c r="O694" i="232"/>
  <c r="O738" i="232" s="1"/>
  <c r="O331" i="245" s="1"/>
  <c r="O830" i="232"/>
  <c r="P502" i="232"/>
  <c r="P503" i="232" s="1"/>
  <c r="P507" i="232" s="1"/>
  <c r="P513" i="232" s="1"/>
  <c r="P521" i="232" s="1"/>
  <c r="P527" i="232" s="1"/>
  <c r="P537" i="232" s="1"/>
  <c r="P570" i="232" s="1"/>
  <c r="P238" i="245" s="1"/>
  <c r="P259" i="245" s="1"/>
  <c r="P506" i="232"/>
  <c r="P750" i="232"/>
  <c r="P753" i="232" s="1"/>
  <c r="P755" i="232" s="1"/>
  <c r="O748" i="232"/>
  <c r="P756" i="232" s="1"/>
  <c r="P772" i="232" s="1"/>
  <c r="P295" i="245" s="1"/>
  <c r="P37" i="232"/>
  <c r="P38" i="232" s="1"/>
  <c r="P42" i="232" s="1"/>
  <c r="P48" i="232" s="1"/>
  <c r="P56" i="232" s="1"/>
  <c r="P62" i="232" s="1"/>
  <c r="P72" i="232" s="1"/>
  <c r="P105" i="232" s="1"/>
  <c r="P34" i="245" s="1"/>
  <c r="P55" i="245" s="1"/>
  <c r="P41" i="232"/>
  <c r="N407" i="223"/>
  <c r="G223" i="228" s="1"/>
  <c r="O361" i="223"/>
  <c r="H197" i="228" s="1"/>
  <c r="N412" i="223"/>
  <c r="G225" i="228" s="1"/>
  <c r="P661" i="232"/>
  <c r="P657" i="232"/>
  <c r="P658" i="232" s="1"/>
  <c r="P662" i="232" s="1"/>
  <c r="P668" i="232" s="1"/>
  <c r="P676" i="232" s="1"/>
  <c r="P682" i="232" s="1"/>
  <c r="P692" i="232" s="1"/>
  <c r="P725" i="232" s="1"/>
  <c r="P306" i="245" s="1"/>
  <c r="P327" i="245" s="1"/>
  <c r="O787" i="232"/>
  <c r="O788" i="232" s="1"/>
  <c r="O339" i="245" s="1"/>
  <c r="O795" i="232"/>
  <c r="O796" i="232" s="1"/>
  <c r="O344" i="245" s="1"/>
  <c r="P351" i="232"/>
  <c r="P357" i="232" s="1"/>
  <c r="P365" i="232" s="1"/>
  <c r="P377" i="232" s="1"/>
  <c r="P347" i="232"/>
  <c r="P348" i="232" s="1"/>
  <c r="P352" i="232" s="1"/>
  <c r="P674" i="232"/>
  <c r="P686" i="232" s="1"/>
  <c r="P54" i="232"/>
  <c r="P66" i="232" s="1"/>
  <c r="P364" i="232"/>
  <c r="P376" i="232" s="1"/>
  <c r="P209" i="232"/>
  <c r="P221" i="232" s="1"/>
  <c r="O805" i="232"/>
  <c r="O375" i="245" s="1"/>
  <c r="O394" i="245" s="1"/>
  <c r="O171" i="223"/>
  <c r="O435" i="232"/>
  <c r="O276" i="232"/>
  <c r="O130" i="245" s="1"/>
  <c r="O127" i="223"/>
  <c r="H70" i="228" s="1"/>
  <c r="O74" i="232"/>
  <c r="O118" i="232" s="1"/>
  <c r="O59" i="245" s="1"/>
  <c r="O92" i="232"/>
  <c r="O95" i="232" s="1"/>
  <c r="P196" i="232"/>
  <c r="P192" i="232"/>
  <c r="P193" i="232" s="1"/>
  <c r="P197" i="232" s="1"/>
  <c r="P203" i="232" s="1"/>
  <c r="P211" i="232" s="1"/>
  <c r="P217" i="232" s="1"/>
  <c r="P227" i="232" s="1"/>
  <c r="P260" i="232" s="1"/>
  <c r="P102" i="245" s="1"/>
  <c r="P123" i="245" s="1"/>
  <c r="O402" i="232"/>
  <c r="O405" i="232" s="1"/>
  <c r="O384" i="232"/>
  <c r="O428" i="232" s="1"/>
  <c r="O195" i="245" s="1"/>
  <c r="O224" i="223"/>
  <c r="H122" i="228" s="1"/>
  <c r="O586" i="232"/>
  <c r="O266" i="245" s="1"/>
  <c r="O263" i="223"/>
  <c r="H144" i="228" s="1"/>
  <c r="P130" i="232"/>
  <c r="P133" i="232" s="1"/>
  <c r="P135" i="232" s="1"/>
  <c r="O128" i="232"/>
  <c r="P136" i="232" s="1"/>
  <c r="P152" i="232" s="1"/>
  <c r="P23" i="245" s="1"/>
  <c r="O841" i="232"/>
  <c r="O360" i="245" s="1"/>
  <c r="O156" i="223"/>
  <c r="H85" i="228" s="1"/>
  <c r="O373" i="223"/>
  <c r="O283" i="232"/>
  <c r="P291" i="232" s="1"/>
  <c r="P307" i="232" s="1"/>
  <c r="P91" i="245" s="1"/>
  <c r="P285" i="232"/>
  <c r="P288" i="232" s="1"/>
  <c r="P290" i="232" s="1"/>
  <c r="O593" i="232"/>
  <c r="P601" i="232" s="1"/>
  <c r="P617" i="232" s="1"/>
  <c r="P227" i="245" s="1"/>
  <c r="P595" i="232"/>
  <c r="P598" i="232" s="1"/>
  <c r="P600" i="232" s="1"/>
  <c r="P519" i="232"/>
  <c r="P531" i="232" s="1"/>
  <c r="O393" i="223" l="1"/>
  <c r="H215" i="228" s="1"/>
  <c r="H204" i="228"/>
  <c r="O190" i="223"/>
  <c r="H105" i="228" s="1"/>
  <c r="H95" i="228"/>
  <c r="O330" i="232"/>
  <c r="O331" i="232" s="1"/>
  <c r="O140" i="245" s="1"/>
  <c r="O331" i="223"/>
  <c r="H181" i="228" s="1"/>
  <c r="O632" i="232"/>
  <c r="O633" i="232" s="1"/>
  <c r="O741" i="232"/>
  <c r="O175" i="232"/>
  <c r="O176" i="232" s="1"/>
  <c r="O72" i="245" s="1"/>
  <c r="O167" i="232"/>
  <c r="O168" i="232" s="1"/>
  <c r="O67" i="245" s="1"/>
  <c r="O328" i="232"/>
  <c r="O329" i="232" s="1"/>
  <c r="O879" i="232" s="1"/>
  <c r="O320" i="232"/>
  <c r="O321" i="232" s="1"/>
  <c r="O858" i="232" s="1"/>
  <c r="O130" i="223"/>
  <c r="H73" i="228" s="1"/>
  <c r="P378" i="232"/>
  <c r="P381" i="232" s="1"/>
  <c r="P414" i="232" s="1"/>
  <c r="P169" i="245" s="1"/>
  <c r="P189" i="245" s="1"/>
  <c r="P619" i="232"/>
  <c r="P229" i="245" s="1"/>
  <c r="P603" i="232"/>
  <c r="O638" i="232"/>
  <c r="O639" i="232" s="1"/>
  <c r="O881" i="232" s="1"/>
  <c r="O630" i="232"/>
  <c r="O631" i="232" s="1"/>
  <c r="O860" i="232" s="1"/>
  <c r="O266" i="223"/>
  <c r="H147" i="228" s="1"/>
  <c r="O59" i="223"/>
  <c r="H33" i="228" s="1"/>
  <c r="O121" i="232"/>
  <c r="O62" i="245" s="1"/>
  <c r="O817" i="232"/>
  <c r="O399" i="245" s="1"/>
  <c r="P353" i="232"/>
  <c r="P358" i="232"/>
  <c r="P366" i="232" s="1"/>
  <c r="P372" i="232" s="1"/>
  <c r="P382" i="232" s="1"/>
  <c r="P415" i="232" s="1"/>
  <c r="P170" i="245" s="1"/>
  <c r="P191" i="245" s="1"/>
  <c r="P227" i="223"/>
  <c r="I124" i="228" s="1"/>
  <c r="O438" i="232"/>
  <c r="P446" i="232" s="1"/>
  <c r="P462" i="232" s="1"/>
  <c r="P159" i="245" s="1"/>
  <c r="P440" i="232"/>
  <c r="P443" i="232" s="1"/>
  <c r="P445" i="232" s="1"/>
  <c r="P47" i="232"/>
  <c r="P43" i="232"/>
  <c r="P309" i="232"/>
  <c r="P93" i="245" s="1"/>
  <c r="P293" i="232"/>
  <c r="O360" i="223"/>
  <c r="H196" i="228" s="1"/>
  <c r="O344" i="223"/>
  <c r="H188" i="228" s="1"/>
  <c r="O891" i="232"/>
  <c r="P34" i="223"/>
  <c r="P91" i="223"/>
  <c r="I50" i="228" s="1"/>
  <c r="O431" i="232"/>
  <c r="O198" i="245" s="1"/>
  <c r="O195" i="223"/>
  <c r="H107" i="228" s="1"/>
  <c r="O375" i="223"/>
  <c r="O339" i="223"/>
  <c r="H186" i="228" s="1"/>
  <c r="O870" i="232"/>
  <c r="P295" i="223"/>
  <c r="I161" i="228" s="1"/>
  <c r="P23" i="223"/>
  <c r="I13" i="228" s="1"/>
  <c r="O477" i="232"/>
  <c r="O478" i="232" s="1"/>
  <c r="O203" i="245" s="1"/>
  <c r="O485" i="232"/>
  <c r="O486" i="232" s="1"/>
  <c r="O208" i="245" s="1"/>
  <c r="O276" i="223"/>
  <c r="H151" i="228" s="1"/>
  <c r="O890" i="232"/>
  <c r="P306" i="223"/>
  <c r="P774" i="232"/>
  <c r="P297" i="245" s="1"/>
  <c r="P758" i="232"/>
  <c r="P154" i="232"/>
  <c r="P25" i="245" s="1"/>
  <c r="P138" i="232"/>
  <c r="P102" i="223"/>
  <c r="O135" i="223"/>
  <c r="H75" i="228" s="1"/>
  <c r="O867" i="232"/>
  <c r="P667" i="232"/>
  <c r="P663" i="232"/>
  <c r="P512" i="232"/>
  <c r="P508" i="232"/>
  <c r="P202" i="232"/>
  <c r="P198" i="232"/>
  <c r="P238" i="223"/>
  <c r="P327" i="223" l="1"/>
  <c r="I180" i="228" s="1"/>
  <c r="I168" i="228"/>
  <c r="P259" i="223"/>
  <c r="I143" i="228" s="1"/>
  <c r="I131" i="228"/>
  <c r="P55" i="223"/>
  <c r="I32" i="228" s="1"/>
  <c r="I20" i="228"/>
  <c r="O394" i="223"/>
  <c r="H216" i="228" s="1"/>
  <c r="H206" i="228"/>
  <c r="P123" i="223"/>
  <c r="I69" i="228" s="1"/>
  <c r="I57" i="228"/>
  <c r="O140" i="223"/>
  <c r="H77" i="228" s="1"/>
  <c r="O888" i="232"/>
  <c r="O785" i="232"/>
  <c r="O786" i="232" s="1"/>
  <c r="O861" i="232" s="1"/>
  <c r="O334" i="245"/>
  <c r="O869" i="232"/>
  <c r="O271" i="245"/>
  <c r="O793" i="232"/>
  <c r="O794" i="232" s="1"/>
  <c r="O882" i="232" s="1"/>
  <c r="O271" i="223"/>
  <c r="H149" i="228" s="1"/>
  <c r="O334" i="223"/>
  <c r="H184" i="228" s="1"/>
  <c r="O868" i="232"/>
  <c r="O203" i="223"/>
  <c r="H112" i="228" s="1"/>
  <c r="Q505" i="232"/>
  <c r="P514" i="232"/>
  <c r="P522" i="232" s="1"/>
  <c r="P528" i="232" s="1"/>
  <c r="P538" i="232" s="1"/>
  <c r="P571" i="232" s="1"/>
  <c r="P239" i="245" s="1"/>
  <c r="P258" i="245" s="1"/>
  <c r="P308" i="232"/>
  <c r="P92" i="245" s="1"/>
  <c r="P826" i="232"/>
  <c r="P804" i="232"/>
  <c r="P374" i="245" s="1"/>
  <c r="P395" i="245" s="1"/>
  <c r="P170" i="223"/>
  <c r="P169" i="223"/>
  <c r="P520" i="232"/>
  <c r="P532" i="232" s="1"/>
  <c r="P533" i="232" s="1"/>
  <c r="P536" i="232" s="1"/>
  <c r="P569" i="232" s="1"/>
  <c r="P237" i="245" s="1"/>
  <c r="P257" i="245" s="1"/>
  <c r="P93" i="223"/>
  <c r="I52" i="228" s="1"/>
  <c r="P359" i="232"/>
  <c r="Q350" i="232"/>
  <c r="Q660" i="232"/>
  <c r="P669" i="232"/>
  <c r="P677" i="232" s="1"/>
  <c r="P683" i="232" s="1"/>
  <c r="P693" i="232" s="1"/>
  <c r="P726" i="232" s="1"/>
  <c r="P307" i="245" s="1"/>
  <c r="P326" i="245" s="1"/>
  <c r="P825" i="232"/>
  <c r="P153" i="232"/>
  <c r="P24" i="245" s="1"/>
  <c r="P49" i="232"/>
  <c r="P57" i="232" s="1"/>
  <c r="P63" i="232" s="1"/>
  <c r="P73" i="232" s="1"/>
  <c r="P106" i="232" s="1"/>
  <c r="P35" i="245" s="1"/>
  <c r="P54" i="245" s="1"/>
  <c r="Q40" i="232"/>
  <c r="O820" i="232"/>
  <c r="O402" i="245" s="1"/>
  <c r="O399" i="223"/>
  <c r="H218" i="228" s="1"/>
  <c r="P828" i="232"/>
  <c r="P618" i="232"/>
  <c r="P228" i="245" s="1"/>
  <c r="P675" i="232"/>
  <c r="P687" i="232" s="1"/>
  <c r="P688" i="232" s="1"/>
  <c r="P691" i="232" s="1"/>
  <c r="P724" i="232" s="1"/>
  <c r="P305" i="245" s="1"/>
  <c r="P325" i="245" s="1"/>
  <c r="P25" i="223"/>
  <c r="I15" i="228" s="1"/>
  <c r="P55" i="232"/>
  <c r="P67" i="232" s="1"/>
  <c r="P68" i="232" s="1"/>
  <c r="P71" i="232" s="1"/>
  <c r="P104" i="232" s="1"/>
  <c r="P33" i="245" s="1"/>
  <c r="P53" i="245" s="1"/>
  <c r="O62" i="223"/>
  <c r="H36" i="228" s="1"/>
  <c r="O165" i="232"/>
  <c r="O166" i="232" s="1"/>
  <c r="O857" i="232" s="1"/>
  <c r="O173" i="232"/>
  <c r="O174" i="232" s="1"/>
  <c r="O878" i="232" s="1"/>
  <c r="P229" i="223"/>
  <c r="I126" i="228" s="1"/>
  <c r="Q195" i="232"/>
  <c r="P204" i="232"/>
  <c r="P212" i="232" s="1"/>
  <c r="P218" i="232" s="1"/>
  <c r="P228" i="232" s="1"/>
  <c r="P261" i="232" s="1"/>
  <c r="P103" i="245" s="1"/>
  <c r="P122" i="245" s="1"/>
  <c r="P829" i="232"/>
  <c r="P773" i="232"/>
  <c r="P296" i="245" s="1"/>
  <c r="P464" i="232"/>
  <c r="P161" i="245" s="1"/>
  <c r="P448" i="232"/>
  <c r="P210" i="232"/>
  <c r="P222" i="232" s="1"/>
  <c r="P223" i="232" s="1"/>
  <c r="P226" i="232" s="1"/>
  <c r="P259" i="232" s="1"/>
  <c r="P101" i="245" s="1"/>
  <c r="P121" i="245" s="1"/>
  <c r="P297" i="223"/>
  <c r="I163" i="228" s="1"/>
  <c r="P844" i="232"/>
  <c r="P363" i="245" s="1"/>
  <c r="P159" i="223"/>
  <c r="I87" i="228" s="1"/>
  <c r="O67" i="223"/>
  <c r="H38" i="228" s="1"/>
  <c r="O866" i="232"/>
  <c r="O208" i="223"/>
  <c r="H114" i="228" s="1"/>
  <c r="O889" i="232"/>
  <c r="O475" i="232"/>
  <c r="O476" i="232" s="1"/>
  <c r="O859" i="232" s="1"/>
  <c r="O198" i="223"/>
  <c r="H110" i="228" s="1"/>
  <c r="O483" i="232"/>
  <c r="O484" i="232" s="1"/>
  <c r="O880" i="232" s="1"/>
  <c r="O887" i="232"/>
  <c r="O72" i="223"/>
  <c r="H40" i="228" s="1"/>
  <c r="P189" i="223" l="1"/>
  <c r="I104" i="228" s="1"/>
  <c r="I93" i="228"/>
  <c r="P191" i="223"/>
  <c r="I106" i="228" s="1"/>
  <c r="I94" i="228"/>
  <c r="P205" i="232"/>
  <c r="P213" i="232" s="1"/>
  <c r="P219" i="232" s="1"/>
  <c r="P229" i="232" s="1"/>
  <c r="P273" i="232" s="1"/>
  <c r="P127" i="245" s="1"/>
  <c r="O871" i="232"/>
  <c r="O883" i="232"/>
  <c r="O862" i="232"/>
  <c r="O892" i="232"/>
  <c r="O412" i="245" s="1"/>
  <c r="P803" i="232"/>
  <c r="P670" i="232"/>
  <c r="P678" i="232" s="1"/>
  <c r="P684" i="232" s="1"/>
  <c r="P712" i="232" s="1"/>
  <c r="P715" i="232" s="1"/>
  <c r="P296" i="223"/>
  <c r="I162" i="228" s="1"/>
  <c r="Q656" i="232"/>
  <c r="Q651" i="232"/>
  <c r="Q653" i="232" s="1"/>
  <c r="Q666" i="232"/>
  <c r="P363" i="223"/>
  <c r="I198" i="228" s="1"/>
  <c r="P305" i="223"/>
  <c r="Q46" i="232"/>
  <c r="Q36" i="232"/>
  <c r="Q31" i="232"/>
  <c r="Q33" i="232" s="1"/>
  <c r="Q356" i="232"/>
  <c r="Q364" i="232" s="1"/>
  <c r="Q376" i="232" s="1"/>
  <c r="Q346" i="232"/>
  <c r="Q341" i="232"/>
  <c r="Q343" i="232" s="1"/>
  <c r="P239" i="223"/>
  <c r="P590" i="232"/>
  <c r="P228" i="223"/>
  <c r="I125" i="228" s="1"/>
  <c r="P125" i="232"/>
  <c r="P35" i="223"/>
  <c r="P367" i="232"/>
  <c r="P373" i="232" s="1"/>
  <c r="P383" i="232" s="1"/>
  <c r="P416" i="232" s="1"/>
  <c r="P171" i="245" s="1"/>
  <c r="P190" i="245" s="1"/>
  <c r="P360" i="232"/>
  <c r="P368" i="232" s="1"/>
  <c r="P374" i="232" s="1"/>
  <c r="Q501" i="232"/>
  <c r="Q511" i="232"/>
  <c r="Q496" i="232"/>
  <c r="Q498" i="232" s="1"/>
  <c r="P24" i="223"/>
  <c r="I14" i="228" s="1"/>
  <c r="P280" i="232"/>
  <c r="P103" i="223"/>
  <c r="P50" i="232"/>
  <c r="P58" i="232" s="1"/>
  <c r="P64" i="232" s="1"/>
  <c r="P374" i="223"/>
  <c r="P101" i="223"/>
  <c r="Q201" i="232"/>
  <c r="Q186" i="232"/>
  <c r="Q188" i="232" s="1"/>
  <c r="Q191" i="232"/>
  <c r="P33" i="223"/>
  <c r="P515" i="232"/>
  <c r="P523" i="232" s="1"/>
  <c r="P529" i="232" s="1"/>
  <c r="P463" i="232"/>
  <c r="P160" i="245" s="1"/>
  <c r="P827" i="232"/>
  <c r="P830" i="232" s="1"/>
  <c r="P237" i="223"/>
  <c r="P92" i="223"/>
  <c r="I51" i="228" s="1"/>
  <c r="P846" i="232"/>
  <c r="P365" i="245" s="1"/>
  <c r="P161" i="223"/>
  <c r="I89" i="228" s="1"/>
  <c r="O402" i="223"/>
  <c r="H221" i="228" s="1"/>
  <c r="P745" i="232"/>
  <c r="P307" i="223"/>
  <c r="P258" i="223" l="1"/>
  <c r="I142" i="228" s="1"/>
  <c r="I132" i="228"/>
  <c r="P395" i="223"/>
  <c r="I217" i="228" s="1"/>
  <c r="I205" i="228"/>
  <c r="P122" i="223"/>
  <c r="I68" i="228" s="1"/>
  <c r="I58" i="228"/>
  <c r="P54" i="223"/>
  <c r="I31" i="228" s="1"/>
  <c r="I21" i="228"/>
  <c r="P257" i="223"/>
  <c r="I141" i="228" s="1"/>
  <c r="I130" i="228"/>
  <c r="P121" i="223"/>
  <c r="I67" i="228" s="1"/>
  <c r="I56" i="228"/>
  <c r="P326" i="223"/>
  <c r="I179" i="228" s="1"/>
  <c r="I169" i="228"/>
  <c r="P53" i="223"/>
  <c r="I30" i="228" s="1"/>
  <c r="I19" i="228"/>
  <c r="P325" i="223"/>
  <c r="I178" i="228" s="1"/>
  <c r="I167" i="228"/>
  <c r="O407" i="223"/>
  <c r="H223" i="228" s="1"/>
  <c r="O407" i="245"/>
  <c r="P247" i="232"/>
  <c r="P250" i="232" s="1"/>
  <c r="P322" i="232" s="1"/>
  <c r="P323" i="232" s="1"/>
  <c r="P135" i="245" s="1"/>
  <c r="P373" i="223"/>
  <c r="P373" i="245"/>
  <c r="P393" i="245" s="1"/>
  <c r="O412" i="223"/>
  <c r="H225" i="228" s="1"/>
  <c r="P694" i="232"/>
  <c r="P738" i="232" s="1"/>
  <c r="P365" i="223"/>
  <c r="I200" i="228" s="1"/>
  <c r="P539" i="232"/>
  <c r="P583" i="232" s="1"/>
  <c r="P263" i="245" s="1"/>
  <c r="P557" i="232"/>
  <c r="P560" i="232" s="1"/>
  <c r="P276" i="232"/>
  <c r="P130" i="245" s="1"/>
  <c r="P127" i="223"/>
  <c r="I70" i="228" s="1"/>
  <c r="P805" i="232"/>
  <c r="P375" i="245" s="1"/>
  <c r="P394" i="245" s="1"/>
  <c r="P435" i="232"/>
  <c r="P171" i="223"/>
  <c r="Q595" i="232"/>
  <c r="Q598" i="232" s="1"/>
  <c r="Q600" i="232" s="1"/>
  <c r="P593" i="232"/>
  <c r="Q601" i="232" s="1"/>
  <c r="Q621" i="232" s="1"/>
  <c r="Q231" i="245" s="1"/>
  <c r="Q661" i="232"/>
  <c r="Q657" i="232"/>
  <c r="Q658" i="232" s="1"/>
  <c r="Q662" i="232" s="1"/>
  <c r="Q668" i="232" s="1"/>
  <c r="Q676" i="232" s="1"/>
  <c r="Q682" i="232" s="1"/>
  <c r="Q692" i="232" s="1"/>
  <c r="Q725" i="232" s="1"/>
  <c r="Q306" i="245" s="1"/>
  <c r="Q327" i="245" s="1"/>
  <c r="P845" i="232"/>
  <c r="P364" i="245" s="1"/>
  <c r="P160" i="223"/>
  <c r="I88" i="228" s="1"/>
  <c r="Q750" i="232"/>
  <c r="Q753" i="232" s="1"/>
  <c r="Q755" i="232" s="1"/>
  <c r="P748" i="232"/>
  <c r="Q756" i="232" s="1"/>
  <c r="Q776" i="232" s="1"/>
  <c r="Q299" i="245" s="1"/>
  <c r="Q54" i="232"/>
  <c r="Q66" i="232" s="1"/>
  <c r="P74" i="232"/>
  <c r="P118" i="232" s="1"/>
  <c r="P59" i="245" s="1"/>
  <c r="P92" i="232"/>
  <c r="P95" i="232" s="1"/>
  <c r="Q130" i="232"/>
  <c r="Q133" i="232" s="1"/>
  <c r="Q135" i="232" s="1"/>
  <c r="P128" i="232"/>
  <c r="Q136" i="232" s="1"/>
  <c r="Q156" i="232" s="1"/>
  <c r="Q27" i="245" s="1"/>
  <c r="Q351" i="232"/>
  <c r="Q357" i="232" s="1"/>
  <c r="Q365" i="232" s="1"/>
  <c r="Q377" i="232" s="1"/>
  <c r="Q378" i="232" s="1"/>
  <c r="Q381" i="232" s="1"/>
  <c r="Q414" i="232" s="1"/>
  <c r="Q169" i="245" s="1"/>
  <c r="Q189" i="245" s="1"/>
  <c r="Q347" i="232"/>
  <c r="Q348" i="232" s="1"/>
  <c r="Q352" i="232" s="1"/>
  <c r="Q502" i="232"/>
  <c r="Q503" i="232" s="1"/>
  <c r="Q507" i="232" s="1"/>
  <c r="Q513" i="232" s="1"/>
  <c r="Q521" i="232" s="1"/>
  <c r="Q527" i="232" s="1"/>
  <c r="Q537" i="232" s="1"/>
  <c r="Q570" i="232" s="1"/>
  <c r="Q238" i="245" s="1"/>
  <c r="Q259" i="245" s="1"/>
  <c r="Q506" i="232"/>
  <c r="P787" i="232"/>
  <c r="P788" i="232" s="1"/>
  <c r="P339" i="245" s="1"/>
  <c r="P795" i="232"/>
  <c r="P796" i="232" s="1"/>
  <c r="P344" i="245" s="1"/>
  <c r="Q196" i="232"/>
  <c r="Q192" i="232"/>
  <c r="Q193" i="232" s="1"/>
  <c r="Q197" i="232" s="1"/>
  <c r="Q203" i="232" s="1"/>
  <c r="Q211" i="232" s="1"/>
  <c r="Q217" i="232" s="1"/>
  <c r="Q227" i="232" s="1"/>
  <c r="Q260" i="232" s="1"/>
  <c r="Q102" i="245" s="1"/>
  <c r="Q123" i="245" s="1"/>
  <c r="Q519" i="232"/>
  <c r="Q531" i="232" s="1"/>
  <c r="Q209" i="232"/>
  <c r="Q221" i="232" s="1"/>
  <c r="Q285" i="232"/>
  <c r="Q288" i="232" s="1"/>
  <c r="Q290" i="232" s="1"/>
  <c r="P283" i="232"/>
  <c r="Q291" i="232" s="1"/>
  <c r="Q311" i="232" s="1"/>
  <c r="Q95" i="245" s="1"/>
  <c r="P402" i="232"/>
  <c r="P405" i="232" s="1"/>
  <c r="P384" i="232"/>
  <c r="P428" i="232" s="1"/>
  <c r="P195" i="245" s="1"/>
  <c r="Q37" i="232"/>
  <c r="Q38" i="232" s="1"/>
  <c r="Q42" i="232" s="1"/>
  <c r="Q48" i="232" s="1"/>
  <c r="Q56" i="232" s="1"/>
  <c r="Q62" i="232" s="1"/>
  <c r="Q72" i="232" s="1"/>
  <c r="Q105" i="232" s="1"/>
  <c r="Q34" i="245" s="1"/>
  <c r="Q55" i="245" s="1"/>
  <c r="Q41" i="232"/>
  <c r="Q674" i="232"/>
  <c r="Q686" i="232" s="1"/>
  <c r="P393" i="223" l="1"/>
  <c r="I215" i="228" s="1"/>
  <c r="I204" i="228"/>
  <c r="P190" i="223"/>
  <c r="I105" i="228" s="1"/>
  <c r="I95" i="228"/>
  <c r="P330" i="232"/>
  <c r="P331" i="232" s="1"/>
  <c r="P140" i="245" s="1"/>
  <c r="P741" i="232"/>
  <c r="P334" i="245" s="1"/>
  <c r="P331" i="245"/>
  <c r="P331" i="223"/>
  <c r="I181" i="228" s="1"/>
  <c r="Q169" i="223"/>
  <c r="Q667" i="232"/>
  <c r="Q663" i="232"/>
  <c r="Q669" i="232" s="1"/>
  <c r="Q677" i="232" s="1"/>
  <c r="Q683" i="232" s="1"/>
  <c r="Q693" i="232" s="1"/>
  <c r="Q726" i="232" s="1"/>
  <c r="Q307" i="245" s="1"/>
  <c r="Q326" i="245" s="1"/>
  <c r="Q102" i="223"/>
  <c r="Q231" i="223"/>
  <c r="J127" i="228" s="1"/>
  <c r="P195" i="223"/>
  <c r="I107" i="228" s="1"/>
  <c r="P431" i="232"/>
  <c r="P198" i="245" s="1"/>
  <c r="Q95" i="223"/>
  <c r="J53" i="228" s="1"/>
  <c r="Q202" i="232"/>
  <c r="Q198" i="232"/>
  <c r="Q204" i="232" s="1"/>
  <c r="Q212" i="232" s="1"/>
  <c r="Q218" i="232" s="1"/>
  <c r="Q228" i="232" s="1"/>
  <c r="Q261" i="232" s="1"/>
  <c r="Q103" i="245" s="1"/>
  <c r="Q122" i="245" s="1"/>
  <c r="Q353" i="232"/>
  <c r="Q359" i="232" s="1"/>
  <c r="Q358" i="232"/>
  <c r="Q366" i="232" s="1"/>
  <c r="Q372" i="232" s="1"/>
  <c r="Q382" i="232" s="1"/>
  <c r="Q415" i="232" s="1"/>
  <c r="Q170" i="245" s="1"/>
  <c r="Q191" i="245" s="1"/>
  <c r="Q299" i="223"/>
  <c r="J164" i="228" s="1"/>
  <c r="Q603" i="232"/>
  <c r="Q623" i="232"/>
  <c r="Q233" i="245" s="1"/>
  <c r="P485" i="232"/>
  <c r="P486" i="232" s="1"/>
  <c r="P208" i="245" s="1"/>
  <c r="P477" i="232"/>
  <c r="P478" i="232" s="1"/>
  <c r="P203" i="245" s="1"/>
  <c r="Q293" i="232"/>
  <c r="Q313" i="232"/>
  <c r="Q97" i="245" s="1"/>
  <c r="P891" i="232"/>
  <c r="P344" i="223"/>
  <c r="I188" i="228" s="1"/>
  <c r="Q778" i="232"/>
  <c r="Q301" i="245" s="1"/>
  <c r="Q758" i="232"/>
  <c r="P130" i="223"/>
  <c r="I73" i="228" s="1"/>
  <c r="P320" i="232"/>
  <c r="P321" i="232" s="1"/>
  <c r="P858" i="232" s="1"/>
  <c r="P328" i="232"/>
  <c r="P329" i="232" s="1"/>
  <c r="P879" i="232" s="1"/>
  <c r="P339" i="223"/>
  <c r="I186" i="228" s="1"/>
  <c r="P870" i="232"/>
  <c r="Q27" i="223"/>
  <c r="J16" i="228" s="1"/>
  <c r="P438" i="232"/>
  <c r="Q446" i="232" s="1"/>
  <c r="Q466" i="232" s="1"/>
  <c r="Q163" i="245" s="1"/>
  <c r="Q440" i="232"/>
  <c r="Q443" i="232" s="1"/>
  <c r="Q445" i="232" s="1"/>
  <c r="P632" i="232"/>
  <c r="P633" i="232" s="1"/>
  <c r="P271" i="245" s="1"/>
  <c r="P640" i="232"/>
  <c r="P641" i="232" s="1"/>
  <c r="P276" i="245" s="1"/>
  <c r="Q512" i="232"/>
  <c r="Q508" i="232"/>
  <c r="Q514" i="232" s="1"/>
  <c r="Q522" i="232" s="1"/>
  <c r="Q528" i="232" s="1"/>
  <c r="Q538" i="232" s="1"/>
  <c r="Q571" i="232" s="1"/>
  <c r="Q239" i="245" s="1"/>
  <c r="Q258" i="245" s="1"/>
  <c r="Q158" i="232"/>
  <c r="Q29" i="245" s="1"/>
  <c r="Q138" i="232"/>
  <c r="P263" i="223"/>
  <c r="I144" i="228" s="1"/>
  <c r="P586" i="232"/>
  <c r="P266" i="245" s="1"/>
  <c r="Q47" i="232"/>
  <c r="Q43" i="232"/>
  <c r="Q49" i="232" s="1"/>
  <c r="Q57" i="232" s="1"/>
  <c r="Q63" i="232" s="1"/>
  <c r="Q73" i="232" s="1"/>
  <c r="Q106" i="232" s="1"/>
  <c r="Q35" i="245" s="1"/>
  <c r="Q54" i="245" s="1"/>
  <c r="Q238" i="223"/>
  <c r="P175" i="232"/>
  <c r="P176" i="232" s="1"/>
  <c r="P72" i="245" s="1"/>
  <c r="P167" i="232"/>
  <c r="P168" i="232" s="1"/>
  <c r="P67" i="245" s="1"/>
  <c r="P364" i="223"/>
  <c r="I199" i="228" s="1"/>
  <c r="P375" i="223"/>
  <c r="Q34" i="223"/>
  <c r="P135" i="223"/>
  <c r="I75" i="228" s="1"/>
  <c r="P867" i="232"/>
  <c r="P59" i="223"/>
  <c r="I33" i="228" s="1"/>
  <c r="P817" i="232"/>
  <c r="P399" i="245" s="1"/>
  <c r="P121" i="232"/>
  <c r="P62" i="245" s="1"/>
  <c r="Q306" i="223"/>
  <c r="Q55" i="223" l="1"/>
  <c r="J32" i="228" s="1"/>
  <c r="J20" i="228"/>
  <c r="P394" i="223"/>
  <c r="I216" i="228" s="1"/>
  <c r="I206" i="228"/>
  <c r="Q123" i="223"/>
  <c r="J69" i="228" s="1"/>
  <c r="J57" i="228"/>
  <c r="Q327" i="223"/>
  <c r="J180" i="228" s="1"/>
  <c r="J168" i="228"/>
  <c r="Q259" i="223"/>
  <c r="J143" i="228" s="1"/>
  <c r="J131" i="228"/>
  <c r="Q189" i="223"/>
  <c r="J104" i="228" s="1"/>
  <c r="J93" i="228"/>
  <c r="P140" i="223"/>
  <c r="I77" i="228" s="1"/>
  <c r="P888" i="232"/>
  <c r="P334" i="223"/>
  <c r="I184" i="228" s="1"/>
  <c r="P793" i="232"/>
  <c r="P794" i="232" s="1"/>
  <c r="P882" i="232" s="1"/>
  <c r="P785" i="232"/>
  <c r="P786" i="232" s="1"/>
  <c r="P861" i="232" s="1"/>
  <c r="P399" i="223"/>
  <c r="I218" i="228" s="1"/>
  <c r="P820" i="232"/>
  <c r="P402" i="245" s="1"/>
  <c r="P72" i="223"/>
  <c r="I40" i="228" s="1"/>
  <c r="P887" i="232"/>
  <c r="P630" i="232"/>
  <c r="P631" i="232" s="1"/>
  <c r="P860" i="232" s="1"/>
  <c r="P266" i="223"/>
  <c r="I147" i="228" s="1"/>
  <c r="P638" i="232"/>
  <c r="P639" i="232" s="1"/>
  <c r="P881" i="232" s="1"/>
  <c r="P276" i="223"/>
  <c r="I151" i="228" s="1"/>
  <c r="P890" i="232"/>
  <c r="Q301" i="223"/>
  <c r="J166" i="228" s="1"/>
  <c r="Q233" i="223"/>
  <c r="J129" i="228" s="1"/>
  <c r="P271" i="223"/>
  <c r="I149" i="228" s="1"/>
  <c r="P869" i="232"/>
  <c r="Q828" i="232"/>
  <c r="Q622" i="232"/>
  <c r="Q232" i="245" s="1"/>
  <c r="Q448" i="232"/>
  <c r="Q468" i="232"/>
  <c r="Q165" i="245" s="1"/>
  <c r="Q157" i="232"/>
  <c r="Q28" i="245" s="1"/>
  <c r="Q825" i="232"/>
  <c r="Q848" i="232"/>
  <c r="Q367" i="245" s="1"/>
  <c r="Q163" i="223"/>
  <c r="J90" i="228" s="1"/>
  <c r="P475" i="232"/>
  <c r="P476" i="232" s="1"/>
  <c r="P859" i="232" s="1"/>
  <c r="P483" i="232"/>
  <c r="P484" i="232" s="1"/>
  <c r="P880" i="232" s="1"/>
  <c r="P198" i="223"/>
  <c r="I110" i="228" s="1"/>
  <c r="Q745" i="232"/>
  <c r="Q748" i="232" s="1"/>
  <c r="Q307" i="223"/>
  <c r="Q29" i="223"/>
  <c r="J18" i="228" s="1"/>
  <c r="Q97" i="223"/>
  <c r="J55" i="228" s="1"/>
  <c r="Q804" i="232"/>
  <c r="Q374" i="245" s="1"/>
  <c r="Q395" i="245" s="1"/>
  <c r="Q170" i="223"/>
  <c r="Q675" i="232"/>
  <c r="Q687" i="232" s="1"/>
  <c r="Q688" i="232" s="1"/>
  <c r="Q691" i="232" s="1"/>
  <c r="Q724" i="232" s="1"/>
  <c r="Q305" i="245" s="1"/>
  <c r="Q325" i="245" s="1"/>
  <c r="Q670" i="232"/>
  <c r="Q678" i="232" s="1"/>
  <c r="Q684" i="232" s="1"/>
  <c r="Q590" i="232"/>
  <c r="Q593" i="232" s="1"/>
  <c r="Q239" i="223"/>
  <c r="Q312" i="232"/>
  <c r="Q96" i="245" s="1"/>
  <c r="Q826" i="232"/>
  <c r="Q360" i="232"/>
  <c r="Q368" i="232" s="1"/>
  <c r="Q374" i="232" s="1"/>
  <c r="Q367" i="232"/>
  <c r="Q373" i="232" s="1"/>
  <c r="Q383" i="232" s="1"/>
  <c r="Q416" i="232" s="1"/>
  <c r="Q171" i="245" s="1"/>
  <c r="Q190" i="245" s="1"/>
  <c r="Q125" i="232"/>
  <c r="Q128" i="232" s="1"/>
  <c r="Q35" i="223"/>
  <c r="Q520" i="232"/>
  <c r="Q532" i="232" s="1"/>
  <c r="Q533" i="232" s="1"/>
  <c r="Q536" i="232" s="1"/>
  <c r="Q569" i="232" s="1"/>
  <c r="Q237" i="245" s="1"/>
  <c r="Q257" i="245" s="1"/>
  <c r="Q515" i="232"/>
  <c r="Q523" i="232" s="1"/>
  <c r="Q529" i="232" s="1"/>
  <c r="P868" i="232"/>
  <c r="P203" i="223"/>
  <c r="I112" i="228" s="1"/>
  <c r="Q103" i="223"/>
  <c r="Q280" i="232"/>
  <c r="Q283" i="232" s="1"/>
  <c r="P165" i="232"/>
  <c r="P166" i="232" s="1"/>
  <c r="P857" i="232" s="1"/>
  <c r="P62" i="223"/>
  <c r="I36" i="228" s="1"/>
  <c r="P173" i="232"/>
  <c r="P174" i="232" s="1"/>
  <c r="P878" i="232" s="1"/>
  <c r="P67" i="223"/>
  <c r="I38" i="228" s="1"/>
  <c r="P866" i="232"/>
  <c r="Q55" i="232"/>
  <c r="Q67" i="232" s="1"/>
  <c r="Q68" i="232" s="1"/>
  <c r="Q71" i="232" s="1"/>
  <c r="Q104" i="232" s="1"/>
  <c r="Q33" i="245" s="1"/>
  <c r="Q53" i="245" s="1"/>
  <c r="Q50" i="232"/>
  <c r="Q58" i="232" s="1"/>
  <c r="Q64" i="232" s="1"/>
  <c r="Q777" i="232"/>
  <c r="Q300" i="245" s="1"/>
  <c r="Q829" i="232"/>
  <c r="P889" i="232"/>
  <c r="P208" i="223"/>
  <c r="I114" i="228" s="1"/>
  <c r="Q210" i="232"/>
  <c r="Q222" i="232" s="1"/>
  <c r="Q223" i="232" s="1"/>
  <c r="Q226" i="232" s="1"/>
  <c r="Q259" i="232" s="1"/>
  <c r="Q101" i="245" s="1"/>
  <c r="Q121" i="245" s="1"/>
  <c r="Q205" i="232"/>
  <c r="Q213" i="232" s="1"/>
  <c r="Q219" i="232" s="1"/>
  <c r="Q122" i="223" l="1"/>
  <c r="J68" i="228" s="1"/>
  <c r="J58" i="228"/>
  <c r="Q191" i="223"/>
  <c r="J106" i="228" s="1"/>
  <c r="J94" i="228"/>
  <c r="Q258" i="223"/>
  <c r="J142" i="228" s="1"/>
  <c r="J132" i="228"/>
  <c r="Q326" i="223"/>
  <c r="J179" i="228" s="1"/>
  <c r="J169" i="228"/>
  <c r="Q54" i="223"/>
  <c r="J31" i="228" s="1"/>
  <c r="J21" i="228"/>
  <c r="P862" i="232"/>
  <c r="P883" i="232"/>
  <c r="Q237" i="223"/>
  <c r="Q232" i="223"/>
  <c r="J128" i="228" s="1"/>
  <c r="Q96" i="223"/>
  <c r="J54" i="228" s="1"/>
  <c r="Q374" i="223"/>
  <c r="Q74" i="232"/>
  <c r="Q118" i="232" s="1"/>
  <c r="Q59" i="245" s="1"/>
  <c r="Q92" i="232"/>
  <c r="Q95" i="232" s="1"/>
  <c r="Q28" i="223"/>
  <c r="J17" i="228" s="1"/>
  <c r="P892" i="232"/>
  <c r="P412" i="245" s="1"/>
  <c r="Q33" i="223"/>
  <c r="Q803" i="232"/>
  <c r="Q373" i="245" s="1"/>
  <c r="Q393" i="245" s="1"/>
  <c r="P871" i="232"/>
  <c r="P407" i="245" s="1"/>
  <c r="Q101" i="223"/>
  <c r="Q805" i="232"/>
  <c r="Q375" i="245" s="1"/>
  <c r="Q394" i="245" s="1"/>
  <c r="Q171" i="223"/>
  <c r="Q435" i="232"/>
  <c r="Q438" i="232" s="1"/>
  <c r="Q402" i="232"/>
  <c r="Q405" i="232" s="1"/>
  <c r="Q384" i="232"/>
  <c r="Q428" i="232" s="1"/>
  <c r="Q195" i="245" s="1"/>
  <c r="Q694" i="232"/>
  <c r="Q738" i="232" s="1"/>
  <c r="Q331" i="245" s="1"/>
  <c r="Q712" i="232"/>
  <c r="Q715" i="232" s="1"/>
  <c r="Q300" i="223"/>
  <c r="J165" i="228" s="1"/>
  <c r="Q305" i="223"/>
  <c r="Q850" i="232"/>
  <c r="Q369" i="245" s="1"/>
  <c r="Q165" i="223"/>
  <c r="J92" i="228" s="1"/>
  <c r="P402" i="223"/>
  <c r="I221" i="228" s="1"/>
  <c r="Q229" i="232"/>
  <c r="Q273" i="232" s="1"/>
  <c r="Q127" i="245" s="1"/>
  <c r="Q247" i="232"/>
  <c r="Q250" i="232" s="1"/>
  <c r="Q539" i="232"/>
  <c r="Q583" i="232" s="1"/>
  <c r="Q263" i="245" s="1"/>
  <c r="Q557" i="232"/>
  <c r="Q560" i="232" s="1"/>
  <c r="Q367" i="223"/>
  <c r="J201" i="228" s="1"/>
  <c r="Q467" i="232"/>
  <c r="Q164" i="245" s="1"/>
  <c r="Q827" i="232"/>
  <c r="Q830" i="232" s="1"/>
  <c r="Q395" i="223" l="1"/>
  <c r="J217" i="228" s="1"/>
  <c r="J205" i="228"/>
  <c r="Q53" i="223"/>
  <c r="J30" i="228" s="1"/>
  <c r="J19" i="228"/>
  <c r="Q257" i="223"/>
  <c r="J141" i="228" s="1"/>
  <c r="J130" i="228"/>
  <c r="Q190" i="223"/>
  <c r="J105" i="228" s="1"/>
  <c r="J95" i="228"/>
  <c r="Q121" i="223"/>
  <c r="J67" i="228" s="1"/>
  <c r="J56" i="228"/>
  <c r="Q325" i="223"/>
  <c r="J178" i="228" s="1"/>
  <c r="J167" i="228"/>
  <c r="Q127" i="223"/>
  <c r="J70" i="228" s="1"/>
  <c r="Q276" i="232"/>
  <c r="Q130" i="245" s="1"/>
  <c r="Q795" i="232"/>
  <c r="Q796" i="232" s="1"/>
  <c r="Q344" i="245" s="1"/>
  <c r="Q787" i="232"/>
  <c r="Q788" i="232" s="1"/>
  <c r="Q339" i="245" s="1"/>
  <c r="P412" i="223"/>
  <c r="I225" i="228" s="1"/>
  <c r="Q849" i="232"/>
  <c r="Q368" i="245" s="1"/>
  <c r="Q164" i="223"/>
  <c r="J91" i="228" s="1"/>
  <c r="Q741" i="232"/>
  <c r="Q334" i="245" s="1"/>
  <c r="Q331" i="223"/>
  <c r="J181" i="228" s="1"/>
  <c r="Q375" i="223"/>
  <c r="Q195" i="223"/>
  <c r="J107" i="228" s="1"/>
  <c r="Q431" i="232"/>
  <c r="Q198" i="245" s="1"/>
  <c r="Q632" i="232"/>
  <c r="Q633" i="232" s="1"/>
  <c r="Q271" i="245" s="1"/>
  <c r="Q640" i="232"/>
  <c r="Q641" i="232" s="1"/>
  <c r="Q276" i="245" s="1"/>
  <c r="Q369" i="223"/>
  <c r="J203" i="228" s="1"/>
  <c r="Q477" i="232"/>
  <c r="Q478" i="232" s="1"/>
  <c r="Q203" i="245" s="1"/>
  <c r="Q485" i="232"/>
  <c r="Q486" i="232" s="1"/>
  <c r="Q208" i="245" s="1"/>
  <c r="Q175" i="232"/>
  <c r="Q176" i="232" s="1"/>
  <c r="Q72" i="245" s="1"/>
  <c r="Q167" i="232"/>
  <c r="Q168" i="232" s="1"/>
  <c r="Q67" i="245" s="1"/>
  <c r="Q586" i="232"/>
  <c r="Q266" i="245" s="1"/>
  <c r="Q263" i="223"/>
  <c r="J144" i="228" s="1"/>
  <c r="P407" i="223"/>
  <c r="I223" i="228" s="1"/>
  <c r="Q817" i="232"/>
  <c r="Q399" i="245" s="1"/>
  <c r="Q59" i="223"/>
  <c r="J33" i="228" s="1"/>
  <c r="Q121" i="232"/>
  <c r="Q62" i="245" s="1"/>
  <c r="Q322" i="232"/>
  <c r="Q323" i="232" s="1"/>
  <c r="Q135" i="245" s="1"/>
  <c r="Q330" i="232"/>
  <c r="Q331" i="232" s="1"/>
  <c r="Q140" i="245" s="1"/>
  <c r="Q373" i="223"/>
  <c r="Q393" i="223" l="1"/>
  <c r="J215" i="228" s="1"/>
  <c r="J204" i="228"/>
  <c r="Q394" i="223"/>
  <c r="J216" i="228" s="1"/>
  <c r="J206" i="228"/>
  <c r="Q140" i="223"/>
  <c r="J77" i="228" s="1"/>
  <c r="Q888" i="232"/>
  <c r="Q339" i="223"/>
  <c r="J186" i="228" s="1"/>
  <c r="Q870" i="232"/>
  <c r="Q867" i="232"/>
  <c r="Q135" i="223"/>
  <c r="J75" i="228" s="1"/>
  <c r="Q276" i="223"/>
  <c r="J151" i="228" s="1"/>
  <c r="Q890" i="232"/>
  <c r="Q793" i="232"/>
  <c r="Q794" i="232" s="1"/>
  <c r="Q882" i="232" s="1"/>
  <c r="Q334" i="223"/>
  <c r="J184" i="228" s="1"/>
  <c r="Q785" i="232"/>
  <c r="Q786" i="232" s="1"/>
  <c r="Q861" i="232" s="1"/>
  <c r="Q891" i="232"/>
  <c r="Q344" i="223"/>
  <c r="J188" i="228" s="1"/>
  <c r="Q165" i="232"/>
  <c r="Q166" i="232" s="1"/>
  <c r="Q857" i="232" s="1"/>
  <c r="Q173" i="232"/>
  <c r="Q174" i="232" s="1"/>
  <c r="Q878" i="232" s="1"/>
  <c r="Q62" i="223"/>
  <c r="J36" i="228" s="1"/>
  <c r="Q638" i="232"/>
  <c r="Q639" i="232" s="1"/>
  <c r="Q881" i="232" s="1"/>
  <c r="Q630" i="232"/>
  <c r="Q631" i="232" s="1"/>
  <c r="Q860" i="232" s="1"/>
  <c r="Q266" i="223"/>
  <c r="J147" i="228" s="1"/>
  <c r="Q869" i="232"/>
  <c r="Q271" i="223"/>
  <c r="J149" i="228" s="1"/>
  <c r="Q130" i="223"/>
  <c r="J73" i="228" s="1"/>
  <c r="Q320" i="232"/>
  <c r="Q321" i="232" s="1"/>
  <c r="Q858" i="232" s="1"/>
  <c r="Q328" i="232"/>
  <c r="Q329" i="232" s="1"/>
  <c r="Q879" i="232" s="1"/>
  <c r="Q67" i="223"/>
  <c r="J38" i="228" s="1"/>
  <c r="Q866" i="232"/>
  <c r="Q475" i="232"/>
  <c r="Q476" i="232" s="1"/>
  <c r="Q859" i="232" s="1"/>
  <c r="Q483" i="232"/>
  <c r="Q484" i="232" s="1"/>
  <c r="Q880" i="232" s="1"/>
  <c r="Q198" i="223"/>
  <c r="J110" i="228" s="1"/>
  <c r="Q72" i="223"/>
  <c r="J40" i="228" s="1"/>
  <c r="Q887" i="232"/>
  <c r="Q399" i="223"/>
  <c r="J218" i="228" s="1"/>
  <c r="Q820" i="232"/>
  <c r="Q402" i="245" s="1"/>
  <c r="Q208" i="223"/>
  <c r="J114" i="228" s="1"/>
  <c r="Q889" i="232"/>
  <c r="Q368" i="223"/>
  <c r="J202" i="228" s="1"/>
  <c r="Q868" i="232"/>
  <c r="Q203" i="223"/>
  <c r="J112" i="228" s="1"/>
  <c r="Q892" i="232" l="1"/>
  <c r="Q402" i="223"/>
  <c r="J221" i="228" s="1"/>
  <c r="Q871" i="232"/>
  <c r="Q407" i="245" s="1"/>
  <c r="Q883" i="232"/>
  <c r="Q862" i="232"/>
  <c r="Q412" i="223" l="1"/>
  <c r="J225" i="228" s="1"/>
  <c r="Q412" i="245"/>
  <c r="Q407" i="223"/>
  <c r="J223" i="228" s="1"/>
</calcChain>
</file>

<file path=xl/sharedStrings.xml><?xml version="1.0" encoding="utf-8"?>
<sst xmlns="http://schemas.openxmlformats.org/spreadsheetml/2006/main" count="20095" uniqueCount="1409">
  <si>
    <t>PR19 Run 8: Final Determinations_XLSPF</t>
  </si>
  <si>
    <t>Model</t>
  </si>
  <si>
    <t>Cover</t>
  </si>
  <si>
    <t>Time</t>
  </si>
  <si>
    <t>Index</t>
  </si>
  <si>
    <t>PR19FDPublishedTables</t>
  </si>
  <si>
    <t>SummaryTables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</si>
  <si>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</si>
  <si>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</si>
  <si>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</si>
  <si>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</si>
  <si>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</si>
  <si>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</si>
  <si>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</si>
  <si>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</si>
  <si>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</si>
  <si>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</si>
  <si>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</si>
  <si>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</si>
  <si>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</si>
  <si>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</si>
  <si>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</si>
  <si>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</si>
  <si>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</si>
  <si>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</si>
  <si>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</si>
  <si>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</si>
  <si>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</si>
  <si>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</si>
  <si>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</si>
  <si>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</si>
  <si>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</si>
  <si>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</si>
  <si>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</si>
  <si>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</si>
  <si>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</si>
  <si>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</si>
  <si>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</si>
  <si>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</si>
  <si>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</si>
  <si>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</si>
  <si>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</si>
  <si>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</si>
  <si>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</si>
  <si>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</si>
  <si>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</si>
  <si>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</si>
  <si>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</si>
  <si>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</si>
  <si>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</si>
  <si>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</si>
  <si>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</si>
  <si>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</si>
  <si>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</si>
  <si>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</si>
  <si>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</si>
  <si>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</si>
  <si>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</si>
  <si>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</si>
  <si>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</si>
  <si>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</si>
  <si>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</si>
  <si>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</si>
  <si>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</si>
  <si>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</si>
  <si>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</si>
  <si>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</si>
  <si>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</si>
  <si>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</si>
  <si>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</si>
  <si>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</si>
  <si>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</si>
  <si>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</si>
  <si>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</si>
  <si>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</si>
  <si>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</si>
  <si>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</si>
  <si>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</si>
  <si>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</si>
  <si>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</si>
  <si>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</si>
  <si>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</si>
  <si>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</si>
  <si>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</si>
  <si>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</si>
  <si>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</si>
  <si>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</si>
  <si>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</si>
  <si>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</si>
  <si>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</si>
  <si>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</si>
  <si>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ASSUMPTIONS</t>
  </si>
  <si>
    <t>CALCULATIONS</t>
  </si>
  <si>
    <t>OUTPUTS</t>
  </si>
  <si>
    <t>Quality Control</t>
  </si>
  <si>
    <t>Model documentation sheet</t>
  </si>
  <si>
    <t>Flags, part period factors (PPFs) and dates</t>
  </si>
  <si>
    <t>Key outputs in publishable table format</t>
  </si>
  <si>
    <t>Validation lists</t>
  </si>
  <si>
    <t>Explanation of different formatting types</t>
  </si>
  <si>
    <t>RPI and CPIH indexation</t>
  </si>
  <si>
    <t>Table of contents</t>
  </si>
  <si>
    <t>Fountain report of inputs from PR19 FD</t>
  </si>
  <si>
    <t>Key outputs in format for sending to Fountain</t>
  </si>
  <si>
    <t>PR19RCVAnnualUpdateModel_F_Inputs</t>
  </si>
  <si>
    <t>Acronym</t>
  </si>
  <si>
    <t>Reference</t>
  </si>
  <si>
    <t>Item description</t>
  </si>
  <si>
    <t>Unit</t>
  </si>
  <si>
    <t>2017-18</t>
  </si>
  <si>
    <t>2018-19</t>
  </si>
  <si>
    <t>2019-20</t>
  </si>
  <si>
    <t>2020-21</t>
  </si>
  <si>
    <t>2021-22</t>
  </si>
  <si>
    <t>2022-23</t>
  </si>
  <si>
    <t>2023-24</t>
  </si>
  <si>
    <t>2024-25</t>
  </si>
  <si>
    <t>ANH</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</si>
  <si>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</si>
  <si>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</si>
  <si>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</si>
  <si>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</si>
  <si>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</si>
  <si>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</si>
  <si>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</si>
  <si>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</si>
  <si>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</si>
  <si>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</si>
  <si>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</si>
  <si>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</si>
  <si>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</si>
  <si>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</si>
  <si>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</si>
  <si>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</si>
  <si>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</si>
  <si>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</si>
  <si>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</si>
  <si>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</si>
  <si>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</si>
  <si>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</si>
  <si>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</si>
  <si>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</si>
  <si>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</si>
  <si>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</si>
  <si>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</si>
  <si>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</si>
  <si>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</si>
  <si>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</si>
  <si>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</si>
  <si>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</si>
  <si>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</si>
  <si>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</si>
  <si>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</si>
  <si>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</si>
  <si>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</si>
  <si>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</si>
  <si>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</si>
  <si>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</si>
  <si>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</si>
  <si>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</si>
  <si>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</si>
  <si>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</si>
  <si>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</si>
  <si>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</si>
  <si>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</si>
  <si>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</si>
  <si>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</si>
  <si>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</si>
  <si>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</si>
  <si>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</si>
  <si>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</si>
  <si>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</si>
  <si>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</si>
  <si>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</si>
  <si>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</si>
  <si>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</si>
  <si>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</si>
  <si>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</si>
  <si>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</si>
  <si>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</si>
  <si>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</si>
  <si>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</si>
  <si>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</si>
  <si>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</si>
  <si>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</si>
  <si>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</si>
  <si>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</si>
  <si>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</si>
  <si>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</si>
  <si>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</si>
  <si>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</si>
  <si>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</si>
  <si>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</si>
  <si>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</si>
  <si>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</si>
  <si>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</si>
  <si>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</si>
  <si>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</si>
  <si>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</si>
  <si>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</si>
  <si>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</si>
  <si>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</si>
  <si>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</si>
  <si>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</si>
  <si>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</si>
  <si>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</si>
  <si>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</si>
  <si>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</si>
  <si>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</si>
  <si>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</si>
  <si>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</si>
  <si>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</si>
  <si>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</si>
  <si>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</si>
  <si>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</si>
  <si>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</si>
  <si>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</si>
  <si>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</si>
  <si>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</si>
  <si>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</si>
  <si>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</si>
  <si>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</si>
  <si>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</si>
  <si>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</si>
  <si>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</si>
  <si>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</si>
  <si>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</si>
  <si>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</si>
  <si>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</si>
  <si>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</si>
  <si>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</si>
  <si>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</si>
  <si>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</si>
  <si>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</si>
  <si>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</si>
  <si>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</si>
  <si>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</si>
  <si>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</si>
  <si>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</si>
  <si>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</si>
  <si>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</si>
  <si>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</si>
  <si>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</si>
  <si>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</si>
  <si>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</si>
  <si>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</si>
  <si>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</si>
  <si>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</si>
  <si>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</si>
  <si>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</si>
  <si>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</si>
  <si>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</si>
  <si>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</si>
  <si>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</si>
  <si>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</si>
  <si>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</si>
  <si>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</si>
  <si>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</si>
  <si>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</si>
  <si>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</si>
  <si>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</si>
  <si>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</si>
  <si>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</si>
  <si>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</si>
  <si>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</si>
  <si>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</si>
  <si>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</si>
  <si>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</si>
  <si>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</si>
  <si>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</si>
  <si>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</si>
  <si>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</si>
  <si>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</si>
  <si>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</si>
  <si>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</si>
  <si>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</si>
  <si>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</si>
  <si>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</si>
  <si>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</si>
  <si>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</si>
  <si>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</si>
  <si>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</si>
  <si>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</si>
  <si>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</si>
  <si>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</si>
  <si>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</si>
  <si>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</si>
  <si>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</si>
  <si>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</si>
  <si>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</si>
  <si>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</si>
  <si>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</si>
  <si>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</si>
  <si>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</si>
  <si>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</si>
  <si>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</si>
  <si>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</si>
  <si>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</si>
  <si>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</si>
  <si>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</si>
  <si>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</si>
  <si>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</si>
  <si>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</si>
  <si>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</si>
  <si>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</si>
  <si>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</si>
  <si>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</si>
  <si>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</si>
  <si>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</si>
  <si>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</si>
  <si>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</si>
  <si>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</si>
  <si>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</si>
  <si>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</si>
  <si>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</si>
  <si>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</si>
  <si>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</si>
  <si>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</si>
  <si>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</si>
  <si>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</si>
  <si>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</si>
  <si>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</si>
  <si>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</si>
  <si>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</si>
  <si>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</si>
  <si>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</si>
  <si>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</si>
  <si>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</si>
  <si>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</si>
  <si>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</si>
  <si>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</si>
  <si>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</si>
  <si>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</si>
  <si>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</si>
  <si>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</si>
  <si>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</si>
  <si>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</si>
  <si>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</si>
  <si>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</si>
  <si>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</si>
  <si>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</si>
  <si>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</si>
  <si>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</si>
  <si>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</si>
  <si>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</si>
  <si>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</si>
  <si>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</si>
  <si>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</si>
  <si>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</si>
  <si>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</si>
  <si>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</si>
  <si>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</si>
  <si>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</si>
  <si>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</si>
  <si>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</si>
  <si>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</si>
  <si>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PR19FM2093POST</t>
  </si>
  <si>
    <t>Run-off rate - CPI(H) + RPI wedge - active - WN</t>
  </si>
  <si>
    <t>PR19FM2096POST</t>
  </si>
  <si>
    <t>Run-off rate - CPI(H) + RPI wedge - active - WWN</t>
  </si>
  <si>
    <t>PR19FM2099POST</t>
  </si>
  <si>
    <t>Run-off rate - CPI(H) + RPI wedge - active - BR</t>
  </si>
  <si>
    <t>PR19FM2103POST</t>
  </si>
  <si>
    <t>Run-off rate - CPI(H) + RPI wedge - active - DMMY</t>
  </si>
  <si>
    <t>Constant</t>
  </si>
  <si>
    <t>Total</t>
  </si>
  <si>
    <t>Company</t>
  </si>
  <si>
    <t>Ofwat company acronym</t>
  </si>
  <si>
    <t>Text</t>
  </si>
  <si>
    <t>Company name</t>
  </si>
  <si>
    <t>PR19 final determination or CMA redetermination</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</si>
  <si>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</si>
  <si>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</si>
  <si>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</si>
  <si>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</si>
  <si>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</si>
  <si>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</si>
  <si>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</si>
  <si>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</si>
  <si>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</si>
  <si>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</si>
  <si>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</si>
  <si>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</si>
  <si>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</si>
  <si>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</si>
  <si>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</si>
  <si>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</si>
  <si>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</si>
  <si>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</si>
  <si>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</si>
  <si>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</si>
  <si>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</si>
  <si>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</si>
  <si>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</si>
  <si>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</si>
  <si>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</si>
  <si>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</si>
  <si>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</si>
  <si>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</si>
  <si>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</si>
  <si>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</si>
  <si>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</si>
  <si>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</si>
  <si>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</si>
  <si>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</si>
  <si>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</si>
  <si>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</si>
  <si>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</si>
  <si>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</si>
  <si>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</si>
  <si>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</si>
  <si>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</si>
  <si>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</si>
  <si>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</si>
  <si>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</si>
  <si>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</si>
  <si>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</si>
  <si>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</si>
  <si>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</si>
  <si>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</si>
  <si>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</si>
  <si>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</si>
  <si>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</si>
  <si>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</si>
  <si>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</si>
  <si>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</si>
  <si>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</si>
  <si>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</si>
  <si>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</si>
  <si>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</si>
  <si>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</si>
  <si>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</si>
  <si>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</si>
  <si>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</si>
  <si>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</si>
  <si>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</si>
  <si>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</si>
  <si>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</si>
  <si>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</si>
  <si>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</si>
  <si>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</si>
  <si>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</si>
  <si>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</si>
  <si>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</si>
  <si>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</si>
  <si>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</si>
  <si>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</si>
  <si>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</si>
  <si>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</si>
  <si>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</si>
  <si>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</si>
  <si>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</si>
  <si>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</si>
  <si>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</si>
  <si>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</si>
  <si>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</si>
  <si>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</si>
  <si>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</si>
  <si>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</si>
  <si>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</si>
  <si>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</si>
  <si>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</si>
  <si>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</si>
  <si>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</si>
  <si>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</si>
  <si>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</si>
  <si>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</si>
  <si>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</si>
  <si>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</si>
  <si>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</si>
  <si>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</si>
  <si>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</si>
  <si>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</si>
  <si>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</si>
  <si>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</si>
  <si>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</si>
  <si>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</si>
  <si>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</si>
  <si>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</si>
  <si>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</si>
  <si>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</si>
  <si>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</si>
  <si>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</si>
  <si>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</si>
  <si>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</si>
  <si>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</si>
  <si>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</si>
  <si>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</si>
  <si>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</si>
  <si>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</si>
  <si>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</si>
  <si>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</si>
  <si>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</si>
  <si>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</si>
  <si>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</si>
  <si>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</si>
  <si>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</si>
  <si>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Anglian Water</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</si>
  <si>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</si>
  <si>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</si>
  <si>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</si>
  <si>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</si>
  <si>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</si>
  <si>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</si>
  <si>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</si>
  <si>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</si>
  <si>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</si>
  <si>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</si>
  <si>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</si>
  <si>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</si>
  <si>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</si>
  <si>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</si>
  <si>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</si>
  <si>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</si>
  <si>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</si>
  <si>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</si>
  <si>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</si>
  <si>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</si>
  <si>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</si>
  <si>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</si>
  <si>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</si>
  <si>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</si>
  <si>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</si>
  <si>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</si>
  <si>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</si>
  <si>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</si>
  <si>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</si>
  <si>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</si>
  <si>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</si>
  <si>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</si>
  <si>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</si>
  <si>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</si>
  <si>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</si>
  <si>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</si>
  <si>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</si>
  <si>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</si>
  <si>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</si>
  <si>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</si>
  <si>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</si>
  <si>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</si>
  <si>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</si>
  <si>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</si>
  <si>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</si>
  <si>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</si>
  <si>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</si>
  <si>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</si>
  <si>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</si>
  <si>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</si>
  <si>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</si>
  <si>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</si>
  <si>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</si>
  <si>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</si>
  <si>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</si>
  <si>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</si>
  <si>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</si>
  <si>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Inflators &amp; deflators - Actual wedge with PR19 determination (CMA redetermination) CPIH</t>
  </si>
  <si>
    <t>Actual RPI-CPIH wedge with determination forecast CPIH</t>
  </si>
  <si>
    <t>Actual RPI-CPIH wedge with forecast CPIH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</si>
  <si>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</si>
  <si>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</si>
  <si>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</si>
  <si>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</si>
  <si>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</si>
  <si>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</si>
  <si>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</si>
  <si>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</si>
  <si>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</si>
  <si>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</si>
  <si>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</si>
  <si>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</si>
  <si>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</si>
  <si>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</si>
  <si>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</si>
  <si>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</si>
  <si>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</si>
  <si>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</si>
  <si>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</si>
  <si>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</si>
  <si>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</si>
  <si>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</si>
  <si>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</si>
  <si>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</si>
  <si>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</si>
  <si>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</si>
  <si>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</si>
  <si>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</si>
  <si>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</si>
  <si>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</si>
  <si>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</si>
  <si>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</si>
  <si>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</si>
  <si>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</si>
  <si>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</si>
  <si>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</si>
  <si>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</si>
  <si>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</si>
  <si>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</si>
  <si>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</si>
  <si>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</si>
  <si>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</si>
  <si>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</si>
  <si>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</si>
  <si>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</si>
  <si>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</si>
  <si>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</si>
  <si>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</si>
  <si>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</si>
  <si>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</si>
  <si>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</si>
  <si>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</si>
  <si>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</si>
  <si>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</si>
  <si>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</si>
  <si>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</si>
  <si>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</si>
  <si>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</si>
  <si>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</si>
  <si>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</si>
  <si>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</si>
  <si>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</si>
  <si>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</si>
  <si>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</si>
  <si>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</si>
  <si>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</si>
  <si>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</si>
  <si>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</si>
  <si>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</si>
  <si>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</si>
  <si>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</si>
  <si>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</si>
  <si>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</si>
  <si>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</si>
  <si>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</si>
  <si>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</si>
  <si>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</si>
  <si>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</si>
  <si>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</si>
  <si>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</si>
  <si>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</si>
  <si>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</si>
  <si>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</si>
  <si>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</si>
  <si>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</si>
  <si>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</si>
  <si>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</si>
  <si>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</si>
  <si>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</si>
  <si>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</si>
  <si>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</si>
  <si>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</si>
  <si>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</si>
  <si>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</si>
  <si>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</si>
  <si>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</si>
  <si>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</si>
  <si>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</si>
  <si>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</si>
  <si>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</si>
  <si>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</si>
  <si>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</si>
  <si>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</si>
  <si>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</si>
  <si>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</si>
  <si>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</si>
  <si>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</si>
  <si>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</si>
  <si>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</si>
  <si>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</si>
  <si>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</si>
  <si>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</si>
  <si>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</si>
  <si>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</si>
  <si>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</si>
  <si>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</si>
  <si>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</si>
  <si>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</si>
  <si>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</si>
  <si>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</si>
  <si>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</si>
  <si>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</si>
  <si>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</si>
  <si>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</si>
  <si>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</si>
  <si>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</si>
  <si>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</si>
  <si>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</si>
  <si>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</si>
  <si>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</si>
  <si>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</si>
  <si>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</si>
  <si>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</si>
  <si>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</si>
  <si>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</si>
  <si>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</si>
  <si>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</si>
  <si>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</si>
  <si>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</si>
  <si>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</si>
  <si>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</si>
  <si>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</si>
  <si>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</si>
  <si>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</si>
  <si>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</si>
  <si>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</si>
  <si>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</si>
  <si>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</si>
  <si>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</si>
  <si>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</si>
  <si>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</si>
  <si>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</si>
  <si>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</si>
  <si>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</si>
  <si>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</si>
  <si>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</si>
  <si>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</si>
  <si>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</si>
  <si>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</si>
  <si>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</si>
  <si>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</si>
  <si>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</si>
  <si>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</si>
  <si>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</si>
  <si>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</si>
  <si>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</si>
  <si>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</si>
  <si>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</si>
  <si>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</si>
  <si>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</si>
  <si>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</si>
  <si>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</si>
  <si>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</si>
  <si>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</si>
  <si>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</si>
  <si>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</si>
  <si>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</si>
  <si>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</si>
  <si>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</si>
  <si>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</si>
  <si>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</si>
  <si>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</si>
  <si>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</si>
  <si>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</si>
  <si>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</si>
  <si>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</si>
  <si>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</si>
  <si>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</si>
  <si>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</si>
  <si>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</si>
  <si>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</si>
  <si>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</si>
  <si>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</si>
  <si>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</si>
  <si>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</si>
  <si>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</si>
  <si>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</si>
  <si>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</si>
  <si>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</si>
  <si>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</si>
  <si>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</si>
  <si>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</si>
  <si>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</si>
  <si>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</si>
  <si>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</si>
  <si>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</si>
  <si>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</si>
  <si>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</si>
  <si>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</si>
  <si>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</si>
  <si>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</si>
  <si>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</si>
  <si>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</si>
  <si>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</si>
  <si>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</si>
  <si>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</si>
  <si>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</si>
  <si>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</si>
  <si>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</si>
  <si>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</si>
  <si>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Restate with actual wedge expressed in nominal terms (Actual wedge logic replicates the RPI-CPIH wedge reconciliation model)</t>
  </si>
  <si>
    <t>RCV - CPI(H) + RPI wedge initial balance BEG - WR - nominal</t>
  </si>
  <si>
    <t>Actual wedge indexation on RCV - CPI(H) + RPI wedge bf balance - WR - nominal</t>
  </si>
  <si>
    <t>Actual wedge RCV - CPI(H) + RPI wedge run-off - WR - nominal</t>
  </si>
  <si>
    <t>Actual wedge RCV (RPI inflated RCV) balance BEG - WR - nominal</t>
  </si>
  <si>
    <t>Actual wedge RCV (RPI inflated RCV) balance END - WR - nominal</t>
  </si>
  <si>
    <t>RPI inflated RCV - Restated for actual wedge expressed in real terms (2017-18 prices)</t>
  </si>
  <si>
    <t>Actual wedge average RCV (RPI inflated RCV) balance - WR - nominal</t>
  </si>
  <si>
    <t>Actual wedge RCV (RPI inflated RCV) balance BEG - WR - real</t>
  </si>
  <si>
    <t>Actual wedge indexation on RCV - CPI(H) + RPI wedge bf balance - WR - real</t>
  </si>
  <si>
    <t>Actual wedge RCV - CPI(H) + RPI wedge run-off - WR - real</t>
  </si>
  <si>
    <t>Actual wedge RCV (RPI inflated RCV) balance END - WR - real</t>
  </si>
  <si>
    <t>Actual wedge average RCV (RPI inflated RCV) balance - WR - real</t>
  </si>
  <si>
    <t>Actual wedge RCV - CPI(H) + RPI wedge bf depreciation - WR - real</t>
  </si>
  <si>
    <t>Actual wedge closing RCV (RPI inflated RCV) - WR - real</t>
  </si>
  <si>
    <t>Actual wedge average RPI inflated RCV - WR - real</t>
  </si>
  <si>
    <t>Actual wedge opening RCV (RPI inflated RCV) - WR - real</t>
  </si>
  <si>
    <t>CPIH-inflated RCV - Values from PR19 final determination (2017-18 prices)</t>
  </si>
  <si>
    <t>Average total RCV (year average) - WR - real</t>
  </si>
  <si>
    <t>Annual update values (nominal prices)</t>
  </si>
  <si>
    <t>Actual wedge opening RCV (RPI inflated RCV) - WR - nominal (year end prices)</t>
  </si>
  <si>
    <t>Actual wedge RCV - CPI(H) + RPI wedge bf depreciation - WR - nominal (year end prices)</t>
  </si>
  <si>
    <t>Actual wedge closing RCV (RPI inflated RCV) - WR - nominal (year end prices)</t>
  </si>
  <si>
    <t>Opening RCV (CPIH inflated RCV) - WR - nominal (year end prices)</t>
  </si>
  <si>
    <t>RCV - CPI(H) bf depreciation - WR - nominal (year end prices)</t>
  </si>
  <si>
    <t>Other adjustments CPI(H) - WR - nominal (year end prices)</t>
  </si>
  <si>
    <t>Closing RCV (CPIH inflated RCV) - WR - nominal (year end prices)</t>
  </si>
  <si>
    <t>Opening RCV (Post 2020 investment RCV) - WR - nominal (year end prices)</t>
  </si>
  <si>
    <t>Water resources: Non-PAYG Totex - nominal (year end prices)</t>
  </si>
  <si>
    <t>RCV additions depreciation - WR - nominal (year end prices) POS</t>
  </si>
  <si>
    <t>Closing RCV (Post 2020 investment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</si>
  <si>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</si>
  <si>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</si>
  <si>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</si>
  <si>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</si>
  <si>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</si>
  <si>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</si>
  <si>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</si>
  <si>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</si>
  <si>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</si>
  <si>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</si>
  <si>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</si>
  <si>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</si>
  <si>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</si>
  <si>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</si>
  <si>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</si>
  <si>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</si>
  <si>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</si>
  <si>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Annual update (using RPI and  CPIH) - Water network plus</t>
  </si>
  <si>
    <t>RPI inflated RCV - Restate with actual wedge (Actual wedge logic replicates the RPI-CPIH wedge reconciliation model)</t>
  </si>
  <si>
    <t>RCV - CPI(H) + RPI wedge initial balance BEG - WN - nominal</t>
  </si>
  <si>
    <t>Actual wedge indexation on RCV - CPI(H) + RPI wedge bf balance - WN - nominal</t>
  </si>
  <si>
    <t>Actual wedge RCV - CPI(H) + RPI wedge run-off - WN - nominal</t>
  </si>
  <si>
    <t>Actual wedge RCV (RPI inflated RCV) balance BEG - WN - nominal</t>
  </si>
  <si>
    <t>Actual wedge RCV (RPI inflated RCV) balance END - WN - nominal</t>
  </si>
  <si>
    <t>Actual wedge average RCV (RPI inflated RCV) balance - WN - nominal</t>
  </si>
  <si>
    <t>Actual wedge RCV (RPI inflated RCV) balance BEG - WN - real</t>
  </si>
  <si>
    <t>Actual wedge indexation on RCV - CPI(H) + RPI wedge bf balance - WN - real</t>
  </si>
  <si>
    <t>Actual wedge RCV - CPI(H) + RPI wedge run-off - WN - real</t>
  </si>
  <si>
    <t>Actual wedge RCV (RPI inflated RCV) balance END - WN - real</t>
  </si>
  <si>
    <t>Actual wedge average RCV (RPI inflated RCV) balance - WN - real</t>
  </si>
  <si>
    <t>Actual wedge RCV - CPI(H) + RPI wedge bf depreciation - WN - real</t>
  </si>
  <si>
    <t>Actual wedge closing RCV (RPI inflated RCV) - WN - real</t>
  </si>
  <si>
    <t>Actual wedge average RPI inflated RCV - WN - real</t>
  </si>
  <si>
    <t>Actual wedge opening RCV (RPI inflated RCV) - WN - real</t>
  </si>
  <si>
    <t>Average total RCV (year average) - WN - real</t>
  </si>
  <si>
    <t>Actual wedge opening RCV (RPI inflated RCV) - WN - nominal (year end prices)</t>
  </si>
  <si>
    <t>Actual wedge RCV - CPI(H) + RPI wedge bf depreciation - WN - nominal (year end prices)</t>
  </si>
  <si>
    <t>Actual wedge closing RCV (RPI inflated RCV) - WN - nominal (year end prices)</t>
  </si>
  <si>
    <t>Opening RCV (CPIH inflated RCV) - WN - nominal (year end prices)</t>
  </si>
  <si>
    <t>RCV - CPI(H) bf depreciation - WN - nominal (year end prices)</t>
  </si>
  <si>
    <t>Other adjustments CPI(H) - WN - nominal (year end prices)</t>
  </si>
  <si>
    <t>Closing RCV (CPIH inflated RCV) - WN - nominal (year end prices)</t>
  </si>
  <si>
    <t>Closing RCV (Post 2020 investment RCV) - WN - nominal (year end prices)</t>
  </si>
  <si>
    <t>Water network plus: Non-PAYG Totex - nominal (year end prices)</t>
  </si>
  <si>
    <t>RCV additions depreciation - WN - nominal (year end prices) POS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</si>
  <si>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</si>
  <si>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</si>
  <si>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</si>
  <si>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</si>
  <si>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</si>
  <si>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</si>
  <si>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</si>
  <si>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</si>
  <si>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</si>
  <si>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</si>
  <si>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</si>
  <si>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</si>
  <si>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</si>
  <si>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</si>
  <si>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</si>
  <si>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</si>
  <si>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Annual update (using RPI and  CPIH) - Wastewater network plus</t>
  </si>
  <si>
    <t>RCV - CPI(H) + RPI wedge initial balance BEG - WWN- nominal</t>
  </si>
  <si>
    <t>Actual wedge indexation on RCV - CPI(H) + RPI wedge bf balance - WWN - nominal</t>
  </si>
  <si>
    <t>Actual wedge RCV - CPI(H) + RPI wedge run-off - WWN - nominal</t>
  </si>
  <si>
    <t>Actual wedge RCV (RPI inflated RCV) balance BEG - WWN - nominal</t>
  </si>
  <si>
    <t>Actual wedge RCV (RPI inflated RCV) balance END - WWN - nominal</t>
  </si>
  <si>
    <t>Actual wedge average RCV (RPI inflated RCV) balance - WWN - nominal</t>
  </si>
  <si>
    <t>Actual wedge RCV (RPI inflated RCV) balance BEG - WWN - real</t>
  </si>
  <si>
    <t>Actual wedge indexation on RCV - CPI(H) + RPI wedge bf balance - WWN - real</t>
  </si>
  <si>
    <t>Actual wedge RCV - CPI(H) + RPI wedge run-off - WWN - real</t>
  </si>
  <si>
    <t>Actual wedge RCV (RPI inflated RCV) balance END - WWN- real</t>
  </si>
  <si>
    <t>Actual wedge average RCV (RPI inflated RCV) balance - WWN - real</t>
  </si>
  <si>
    <t>Actual wedge RCV - CPI(H) + RPI wedge bf depreciation - WWN - real</t>
  </si>
  <si>
    <t>Actual wedge closing RCV (RPI inflated RCV) - WWN - real</t>
  </si>
  <si>
    <t>Actual wedge average RPI inflated RCV - WWN - real</t>
  </si>
  <si>
    <t>Actual wedge opening RCV (RPI inflated RCV) - WWN - real</t>
  </si>
  <si>
    <t>Average total RCV (year average) - WWN - real</t>
  </si>
  <si>
    <t>Actual wedge opening RCV (RPI inflated RCV) - WWN - nominal (year end prices)</t>
  </si>
  <si>
    <t>Actual wedge RCV - CPI(H) + RPI wedge bf depreciation - WWN - nominal (year end prices)</t>
  </si>
  <si>
    <t>Actual wedge closing RCV (RPI inflated RCV) - WWN - nominal (year end prices)</t>
  </si>
  <si>
    <t>Opening RCV (CPIH inflated RCV) - WWN - nominal (year end prices)</t>
  </si>
  <si>
    <t>RCV - CPI(H) bf depreciation - WWN - nominal (year end prices)</t>
  </si>
  <si>
    <t>Other adjustments CPI(H) - WWN - nominal (year end prices)</t>
  </si>
  <si>
    <t>Closing RCV (CPIH inflated RCV) - WWN - nominal (year end prices)</t>
  </si>
  <si>
    <t>Opening RCV (Post 2020 investment RCV) - WWN - nominal (year end prices)</t>
  </si>
  <si>
    <t>RCV additions depreciation - WWN - nominal (year end prices) POS</t>
  </si>
  <si>
    <t>Closing RCV (Post 2020 investment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</si>
  <si>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</si>
  <si>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</si>
  <si>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</si>
  <si>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</si>
  <si>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</si>
  <si>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</si>
  <si>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</si>
  <si>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</si>
  <si>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</si>
  <si>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</si>
  <si>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</si>
  <si>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</si>
  <si>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</si>
  <si>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</si>
  <si>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</si>
  <si>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</si>
  <si>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</si>
  <si>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Annual update (using RPI and  CPIH) - Bioresources</t>
  </si>
  <si>
    <t>RCV - CPI(H) + RPI wedge initial balance BEG - BR - nominal</t>
  </si>
  <si>
    <t>Actual wedge indexation on RCV - CPI(H) + RPI wedge bf balance - BR - nominal</t>
  </si>
  <si>
    <t>Actual wedge RCV - CPI(H) + RPI wedge run-off - BR - nominal</t>
  </si>
  <si>
    <t>Actual wedge RCV (RPI inflated RCV) balance BEG - BR - nominal</t>
  </si>
  <si>
    <t>Actual wedge RCV (RPI inflated RCV) balance END - BR - nominal</t>
  </si>
  <si>
    <t>Actual wedge average RCV (RPI inflated RCV) balance - BR - nominal</t>
  </si>
  <si>
    <t>Actual wedge RCV (RPI inflated RCV) balance BEG - BR - real</t>
  </si>
  <si>
    <t>Actual wedge indexation on RCV - CPI(H) + RPI wedge bf balance - BR - real</t>
  </si>
  <si>
    <t>Actual wedge RCV - CPI(H) + RPI wedge run-off - BR - real</t>
  </si>
  <si>
    <t>Actual wedge RCV (RPI inflated RCV) balance END - BR - real</t>
  </si>
  <si>
    <t>Actual wedge average RCV (RPI inflated RCV) balance - BR - real</t>
  </si>
  <si>
    <t>Actual wedge RCV - CPI(H) + RPI wedge bf depreciation - BR - real</t>
  </si>
  <si>
    <t>Actual wedge closing RCV (RPI inflated RCV) - BR - real</t>
  </si>
  <si>
    <t>Actual wedge average RPI inflated RCV - BR - real</t>
  </si>
  <si>
    <t>Actual wedge opening RCV (RPI inflated RCV) - BR - real</t>
  </si>
  <si>
    <t>Average total RCV (year average) - BR - real</t>
  </si>
  <si>
    <t>Actual wedge opening RCV (RPI inflated RCV) - BR - nominal (year end prices)</t>
  </si>
  <si>
    <t>Actual wedge RCV - CPI(H) + RPI wedge bf depreciation - BR - nominal (year end prices)</t>
  </si>
  <si>
    <t>Actual wedge closing RCV (RPI inflated RCV) - BR - nominal (year end prices)</t>
  </si>
  <si>
    <t>Opening RCV (CPIH inflated RCV) - BR - nominal (year end prices)</t>
  </si>
  <si>
    <t>RCV - CPI(H) bf depreciation - BR - nominal (year end prices)</t>
  </si>
  <si>
    <t>Other adjustments CPI(H) - BR - nominal (year end prices)</t>
  </si>
  <si>
    <t>Closing RCV (CPIH inflated RCV) - BR - nominal (year end prices)</t>
  </si>
  <si>
    <t>Opening RCV (Post 2020 investment RCV) - BR - nominal (year end prices)</t>
  </si>
  <si>
    <t>RCV additions depreciation - BR - nominal (year end prices) POS</t>
  </si>
  <si>
    <t>Closing RCV (Post 2020 investment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</si>
  <si>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</si>
  <si>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</si>
  <si>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</si>
  <si>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</si>
  <si>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</si>
  <si>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</si>
  <si>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</si>
  <si>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</si>
  <si>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</si>
  <si>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</si>
  <si>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</si>
  <si>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</si>
  <si>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</si>
  <si>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</si>
  <si>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</si>
  <si>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</si>
  <si>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Annual update (using RPI and  CPIH) - Dummy</t>
  </si>
  <si>
    <t>RCV - CPI(H) + RPI wedge initial balance BEG - DMMY - nominal</t>
  </si>
  <si>
    <t>Actual wedge indexation on RCV - CPI(H) + RPI wedge bf balance - DMMY - nominal</t>
  </si>
  <si>
    <t>Actual wedge RCV - CPI(H) + RPI wedge run-off - DMMY - nominal</t>
  </si>
  <si>
    <t>Actual wedge RCV (RPI inflated RCV) balance BEG - DMMY - nominal</t>
  </si>
  <si>
    <t>Actual wedge RCV (RPI inflated RCV) balance END - DMMY - nominal</t>
  </si>
  <si>
    <t>RPI inflated RCV - Restated for actual wedge expressed in real prices</t>
  </si>
  <si>
    <t>Actual wedge average RCV (RPI inflated RCV) balance - DMMY - nominal</t>
  </si>
  <si>
    <t>Actual wedge RCV (RPI inflated RCV) balance BEG - DMMY - real</t>
  </si>
  <si>
    <t>Actual wedge indexation on RCV - CPI(H) + RPI wedge bf balance - DMMY - real</t>
  </si>
  <si>
    <t>Actual wedge RCV - CPI(H) + RPI wedge run-off - DMMY - real</t>
  </si>
  <si>
    <t>Actual wedge RCV (RPI inflated RCV) balance END - DMMY - real</t>
  </si>
  <si>
    <t>Actual wedge average RCV (RPI inflated RCV) balance - DMMY - real</t>
  </si>
  <si>
    <t>Actual wedge RCV - CPI(H) + RPI wedge bf depreciation - DMMY - real</t>
  </si>
  <si>
    <t>Actual wedge closing RCV (RPI inflated RCV) - DMMY - real</t>
  </si>
  <si>
    <t>Actual wedge average RPI inflated RCV - DMMY - real</t>
  </si>
  <si>
    <t>Actual wedge opening RCV (RPI inflated RCV) - DMMY - real</t>
  </si>
  <si>
    <t>Average total RCV (year average) - DMMY - real</t>
  </si>
  <si>
    <t>Actual wedge opening RCV (RPI inflated RCV) - DMMY - nominal (year end prices)</t>
  </si>
  <si>
    <t>Actual wedge RCV - CPI(H) + RPI wedge bf depreciation - DMMY - nominal (year end prices)</t>
  </si>
  <si>
    <t>Actual wedge closing RCV (RPI inflated RCV) - DMMY - nominal (year end prices)</t>
  </si>
  <si>
    <t>Opening RCV (CPIH inflated RCV) - DMMY - nominal (year end prices)</t>
  </si>
  <si>
    <t>RCV - CPI(H) bf depreciation - DMMY - nominal (year end prices)</t>
  </si>
  <si>
    <t>Other adjustments CPI(H) - DMMY - nominal (year end prices)</t>
  </si>
  <si>
    <t>Closing RCV (CPIH inflated RCV) - DMMY - nominal (year end prices)</t>
  </si>
  <si>
    <t>Opening RCV (Post 2020 investment RCV) - DMMY - nominal (year end prices)</t>
  </si>
  <si>
    <t>RCV additions depreciation - DMMY - nominal (year end prices) POS</t>
  </si>
  <si>
    <t>Closing RCV (Post 2020 investment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</si>
  <si>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</si>
  <si>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</si>
  <si>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</si>
  <si>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</si>
  <si>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</si>
  <si>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</si>
  <si>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</si>
  <si>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</si>
  <si>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</si>
  <si>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</si>
  <si>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</si>
  <si>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</si>
  <si>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</si>
  <si>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</si>
  <si>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</si>
  <si>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</si>
  <si>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Total RCV (£ million, nominal)</t>
  </si>
  <si>
    <t>Total: Actual wedge opening RCV (RPI inflated RCV) - nominal (year end prices)</t>
  </si>
  <si>
    <t>Total: Actual wedge RCV - CPI(H) + RPI wedge bf depreciation - nominal (year end prices)</t>
  </si>
  <si>
    <t>Total: Actual wedge closing RCV (RPI inflated RCV) - nominal (year end prices)</t>
  </si>
  <si>
    <t>Total: Opening RCV (CPIH inflated RCV)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</si>
  <si>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</si>
  <si>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</si>
  <si>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</si>
  <si>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</si>
  <si>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Water resources: Non-PAYG Totex - nominal (year end prices)</t>
  </si>
  <si>
    <t>Total: RCV additions depreciation - nominal (year end prices) POS</t>
  </si>
  <si>
    <t>Total: Closing RCV (Post 2020 investment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</si>
  <si>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</si>
  <si>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</si>
  <si>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</si>
  <si>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</si>
  <si>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</si>
  <si>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</si>
  <si>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</si>
  <si>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</si>
  <si>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</si>
  <si>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</si>
  <si>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</si>
  <si>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</si>
  <si>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</si>
  <si>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</si>
  <si>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Water resources RCV (£ million)</t>
  </si>
  <si>
    <t>Water network plus RCV (£ million)</t>
  </si>
  <si>
    <t>Wastewater network plus RCV (£ million)</t>
  </si>
  <si>
    <t>Bioresources RCV (£ million)</t>
  </si>
  <si>
    <t>Dummy RCV (£ million)</t>
  </si>
  <si>
    <t>Total RCV (£ million)</t>
  </si>
  <si>
    <t>PR19FD CMA</t>
  </si>
  <si>
    <t>True False</t>
  </si>
  <si>
    <t>Up Down</t>
  </si>
  <si>
    <t>PR19FD</t>
  </si>
  <si>
    <t>Up</t>
  </si>
  <si>
    <t>WSH</t>
  </si>
  <si>
    <t>Dŵr Cymru</t>
  </si>
  <si>
    <t>Down</t>
  </si>
  <si>
    <t>HDD</t>
  </si>
  <si>
    <t>Hafren Dyfrdwy</t>
  </si>
  <si>
    <t>CMA appellant company</t>
  </si>
  <si>
    <t>NES</t>
  </si>
  <si>
    <t>Northumbrian Water</t>
  </si>
  <si>
    <t>CMARun1: CMA final redeterminations_XLSPF</t>
  </si>
  <si>
    <t>SVE</t>
  </si>
  <si>
    <t>Severn Trent Water</t>
  </si>
  <si>
    <t>SRN</t>
  </si>
  <si>
    <t>Southern Water</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</si>
  <si>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</si>
  <si>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</si>
  <si>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</si>
  <si>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</si>
  <si>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</si>
  <si>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</si>
  <si>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</si>
  <si>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</si>
  <si>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</si>
  <si>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</si>
  <si>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</si>
  <si>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</si>
  <si>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</si>
  <si>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</si>
  <si>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</si>
  <si>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</si>
  <si>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</si>
  <si>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</si>
  <si>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</si>
  <si>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</si>
  <si>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</si>
  <si>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</si>
  <si>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</si>
  <si>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</si>
  <si>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</si>
  <si>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</si>
  <si>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</si>
  <si>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</si>
  <si>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</si>
  <si>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</si>
  <si>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</si>
  <si>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</si>
  <si>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</si>
  <si>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</si>
  <si>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</si>
  <si>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</si>
  <si>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</si>
  <si>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</si>
  <si>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</si>
  <si>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</si>
  <si>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</si>
  <si>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</si>
  <si>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</si>
  <si>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</si>
  <si>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</si>
  <si>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</si>
  <si>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</si>
  <si>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</si>
  <si>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</si>
  <si>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</si>
  <si>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</si>
  <si>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</si>
  <si>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</si>
  <si>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</si>
  <si>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</si>
  <si>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</si>
  <si>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</si>
  <si>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</si>
  <si>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</si>
  <si>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</si>
  <si>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</si>
  <si>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</si>
  <si>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</si>
  <si>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</si>
  <si>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</si>
  <si>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</si>
  <si>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</si>
  <si>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</si>
  <si>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</si>
  <si>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</si>
  <si>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</si>
  <si>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</si>
  <si>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</si>
  <si>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</si>
  <si>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</si>
  <si>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</si>
  <si>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</si>
  <si>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</si>
  <si>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</si>
  <si>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</si>
  <si>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</si>
  <si>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</si>
  <si>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</si>
  <si>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</si>
  <si>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</si>
  <si>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</si>
  <si>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</si>
  <si>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</si>
  <si>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</si>
  <si>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</si>
  <si>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</si>
  <si>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</si>
  <si>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</si>
  <si>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</si>
  <si>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</si>
  <si>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</si>
  <si>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</si>
  <si>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</si>
  <si>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</si>
  <si>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</si>
  <si>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</si>
  <si>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</si>
  <si>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</si>
  <si>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</si>
  <si>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Regulated equity with notional gearing (nominal prices)</t>
  </si>
  <si>
    <t>Total: Notional equity - nominal</t>
  </si>
  <si>
    <t>Regulated equity with actual gearing (nominal prices)</t>
  </si>
  <si>
    <t>Total: Actual equity - nominal</t>
  </si>
  <si>
    <t>Water resources RCV roll forward for indexation</t>
  </si>
  <si>
    <t>Water network plus RCV roll forward for indexation</t>
  </si>
  <si>
    <t>Wastewater network plus RCV roll forward for indexation</t>
  </si>
  <si>
    <t>Bioresources RCV roll forward for indexation</t>
  </si>
  <si>
    <t>[Tideway / Havant Thicket] RCV roll forward for indexation</t>
  </si>
  <si>
    <t>Total RCV roll forward for indexation</t>
  </si>
  <si>
    <t>Total regulated equity based on actual gearing (£ million, 2017-18 prices)</t>
  </si>
  <si>
    <t>Total regulated equity based on notional gearing (£ million, 2017-18 prices)</t>
  </si>
  <si>
    <t>[Tideway / Havant Thicket] regulated equity based on actual gearing (£ million, 2017-18 prices)</t>
  </si>
  <si>
    <t>[Tideway / Havant Thicket] regulated equity based on notional gearing (£ million, 2017-18 prices)</t>
  </si>
  <si>
    <t>Bioresources regulated equity based on actual gearing (£ million, 2017-18 prices)</t>
  </si>
  <si>
    <t>Bioresources regulated equity based on notional gearing (£ million, 2017-18 prices)</t>
  </si>
  <si>
    <t>Wastewater network regulated equity based on actual gearing (£ million, 2017-18 prices)</t>
  </si>
  <si>
    <t>Wastewater network regulated equity based on notional gearing (£ million, 2017-18 prices)</t>
  </si>
  <si>
    <t>Water network plus regulated equity based on actual gearing (£ million, 2017-18 prices)</t>
  </si>
  <si>
    <t>Water network plus regulated equity based on notional gearing (£ million, 2017-18 prices)</t>
  </si>
  <si>
    <t>Water resources regulated equity based on actual gearing (£ million, 2017-18 prices)</t>
  </si>
  <si>
    <t>Water resources regulated equity based on notional gearing (£ million, 2017-18 prices)</t>
  </si>
  <si>
    <t>Water resources RPI inflated RCV (£ million, nominal year end prices)</t>
  </si>
  <si>
    <t>Water resources CPIH inflated RCV (£ million, nominal year end prices)</t>
  </si>
  <si>
    <t>Water resources post 2020 investment RCV (£ million, nominal year end prices)</t>
  </si>
  <si>
    <t>Water resources total RCV (£ million, nominal year end prices)</t>
  </si>
  <si>
    <t>Water resources average RCV (£ million, nominal year average prices)</t>
  </si>
  <si>
    <t>Water network plus RPI inflated RCV (£ million, nominal year end prices)</t>
  </si>
  <si>
    <t>Water network plus CPIH inflated RCV  (£ million, nominal year end prices)</t>
  </si>
  <si>
    <t>Water network plus post 2020 investment RCV (£ million, nominal year end prices)</t>
  </si>
  <si>
    <t>Water network plus total RCV (£ million, nominal year end prices)</t>
  </si>
  <si>
    <t>Water network plus average RCV (£ million, nominal year average prices)</t>
  </si>
  <si>
    <t>Wastewater network RPI inflated RCV (£ million, nominal year end prices)</t>
  </si>
  <si>
    <t>Wastewater network CPIH inflated RCV (£ million, nominal year end prices)</t>
  </si>
  <si>
    <t>Wastewater network post 2020 investment RCV (£ million, nominal year end prices)</t>
  </si>
  <si>
    <t>Wastewater network total RCV (£ million, nominal year end prices)</t>
  </si>
  <si>
    <t>Wastewater network average RCV (£ million, nominal year average prices)</t>
  </si>
  <si>
    <t>Bioresources RPI inflated RCV (£ million, nominal year end prices)</t>
  </si>
  <si>
    <t>Bioresources CPIH inflated RCV (£ million, nominal year end prices)</t>
  </si>
  <si>
    <t>Bioresources post 2020 investment RCV (£ million, nominal year end prices)</t>
  </si>
  <si>
    <t>Bioresources total RCV (£ million, nominal year end prices)</t>
  </si>
  <si>
    <t>Bioresources average RCV (£ million, nominal year average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</si>
  <si>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</si>
  <si>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</si>
  <si>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</si>
  <si>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total RCV (£ million, nominal year end prices)</t>
  </si>
  <si>
    <t>[Tideway / Havant Thicket] average RCV (£ million, nominal year average prices)</t>
  </si>
  <si>
    <t>Total RPI inflated RCV (£ million, nominal year end prices)</t>
  </si>
  <si>
    <t>Total CPIH inflated RCV (£ million, nominal year end prices)</t>
  </si>
  <si>
    <t>Total post 2020 investment RCV (£ million, nominal year end prices)</t>
  </si>
  <si>
    <t>Total RCV (£ million, nominal year end prices)</t>
  </si>
  <si>
    <t>Total average RCV (£ million, nominal year average prices)</t>
  </si>
  <si>
    <t>Opening RCV (RPI inflated RCV) - WR - nominal (year end prices)</t>
  </si>
  <si>
    <t>RCV run-off (RPI inflated RCV) - WR - nominal (year end prices)</t>
  </si>
  <si>
    <t>Closing RCV (RPI inflated RCV) - WR - nominal (year end prices)</t>
  </si>
  <si>
    <t>RCV at 31 March 2020 expressed in March 2020 prices - WN</t>
  </si>
  <si>
    <t>Indexation roll forward in 2021 update - WN</t>
  </si>
  <si>
    <t>RCV at 31 March 2020 expressed in March 2021 prices - WN</t>
  </si>
  <si>
    <t>RCV at 31 March 2021 expressed in March 2021 prices - WN</t>
  </si>
  <si>
    <t>Indexation roll forward in 2022 update - WN</t>
  </si>
  <si>
    <t>RCV at 31 March 2021 expressed in March 2022 prices - WN</t>
  </si>
  <si>
    <t>RCV at 31 March 2022 expressed in March 2022 prices - WN</t>
  </si>
  <si>
    <t>Indexation roll forward in 2023 update - WN</t>
  </si>
  <si>
    <t>RCV at 31 March 2022 expressed in March 2023 prices - WN</t>
  </si>
  <si>
    <t>RCV at 31 March 2023 expressed in March 2023 prices - WN</t>
  </si>
  <si>
    <t>Indexation roll forward in 2024 update - WN</t>
  </si>
  <si>
    <t>RCV at 31 March 2023 expressed in March 2024 prices - WN</t>
  </si>
  <si>
    <t>RCV at 31 March 2024 expressed in March 2024 prices - WN</t>
  </si>
  <si>
    <t>Indexation roll forward in 2025 update - WN</t>
  </si>
  <si>
    <t>RCV at 31 March 2024 expressed in March 2025 prices - WN</t>
  </si>
  <si>
    <t>RCV at 31 March 2020 expressed in March 2020 prices - WWN</t>
  </si>
  <si>
    <t>Indexation roll forward in 2021 update - WWN</t>
  </si>
  <si>
    <t>RCV at 31 March 2020 expressed in March 2021 prices - WWN</t>
  </si>
  <si>
    <t>RCV at 31 March 2021 expressed in March 2021 prices - WWN</t>
  </si>
  <si>
    <t>Indexation roll forward in 2022 update - WWN</t>
  </si>
  <si>
    <t>RCV at 31 March 2021 expressed in March 2022 prices - WWN</t>
  </si>
  <si>
    <t>RCV at 31 March 2022 expressed in March 2022 prices - WWN</t>
  </si>
  <si>
    <t>Indexation roll forward in 2023 update - WWN</t>
  </si>
  <si>
    <t>RCV at 31 March 2022 expressed in March 2023 prices - WWN</t>
  </si>
  <si>
    <t>RCV at 31 March 2023 expressed in March 2023 prices - WWN</t>
  </si>
  <si>
    <t>Indexation roll forward in 2024 update - WWN</t>
  </si>
  <si>
    <t>RCV at 31 March 2023 expressed in March 2024 prices - WWN</t>
  </si>
  <si>
    <t>RCV at 31 March 2024 expressed in March 2024 prices - WWN</t>
  </si>
  <si>
    <t>Indexation roll forward in 2025 update - WWN</t>
  </si>
  <si>
    <t>RCV at 31 March 2024 expressed in March 2025 prices - WWN</t>
  </si>
  <si>
    <t>RCV at 31 March 2020 expressed in March 2020 prices - BR</t>
  </si>
  <si>
    <t>Indexation roll forward in 2021 update - BR</t>
  </si>
  <si>
    <t>RCV at 31 March 2020 expressed in March 2021 prices - BR</t>
  </si>
  <si>
    <t>RCV at 31 March 2021 expressed in March 2021 prices - BR</t>
  </si>
  <si>
    <t>Indexation roll forward in 2022 update - BR</t>
  </si>
  <si>
    <t>RCV at 31 March 2021 expressed in March 2022 prices - BR</t>
  </si>
  <si>
    <t>RCV at 31 March 2022 expressed in March 2022 prices - BR</t>
  </si>
  <si>
    <t>Indexation roll forward in 2023 update - BR</t>
  </si>
  <si>
    <t>RCV at 31 March 2022 expressed in March 2023 prices - BR</t>
  </si>
  <si>
    <t>RCV at 31 March 2023 expressed in March 2023 prices - BR</t>
  </si>
  <si>
    <t>Indexation roll forward in 2024 update - BR</t>
  </si>
  <si>
    <t>RCV at 31 March 2023 expressed in March 2024 prices - BR</t>
  </si>
  <si>
    <t>RCV at 31 March 2024 expressed in March 2024 prices - BR</t>
  </si>
  <si>
    <t>Indexation roll forward in 2025 update - BR</t>
  </si>
  <si>
    <t>RCV at 31 March 2024 expressed in March 2025 prices - BR</t>
  </si>
  <si>
    <t>RCV at 31 March 2020 expressed in March 2020 prices - DMMY</t>
  </si>
  <si>
    <t>Indexation roll forward in 2021 update - DMMY</t>
  </si>
  <si>
    <t>RCV at 31 March 2020 expressed in March 2021 prices - DMMY</t>
  </si>
  <si>
    <t>RCV at 31 March 2021 expressed in March 2021 prices - DMMY</t>
  </si>
  <si>
    <t>Indexation roll forward in 2022 update - DMMY</t>
  </si>
  <si>
    <t>RCV at 31 March 2021 expressed in March 2022 prices - DMMY</t>
  </si>
  <si>
    <t>RCV at 31 March 2022 expressed in March 2022 prices - DMMY</t>
  </si>
  <si>
    <t>Indexation roll forward in 2023 update - DMMY</t>
  </si>
  <si>
    <t>RCV at 31 March 2022 expressed in March 2023 prices - DMMY</t>
  </si>
  <si>
    <t>RCV at 31 March 2023 expressed in March 2023 prices - DMMY</t>
  </si>
  <si>
    <t>Indexation roll forward in 2024 update - DMMY</t>
  </si>
  <si>
    <t>RCV at 31 March 2023 expressed in March 2024 prices - DMMY</t>
  </si>
  <si>
    <t>RCV at 31 March 2024 expressed in March 2024 prices - DMMY</t>
  </si>
  <si>
    <t>Indexation roll forward in 2025 update - DMMY</t>
  </si>
  <si>
    <t>RCV at 31 March 2024 expressed in March 2025 prices - DMMY</t>
  </si>
  <si>
    <t xml:space="preserve">Total: RCV at 31 March 2020 expressed in March 2020 prices </t>
  </si>
  <si>
    <t xml:space="preserve">Total: Indexation roll forward in 2021 update </t>
  </si>
  <si>
    <t xml:space="preserve">Total: RCV at 31 March 2020 expressed in March 2021 prices </t>
  </si>
  <si>
    <t xml:space="preserve">Total: RCV at 31 March 2021 expressed in March 2021 prices </t>
  </si>
  <si>
    <t xml:space="preserve">Total: Indexation roll forward in 2022 update </t>
  </si>
  <si>
    <t xml:space="preserve">Total: RCV at 31 March 2021 expressed in March 2022 prices </t>
  </si>
  <si>
    <t xml:space="preserve">Total: RCV at 31 March 2022 expressed in March 2022 prices </t>
  </si>
  <si>
    <t xml:space="preserve">Total: Indexation roll forward in 2023 update </t>
  </si>
  <si>
    <t xml:space="preserve">Total: RCV at 31 March 2022 expressed in March 2023 prices </t>
  </si>
  <si>
    <t xml:space="preserve">Total: RCV at 31 March 2023 expressed in March 2023 prices </t>
  </si>
  <si>
    <t xml:space="preserve">Total: Indexation roll forward in 2024 update </t>
  </si>
  <si>
    <t xml:space="preserve">Total: RCV at 31 March 2023 expressed in March 2024 prices </t>
  </si>
  <si>
    <t xml:space="preserve">Total: RCV at 31 March 2024 expressed in March 2024 prices </t>
  </si>
  <si>
    <t xml:space="preserve">Total: Indexation roll forward in 2025 update </t>
  </si>
  <si>
    <t xml:space="preserve">Total: RCV at 31 March 2024 expressed in March 2025 prices </t>
  </si>
  <si>
    <t>RCV run-off (CPIH inflated RCV) - WR - nominal (year end prices)</t>
  </si>
  <si>
    <t>Other adjustments (CPIH inflated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</si>
  <si>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</si>
  <si>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</si>
  <si>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</si>
  <si>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</si>
  <si>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</si>
  <si>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</si>
  <si>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Total Opening RCV - WR - nominal (year end prices)</t>
  </si>
  <si>
    <t>Total Closing RCV - WR - nominal (year end prices)</t>
  </si>
  <si>
    <t>Total RCV run off - WR - nominal (year end prices)</t>
  </si>
  <si>
    <t>Total Opening RCV - WN - nominal (year end prices)</t>
  </si>
  <si>
    <t>Total Closing RCV - WN - nominal (year end prices)</t>
  </si>
  <si>
    <t>Total RCV run off - WN - nominal (year end prices)</t>
  </si>
  <si>
    <t>Total Opening RCV - WWN - nominal (year end prices)</t>
  </si>
  <si>
    <t>Total Closing RCV - WWN - nominal (year end prices)</t>
  </si>
  <si>
    <t>Total RCV run off - WWN - nominal (year end prices)</t>
  </si>
  <si>
    <t>Total Opening RCV - BR - nominal  (year end prices)</t>
  </si>
  <si>
    <t>Total Closing RCV - BR - nominal (year end prices)</t>
  </si>
  <si>
    <t>Total RCV run off - BR - nominal (year end prices)</t>
  </si>
  <si>
    <t>Total Opening RCV - DMMY - nominal (year end prices)</t>
  </si>
  <si>
    <t>Total Closing RCV - DMMY - nominal (year end prices)</t>
  </si>
  <si>
    <t>Total RCV run off - DMMY - nominal (year end prices)</t>
  </si>
  <si>
    <t>Total: Total Opening RCV - nominal (year end prices)</t>
  </si>
  <si>
    <t>Total: Total Closing RCV - nominal (year end prices)</t>
  </si>
  <si>
    <t>Total: Total RCV run off - nominal (year end prices)</t>
  </si>
  <si>
    <t>Opening RCV (RPI inflated RCV) - WN - nominal (year end prices)</t>
  </si>
  <si>
    <t>RCV run-off (RPI inflated RCV) - WN - nominal (year end prices)</t>
  </si>
  <si>
    <t>Closing RCV (RPI inflated RCV) - WN - nominal (year end prices)</t>
  </si>
  <si>
    <t>Opening RCV (RPI inflated RCV) - WWN - nominal (year end prices)</t>
  </si>
  <si>
    <t>RCV run-off (RPI inflated RCV) - WWN - nominal (year end prices)</t>
  </si>
  <si>
    <t>Closing RCV (RPI inflated RCV) - WWN - nominal (year end prices)</t>
  </si>
  <si>
    <t>Opening RCV (RPI inflated RCV) - BR - nominal (year end prices)</t>
  </si>
  <si>
    <t>RCV run-off (RPI inflated RCV) - BR - nominal (year end prices)</t>
  </si>
  <si>
    <t>Closing RCV (RPI inflated RCV) - BR - nominal (year end prices)</t>
  </si>
  <si>
    <t>Opening RCV (RPI inflated RCV) - DMMY - nominal (year end prices)</t>
  </si>
  <si>
    <t>RCV run-off (RPI inflated RCV) - DMMY - nominal (year end prices)</t>
  </si>
  <si>
    <t>Closing RCV (RPI inflated RCV) - DMMY - nominal (year end prices)</t>
  </si>
  <si>
    <t>Total: Opening RCV (RPI inflated RCV) - nominal (year end prices)</t>
  </si>
  <si>
    <t>Total: RCV run-off (RPI inflated RCV) - nominal (year end prices)</t>
  </si>
  <si>
    <t>Total: Closing RCV (RPI inflated RCV) - nominal (year end prices)</t>
  </si>
  <si>
    <t>RCV run-off (CPIH inflated RCV) - WN - nominal (year end prices)</t>
  </si>
  <si>
    <t>Other adjustments (CPIH inflated RCV) - WN - nominal (year end prices)</t>
  </si>
  <si>
    <t>RCV run-off (CPIH inflated RCV) - WWN - nominal (year end prices)</t>
  </si>
  <si>
    <t>Other adjustments (CPIH inflated RCV) - WWN - nominal (year end prices)</t>
  </si>
  <si>
    <t>RCV run-off (CPIH inflated RCV) - BR - nominal (year end prices)</t>
  </si>
  <si>
    <t>Other adjustments (CPIH inflated RCV) - BR - nominal (year end prices)</t>
  </si>
  <si>
    <t>RCV run-off (CPIH inflated RCV) - DMMY - nominal (year end prices)</t>
  </si>
  <si>
    <t>Other adjustments (CPIH inflated RCV) - DMMY - nominal (year end prices)</t>
  </si>
  <si>
    <t>Post 2020 investment RCV - WN - nominal (year end prices)</t>
  </si>
  <si>
    <t>RCV Run-off (post 2020 investment RCV) - WN - nominal (year end prices)</t>
  </si>
  <si>
    <t>Post 2020 investment RCV - WWN - nominal (year end prices)</t>
  </si>
  <si>
    <t>RCV Run-off (post 2020 investment RCV) - WWN - nominal (year end prices)</t>
  </si>
  <si>
    <t>Post 2020 investment RCV - BR - nominal (year end prices)</t>
  </si>
  <si>
    <t>RCV Run-off (post 2020 investment RCV) - BR - nominal (year end prices)</t>
  </si>
  <si>
    <t>Post 2020 investment RCV - DMMY - nominal (year end prices)</t>
  </si>
  <si>
    <t>RCV Run-off (post 2020 investment RCV) - DMMY - nominal (year end prices)</t>
  </si>
  <si>
    <t>Total: Post 2020 investment RCV - nominal (year end prices)</t>
  </si>
  <si>
    <t>Total: RCV Run-off (post 2020 investment RCV) - nominal (year end prices)</t>
  </si>
  <si>
    <t>Total: RCV run-off (CPIH inflated RCV) - nominal (year end prices)</t>
  </si>
  <si>
    <t>Total: Other adjustments (CPIH inflated RCV) - nominal (year end prices)</t>
  </si>
  <si>
    <t>Key outputs FAST formatting</t>
  </si>
  <si>
    <t>F_Inputs</t>
  </si>
  <si>
    <t>F_Outputs</t>
  </si>
  <si>
    <t>Date &amp; Time for Model PR19RCV annual update model</t>
  </si>
  <si>
    <t>Name &amp; Path of Model PR19RCV annual update model</t>
  </si>
  <si>
    <t>Workbook title:</t>
  </si>
  <si>
    <t>Version:</t>
  </si>
  <si>
    <t>Filename:</t>
  </si>
  <si>
    <t>Date:</t>
  </si>
  <si>
    <t>Author:</t>
  </si>
  <si>
    <t>Ofwat</t>
  </si>
  <si>
    <t>Author contact information:</t>
  </si>
  <si>
    <t>OfwatPandO@ofwat.gov.uk</t>
  </si>
  <si>
    <t>Summary of workbook:</t>
  </si>
  <si>
    <t>Instructions:</t>
  </si>
  <si>
    <t>Amendments:</t>
  </si>
  <si>
    <t>NA</t>
  </si>
  <si>
    <t>References:</t>
  </si>
  <si>
    <t>Error checks:</t>
  </si>
  <si>
    <t>Model change log:</t>
  </si>
  <si>
    <t>Category</t>
  </si>
  <si>
    <t>Description</t>
  </si>
  <si>
    <t>Version applied</t>
  </si>
  <si>
    <t>PR19 RCV annual update model</t>
  </si>
  <si>
    <t>PR19-RCV-annual-update-model-May-2021.xlsx</t>
  </si>
  <si>
    <t>1. Set the reporting year (Inp!F17)</t>
  </si>
  <si>
    <t>2. Populate monthly RPI and CPIH indices to the end of the selected reporting year (Inp sheet, Inflation - actual block)</t>
  </si>
  <si>
    <t>3. Get inputs from Fountain (select the required company and model run in dialogue box)</t>
  </si>
  <si>
    <t>4. Calculate the model (Ctrl+Alt+F9)</t>
  </si>
  <si>
    <r>
      <t xml:space="preserve">5. Save model using filename convention </t>
    </r>
    <r>
      <rPr>
        <b/>
        <sz val="10"/>
        <rFont val="Krub SemiBold"/>
        <scheme val="major"/>
      </rPr>
      <t>PR19RCV_yyyy_XXX</t>
    </r>
    <r>
      <rPr>
        <sz val="10"/>
        <rFont val="Krub"/>
        <scheme val="minor"/>
      </rPr>
      <t xml:space="preserve"> where yyyy is the reporting year and XXX is the company acronym</t>
    </r>
  </si>
  <si>
    <t>6. Save a copy of the SummaryTables in the publishable tables file and rename the sheet yyyy_XXX.</t>
  </si>
  <si>
    <t>PR19 final determination, PR19 CMA redetermination, ONS inflation and price indices</t>
  </si>
  <si>
    <t>The updated RPI-inflated RCV reflects the actual RPI-CPIH wedge which is calculated using the RPI-CPIH wedge reconciliation model approach set out in the PR19 reconciliation rulebook.</t>
  </si>
  <si>
    <t>This model performs the annual update of the PR19 RCV values and regulated equity values. It adjusts the published PR19 final determination RCV values from 2017-18 financial year average prices to nominal prices.</t>
  </si>
  <si>
    <t>The model includes a sheet that replicates the tables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</si>
  <si>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</si>
  <si>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file that is then published.</t>
  </si>
  <si>
    <t xml:space="preserve">7. Optional step - to calculate regulated equity based on actual gearing requires actual gearing details to be populated (Inp sheet, Regulatory equity - Actual gearing block) </t>
  </si>
  <si>
    <t xml:space="preserve"> Correction </t>
  </si>
  <si>
    <t xml:space="preserve"> PR19FDPublishedTables </t>
  </si>
  <si>
    <t xml:space="preserve"> v02a </t>
  </si>
  <si>
    <t>v02a</t>
  </si>
  <si>
    <t>Improvement</t>
  </si>
  <si>
    <t xml:space="preserve">Corrected the indexation treatment applied to the values for RCV other adjustment to the CPIH inflated RCV pool that are treated as though in nominal prices. These items are input in real prices. </t>
  </si>
  <si>
    <t>Standardised the structure of the calculation block of Opening RCV (CPIH inflated RCV) - DMMY - real.</t>
  </si>
  <si>
    <t xml:space="preserve">Calculation of annual RCV update details reflecting actual CPIH indexation and actual RPI-CPIH wedge </t>
  </si>
  <si>
    <t>Calculation of annual RCV update details using only CPIH indexation. This reflects the forecast RPI-CPIH wedge.</t>
  </si>
  <si>
    <t>Calculation of RCV details for tables published in PR19 final determination allowed revenue appendix</t>
  </si>
  <si>
    <t>Check: Total closing RCV - BR - real</t>
  </si>
  <si>
    <t>Check: Total closing RCV - WWN - real</t>
  </si>
  <si>
    <t>Check: Total closing RCV - WN - real</t>
  </si>
  <si>
    <t>Check: Total closing RCV - WR - real</t>
  </si>
  <si>
    <t>Checks total</t>
  </si>
  <si>
    <t>Added checks total</t>
  </si>
  <si>
    <t>General formatting changes</t>
  </si>
  <si>
    <t>Regulatory Capital Values</t>
  </si>
  <si>
    <t>NWT</t>
  </si>
  <si>
    <t>PR19FM2272POST</t>
  </si>
  <si>
    <t>Indexation on RCV other adjustments balance BEG - WWN - nominal</t>
  </si>
  <si>
    <t>PR19FM2273POST</t>
  </si>
  <si>
    <t>Indexation on RCV other adjustments balance BEG - BR - nominal</t>
  </si>
  <si>
    <t>PR19FM2274POST</t>
  </si>
  <si>
    <t>Indexation on RCV other adjustments balance BEG - DMMY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</si>
</sst>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
    <numFmt numFmtId="191" formatCode="#,##0.0000000_);\(#,##0.0000000\);&quot;-  &quot;;&quot; &quot;@&quot; &quot;"/>
    <numFmt numFmtId="192" formatCode="#,##0.00000000_);\(#,##0.00000000\);&quot;-  &quot;;&quot; &quot;@&quot; &quot;"/>
  </numFmts>
  <fonts count="157">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b/>
      <sz val="9"/>
      <name val="Krub"/>
      <scheme val="minor"/>
    </font>
    <font>
      <u/>
      <sz val="9"/>
      <name val="Krub"/>
      <scheme val="minor"/>
    </font>
    <font>
      <i/>
      <sz val="9"/>
      <name val="Krub"/>
      <scheme val="minor"/>
    </font>
    <font>
      <sz val="9"/>
      <name val="Krub"/>
      <scheme val="minor"/>
    </font>
    <font>
      <sz val="9"/>
      <color theme="3"/>
      <name val="Krub SemiBold"/>
      <scheme val="major"/>
    </font>
    <font>
      <b/>
      <sz val="10"/>
      <name val="Krub SemiBold"/>
      <scheme val="maj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i/>
      <sz val="1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s>
  <fills count="72">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rgb="FF857362"/>
      </left>
      <right/>
      <top style="thin">
        <color rgb="FF857362"/>
      </top>
      <bottom/>
      <diagonal/>
    </border>
    <border>
      <left style="thin">
        <color theme="3"/>
      </left>
      <right/>
      <top style="thin">
        <color theme="3"/>
      </top>
      <bottom style="thin">
        <color theme="3"/>
      </bottom>
      <diagonal/>
    </border>
    <border>
      <left/>
      <right style="thin">
        <color theme="3"/>
      </right>
      <top style="thin">
        <color theme="3"/>
      </top>
      <bottom/>
      <diagonal/>
    </border>
  </borders>
  <cellStyleXfs count="15829">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cellStyleXfs>
  <cellXfs count="564">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pplyAlignment="1">
      <alignment horizontal="right"/>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0" fontId="105" fillId="0" borderId="0" xfId="15822" applyFont="1" applyFill="1"/>
    <xf numFmtId="180" fontId="103" fillId="4" borderId="0" xfId="79" applyNumberFormat="1" applyFont="1" applyFill="1">
      <alignment vertical="top"/>
    </xf>
    <xf numFmtId="180" fontId="105" fillId="4" borderId="0" xfId="79" applyNumberFormat="1" applyFont="1" applyFill="1">
      <alignment vertical="top"/>
    </xf>
    <xf numFmtId="180" fontId="106" fillId="4" borderId="0" xfId="79" applyNumberFormat="1" applyFont="1" applyFill="1">
      <alignment vertical="top"/>
    </xf>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87" fontId="68" fillId="4" borderId="16" xfId="15782" applyNumberFormat="1" applyFont="1" applyFill="1" applyBorder="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0" fontId="109" fillId="0" borderId="0" xfId="15784" applyNumberFormat="1" applyFont="1" applyFill="1" applyBorder="1">
      <alignment vertical="top"/>
    </xf>
    <xf numFmtId="0" fontId="88" fillId="0" borderId="0" xfId="15785" applyFont="1" applyFill="1" applyBorder="1">
      <alignment vertical="top"/>
    </xf>
    <xf numFmtId="0" fontId="110" fillId="0" borderId="0" xfId="15785" applyFont="1" applyFill="1" applyBorder="1">
      <alignment vertical="top"/>
    </xf>
    <xf numFmtId="0" fontId="90" fillId="0" borderId="0" xfId="97" applyFont="1" applyFill="1" applyBorder="1">
      <alignment horizontal="right" vertical="top"/>
    </xf>
    <xf numFmtId="177" fontId="90" fillId="0" borderId="0" xfId="15782" applyFont="1" applyFill="1" applyBorder="1" applyAlignment="1">
      <alignment vertical="top"/>
    </xf>
    <xf numFmtId="166" fontId="90" fillId="0" borderId="0" xfId="15821" applyFont="1" applyFill="1" applyBorder="1">
      <alignment vertical="top"/>
    </xf>
    <xf numFmtId="180" fontId="90" fillId="0" borderId="0" xfId="15821" applyNumberFormat="1" applyFont="1" applyFill="1" applyBorder="1">
      <alignment vertical="top"/>
    </xf>
    <xf numFmtId="178" fontId="90" fillId="0" borderId="0" xfId="97" applyNumberFormat="1" applyFont="1" applyFill="1">
      <alignment horizontal="right" vertical="top"/>
    </xf>
    <xf numFmtId="180" fontId="90" fillId="4" borderId="0" xfId="15821" applyNumberFormat="1" applyFont="1" applyFill="1">
      <alignment vertical="top"/>
    </xf>
    <xf numFmtId="177" fontId="90" fillId="0" borderId="16" xfId="15782" applyFont="1" applyFill="1" applyBorder="1" applyAlignment="1">
      <alignment vertical="top"/>
    </xf>
    <xf numFmtId="181" fontId="109" fillId="0" borderId="0" xfId="15784" applyNumberFormat="1" applyFont="1" applyFill="1">
      <alignment vertical="top"/>
    </xf>
    <xf numFmtId="181" fontId="88" fillId="0" borderId="0" xfId="15785" applyNumberFormat="1" applyFont="1" applyFill="1">
      <alignment vertical="top"/>
    </xf>
    <xf numFmtId="181" fontId="110" fillId="0" borderId="0" xfId="15785" applyNumberFormat="1" applyFont="1" applyFill="1">
      <alignment vertical="top"/>
    </xf>
    <xf numFmtId="181" fontId="90" fillId="0" borderId="0" xfId="97" applyNumberFormat="1" applyFont="1" applyFill="1">
      <alignment horizontal="right" vertical="top"/>
    </xf>
    <xf numFmtId="181" fontId="90" fillId="0" borderId="0" xfId="79" applyNumberFormat="1" applyFont="1" applyFill="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80" fontId="90" fillId="0" borderId="0" xfId="15821" applyNumberFormat="1" applyFont="1" applyFill="1">
      <alignment vertical="top"/>
    </xf>
    <xf numFmtId="177" fontId="90" fillId="54" borderId="16" xfId="15782" applyFont="1" applyFill="1" applyBorder="1" applyAlignment="1">
      <alignment vertical="top"/>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87" fontId="90" fillId="4" borderId="16" xfId="15782" applyNumberFormat="1" applyFont="1" applyFill="1" applyBorder="1" applyAlignment="1">
      <alignment vertical="top"/>
    </xf>
    <xf numFmtId="166" fontId="68" fillId="50" borderId="11" xfId="15821" applyFont="1" applyFill="1" applyBorder="1" applyAlignment="1">
      <alignment horizontal="left" vertical="center"/>
    </xf>
    <xf numFmtId="166" fontId="68" fillId="4" borderId="19"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821" applyNumberFormat="1" applyFont="1" applyFill="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54" borderId="0" xfId="15821" applyNumberFormat="1" applyFont="1" applyFill="1">
      <alignment vertical="top"/>
    </xf>
    <xf numFmtId="187" fontId="103" fillId="0" borderId="0" xfId="15821" applyNumberFormat="1" applyFont="1" applyFill="1">
      <alignment vertical="top"/>
    </xf>
    <xf numFmtId="187" fontId="103" fillId="0" borderId="0" xfId="15826" applyNumberFormat="1" applyFont="1" applyFill="1">
      <alignment vertical="top"/>
    </xf>
    <xf numFmtId="187" fontId="84" fillId="0" borderId="0" xfId="15826"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79" fontId="130" fillId="4" borderId="0" xfId="15784" applyNumberFormat="1" applyFont="1" applyFill="1" applyBorder="1">
      <alignment vertical="top"/>
    </xf>
    <xf numFmtId="179" fontId="131" fillId="4" borderId="0" xfId="15785" applyNumberFormat="1" applyFont="1" applyFill="1" applyBorder="1">
      <alignment vertical="top"/>
    </xf>
    <xf numFmtId="179" fontId="132" fillId="4" borderId="0" xfId="15785" applyNumberFormat="1" applyFont="1" applyFill="1" applyBorder="1">
      <alignment vertical="top"/>
    </xf>
    <xf numFmtId="179" fontId="133" fillId="4" borderId="0" xfId="97" applyNumberFormat="1" applyFont="1" applyFill="1" applyBorder="1">
      <alignment horizontal="right" vertical="top"/>
    </xf>
    <xf numFmtId="177" fontId="133" fillId="4" borderId="0" xfId="15782" applyFont="1" applyFill="1" applyBorder="1" applyAlignment="1">
      <alignment vertical="top"/>
    </xf>
    <xf numFmtId="166" fontId="130" fillId="4" borderId="0" xfId="15821" applyFont="1" applyFill="1" applyBorder="1">
      <alignment vertical="top"/>
    </xf>
    <xf numFmtId="179" fontId="133" fillId="4" borderId="0" xfId="15821" applyNumberFormat="1" applyFont="1" applyFill="1" applyBorder="1">
      <alignment vertical="top"/>
    </xf>
    <xf numFmtId="179" fontId="130" fillId="4" borderId="0" xfId="15821" applyNumberFormat="1" applyFont="1" applyFill="1" applyBorder="1">
      <alignment vertical="top"/>
    </xf>
    <xf numFmtId="0" fontId="130" fillId="4" borderId="0" xfId="15784" applyNumberFormat="1" applyFont="1" applyFill="1">
      <alignment vertical="top"/>
    </xf>
    <xf numFmtId="0" fontId="131" fillId="4" borderId="0" xfId="15785" applyFont="1" applyFill="1">
      <alignment vertical="top"/>
    </xf>
    <xf numFmtId="0" fontId="132" fillId="4" borderId="0" xfId="15785" applyFont="1" applyFill="1">
      <alignment vertical="top"/>
    </xf>
    <xf numFmtId="0" fontId="133" fillId="4" borderId="0" xfId="97" applyFont="1" applyFill="1">
      <alignment horizontal="right" vertical="top"/>
    </xf>
    <xf numFmtId="177" fontId="133" fillId="4" borderId="0" xfId="15782" applyFont="1" applyFill="1" applyAlignment="1">
      <alignment vertical="top"/>
    </xf>
    <xf numFmtId="166" fontId="133" fillId="4" borderId="0" xfId="15821" applyFont="1" applyFill="1">
      <alignment vertical="top"/>
    </xf>
    <xf numFmtId="187" fontId="133" fillId="4" borderId="0" xfId="15821" applyNumberFormat="1" applyFont="1" applyFill="1">
      <alignment vertical="top"/>
    </xf>
    <xf numFmtId="187" fontId="133" fillId="37" borderId="0" xfId="15824" applyNumberFormat="1" applyFont="1"/>
    <xf numFmtId="181" fontId="130" fillId="4" borderId="0" xfId="15784" applyNumberFormat="1" applyFont="1" applyFill="1">
      <alignment vertical="top"/>
    </xf>
    <xf numFmtId="181" fontId="131" fillId="4" borderId="0" xfId="15785" applyNumberFormat="1" applyFont="1" applyFill="1">
      <alignment vertical="top"/>
    </xf>
    <xf numFmtId="181" fontId="132" fillId="4" borderId="0" xfId="15785" applyNumberFormat="1" applyFont="1" applyFill="1">
      <alignment vertical="top"/>
    </xf>
    <xf numFmtId="181" fontId="133" fillId="4" borderId="0" xfId="97" applyNumberFormat="1" applyFont="1" applyFill="1">
      <alignment horizontal="right" vertical="top"/>
    </xf>
    <xf numFmtId="187" fontId="133" fillId="4" borderId="0" xfId="79" applyNumberFormat="1" applyFont="1" applyFill="1">
      <alignment vertical="top"/>
    </xf>
    <xf numFmtId="187" fontId="133" fillId="4" borderId="0" xfId="0" applyNumberFormat="1" applyFont="1" applyFill="1">
      <alignment vertical="top"/>
    </xf>
    <xf numFmtId="166" fontId="133" fillId="0" borderId="0" xfId="15821" applyFont="1" applyFill="1">
      <alignment vertical="top"/>
    </xf>
    <xf numFmtId="187" fontId="137"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79" fontId="133" fillId="0" borderId="0" xfId="15821" applyNumberFormat="1" applyFont="1" applyFill="1" applyBorder="1">
      <alignment vertical="top"/>
    </xf>
    <xf numFmtId="166" fontId="127" fillId="0" borderId="0" xfId="15821" applyFont="1" applyFill="1">
      <alignment vertical="top"/>
    </xf>
    <xf numFmtId="187" fontId="133" fillId="0" borderId="0" xfId="15821" applyNumberFormat="1" applyFont="1" applyFill="1">
      <alignment vertical="top"/>
    </xf>
    <xf numFmtId="187" fontId="133" fillId="0" borderId="0" xfId="79" applyNumberFormat="1" applyFont="1" applyFill="1">
      <alignment vertical="top"/>
    </xf>
    <xf numFmtId="0" fontId="81" fillId="0" borderId="0" xfId="15824" applyFont="1" applyFill="1"/>
    <xf numFmtId="187" fontId="68" fillId="0" borderId="0" xfId="15821" applyNumberFormat="1" applyFont="1" applyFill="1">
      <alignment vertical="top"/>
    </xf>
    <xf numFmtId="0" fontId="138" fillId="0" borderId="0" xfId="15784" applyNumberFormat="1" applyFont="1" applyFill="1" applyBorder="1">
      <alignment vertical="top"/>
    </xf>
    <xf numFmtId="0" fontId="139" fillId="0" borderId="0" xfId="15785" applyFont="1" applyFill="1" applyBorder="1">
      <alignment vertical="top"/>
    </xf>
    <xf numFmtId="0" fontId="140" fillId="0" borderId="0" xfId="15785" applyFont="1" applyFill="1" applyBorder="1">
      <alignment vertical="top"/>
    </xf>
    <xf numFmtId="0" fontId="141"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42" fillId="0" borderId="0" xfId="15821" applyFont="1" applyFill="1" applyBorder="1">
      <alignment vertical="top"/>
    </xf>
    <xf numFmtId="180" fontId="112" fillId="0" borderId="0" xfId="15821" applyNumberFormat="1" applyFont="1" applyFill="1" applyBorder="1">
      <alignment vertical="top"/>
    </xf>
    <xf numFmtId="187" fontId="134" fillId="0" borderId="0" xfId="15821" applyNumberFormat="1" applyFont="1" applyFill="1" applyBorder="1">
      <alignment vertical="top"/>
    </xf>
    <xf numFmtId="166" fontId="129" fillId="0" borderId="0" xfId="0" applyFont="1">
      <alignment vertical="top"/>
    </xf>
    <xf numFmtId="166" fontId="143" fillId="47" borderId="0" xfId="15820" applyNumberFormat="1" applyFont="1" applyFill="1" applyAlignment="1">
      <alignment vertical="top"/>
    </xf>
    <xf numFmtId="166" fontId="144" fillId="47" borderId="0" xfId="15820" applyNumberFormat="1" applyFont="1" applyFill="1" applyAlignment="1">
      <alignment vertical="top"/>
    </xf>
    <xf numFmtId="166" fontId="136"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44" fillId="52" borderId="0" xfId="15820" applyNumberFormat="1" applyFont="1" applyFill="1" applyAlignment="1">
      <alignment vertical="top"/>
    </xf>
    <xf numFmtId="14" fontId="144"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77" fontId="84" fillId="4" borderId="0" xfId="15782" applyNumberFormat="1" applyFont="1" applyFill="1" applyAlignment="1">
      <alignment vertical="top"/>
    </xf>
    <xf numFmtId="191" fontId="68" fillId="4" borderId="0" xfId="15821" applyNumberFormat="1" applyFont="1" applyFill="1">
      <alignment vertical="top"/>
    </xf>
    <xf numFmtId="192" fontId="68" fillId="4" borderId="0" xfId="15821" applyNumberFormat="1" applyFont="1" applyFill="1">
      <alignment vertical="top"/>
    </xf>
    <xf numFmtId="177" fontId="68" fillId="4" borderId="0" xfId="15782" applyNumberFormat="1" applyFont="1" applyFill="1" applyAlignment="1">
      <alignment vertical="top"/>
    </xf>
    <xf numFmtId="177" fontId="84" fillId="0" borderId="0" xfId="15782" applyNumberFormat="1" applyFont="1" applyFill="1" applyAlignment="1">
      <alignment vertical="top"/>
    </xf>
    <xf numFmtId="166" fontId="148"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45" fillId="0" borderId="0" xfId="15784" applyNumberFormat="1" applyFont="1" applyFill="1">
      <alignment vertical="top"/>
    </xf>
    <xf numFmtId="0" fontId="146" fillId="0" borderId="0" xfId="15785" applyFont="1" applyFill="1">
      <alignment vertical="top"/>
    </xf>
    <xf numFmtId="0" fontId="147" fillId="0" borderId="0" xfId="15785" applyFont="1" applyFill="1">
      <alignment vertical="top"/>
    </xf>
    <xf numFmtId="0" fontId="148" fillId="0" borderId="0" xfId="97" applyFont="1" applyFill="1">
      <alignment horizontal="right" vertical="top"/>
    </xf>
    <xf numFmtId="177" fontId="148" fillId="0" borderId="0" xfId="15782" applyFont="1" applyFill="1" applyAlignment="1">
      <alignment vertical="top"/>
    </xf>
    <xf numFmtId="166" fontId="148" fillId="0" borderId="0" xfId="15821" applyFont="1" applyFill="1">
      <alignment vertical="top"/>
    </xf>
    <xf numFmtId="166" fontId="68" fillId="0" borderId="0" xfId="0" applyFont="1" applyAlignment="1">
      <alignment horizontal="left" vertical="top" wrapText="1"/>
    </xf>
    <xf numFmtId="190" fontId="68" fillId="0" borderId="0" xfId="0" applyNumberFormat="1" applyFont="1">
      <alignment vertical="top"/>
    </xf>
    <xf numFmtId="166" fontId="68" fillId="0" borderId="0" xfId="0" applyNumberFormat="1" applyFont="1" applyFill="1">
      <alignment vertical="top"/>
    </xf>
    <xf numFmtId="166" fontId="69" fillId="47" borderId="0" xfId="15821" applyFont="1" applyFill="1">
      <alignment vertical="top"/>
    </xf>
    <xf numFmtId="166" fontId="69" fillId="4" borderId="0" xfId="15821" applyFont="1" applyFill="1" applyAlignment="1">
      <alignment horizontal="left" vertical="center"/>
    </xf>
    <xf numFmtId="166" fontId="69" fillId="0" borderId="0" xfId="0" applyFont="1">
      <alignment vertical="top"/>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9" fillId="47" borderId="0" xfId="15821" applyFont="1" applyFill="1">
      <alignment vertical="top"/>
    </xf>
    <xf numFmtId="177" fontId="69" fillId="47" borderId="0" xfId="15782" applyFont="1" applyFill="1"/>
    <xf numFmtId="166" fontId="69" fillId="4" borderId="0" xfId="15821" applyFont="1" applyFill="1">
      <alignment vertical="top"/>
    </xf>
    <xf numFmtId="0" fontId="150" fillId="4" borderId="0" xfId="15785" applyFont="1" applyFill="1" applyBorder="1">
      <alignment vertical="top"/>
    </xf>
    <xf numFmtId="0" fontId="68" fillId="62" borderId="20" xfId="97" applyFont="1" applyFill="1" applyBorder="1">
      <alignment horizontal="right" vertical="top"/>
    </xf>
    <xf numFmtId="177" fontId="68" fillId="62" borderId="18" xfId="15782" applyFont="1" applyFill="1" applyBorder="1" applyAlignment="1">
      <alignment vertical="top"/>
    </xf>
    <xf numFmtId="187" fontId="151" fillId="62" borderId="17" xfId="15821" applyNumberFormat="1" applyFont="1" applyFill="1" applyBorder="1">
      <alignment vertical="top"/>
    </xf>
    <xf numFmtId="187" fontId="151" fillId="0" borderId="0" xfId="15821" applyNumberFormat="1" applyFont="1" applyFill="1" applyBorder="1">
      <alignment vertical="top"/>
    </xf>
    <xf numFmtId="0" fontId="152" fillId="0" borderId="0" xfId="15785" applyFont="1" applyFill="1" applyBorder="1">
      <alignment vertical="top"/>
    </xf>
    <xf numFmtId="0" fontId="153" fillId="0" borderId="17" xfId="97" applyFont="1" applyFill="1" applyBorder="1">
      <alignment horizontal="right" vertical="top"/>
    </xf>
    <xf numFmtId="177" fontId="153" fillId="0" borderId="17" xfId="15782" applyFont="1" applyFill="1" applyBorder="1" applyAlignment="1">
      <alignment vertical="top"/>
    </xf>
    <xf numFmtId="187" fontId="153" fillId="0" borderId="0" xfId="15782" applyNumberFormat="1" applyFont="1" applyFill="1" applyBorder="1" applyAlignment="1">
      <alignment vertical="top"/>
    </xf>
    <xf numFmtId="187" fontId="153" fillId="0" borderId="17" xfId="15782" applyNumberFormat="1" applyFont="1" applyFill="1" applyBorder="1" applyAlignment="1">
      <alignment vertical="top"/>
    </xf>
    <xf numFmtId="187" fontId="153" fillId="0" borderId="0" xfId="15821" applyNumberFormat="1" applyFont="1" applyFill="1" applyBorder="1">
      <alignment vertical="top"/>
    </xf>
    <xf numFmtId="178" fontId="153" fillId="0" borderId="17" xfId="97" applyNumberFormat="1" applyFont="1" applyFill="1" applyBorder="1">
      <alignment horizontal="right" vertical="top"/>
    </xf>
    <xf numFmtId="187" fontId="151" fillId="0" borderId="21" xfId="15821" applyNumberFormat="1" applyFont="1" applyFill="1" applyBorder="1">
      <alignment vertical="top"/>
    </xf>
    <xf numFmtId="0" fontId="150" fillId="4" borderId="0" xfId="15785" applyFont="1" applyFill="1">
      <alignment vertical="top"/>
    </xf>
    <xf numFmtId="166" fontId="154" fillId="4" borderId="0" xfId="15821" applyFont="1" applyFill="1">
      <alignment vertical="top"/>
    </xf>
    <xf numFmtId="187" fontId="153" fillId="4" borderId="0" xfId="15821" applyNumberFormat="1" applyFont="1" applyFill="1">
      <alignment vertical="top"/>
    </xf>
    <xf numFmtId="0" fontId="155" fillId="4" borderId="0" xfId="15784" applyNumberFormat="1" applyFont="1" applyFill="1">
      <alignment vertical="top"/>
    </xf>
    <xf numFmtId="181" fontId="154" fillId="0" borderId="0" xfId="15785" applyNumberFormat="1" applyFont="1" applyFill="1">
      <alignment vertical="top"/>
    </xf>
    <xf numFmtId="0" fontId="156" fillId="4" borderId="0" xfId="15785" applyFont="1" applyFill="1">
      <alignment vertical="top"/>
    </xf>
    <xf numFmtId="187" fontId="151" fillId="62" borderId="18" xfId="15821" applyNumberFormat="1" applyFont="1" applyFill="1" applyBorder="1">
      <alignment vertical="top"/>
    </xf>
    <xf numFmtId="166" fontId="154" fillId="0" borderId="0" xfId="15821" applyFont="1" applyFill="1">
      <alignment vertical="top"/>
    </xf>
    <xf numFmtId="0" fontId="138" fillId="4" borderId="0" xfId="15784" applyNumberFormat="1" applyFont="1" applyFill="1" applyBorder="1">
      <alignment vertical="top"/>
    </xf>
    <xf numFmtId="0" fontId="139" fillId="4" borderId="0" xfId="15785" applyFont="1" applyFill="1" applyBorder="1">
      <alignment vertical="top"/>
    </xf>
    <xf numFmtId="0" fontId="152" fillId="4" borderId="0" xfId="15785" applyFont="1" applyFill="1" applyBorder="1">
      <alignment vertical="top"/>
    </xf>
    <xf numFmtId="0" fontId="153" fillId="4" borderId="17" xfId="97" applyFont="1" applyFill="1" applyBorder="1">
      <alignment horizontal="right" vertical="top"/>
    </xf>
    <xf numFmtId="177" fontId="153" fillId="4" borderId="17" xfId="15782" applyFont="1" applyFill="1" applyBorder="1" applyAlignment="1">
      <alignment vertical="top"/>
    </xf>
    <xf numFmtId="187" fontId="153" fillId="4" borderId="0" xfId="15782" applyNumberFormat="1" applyFont="1" applyFill="1" applyBorder="1" applyAlignment="1">
      <alignment vertical="top"/>
    </xf>
    <xf numFmtId="187" fontId="153" fillId="4" borderId="17" xfId="15782" applyNumberFormat="1" applyFont="1" applyFill="1" applyBorder="1" applyAlignment="1">
      <alignment vertical="top"/>
    </xf>
    <xf numFmtId="187" fontId="153" fillId="4" borderId="0" xfId="15821" applyNumberFormat="1" applyFont="1" applyFill="1" applyBorder="1">
      <alignment vertical="top"/>
    </xf>
    <xf numFmtId="178" fontId="153" fillId="4" borderId="17" xfId="97" applyNumberFormat="1" applyFont="1" applyFill="1" applyBorder="1">
      <alignment horizontal="right" vertical="top"/>
    </xf>
    <xf numFmtId="0" fontId="138" fillId="4" borderId="0" xfId="15784" applyNumberFormat="1" applyFont="1" applyFill="1">
      <alignment vertical="top"/>
    </xf>
    <xf numFmtId="0" fontId="139" fillId="4" borderId="0" xfId="15785" applyFont="1" applyFill="1">
      <alignment vertical="top"/>
    </xf>
    <xf numFmtId="0" fontId="152" fillId="4" borderId="0" xfId="15785" applyFont="1" applyFill="1">
      <alignment vertical="top"/>
    </xf>
    <xf numFmtId="187" fontId="153" fillId="4" borderId="0" xfId="15782" applyNumberFormat="1" applyFont="1" applyFill="1" applyAlignment="1">
      <alignment vertical="top"/>
    </xf>
    <xf numFmtId="187" fontId="153" fillId="0" borderId="0" xfId="15821" applyNumberFormat="1" applyFont="1" applyFill="1">
      <alignment vertical="top"/>
    </xf>
    <xf numFmtId="187" fontId="153" fillId="4" borderId="17" xfId="15821" applyNumberFormat="1" applyFont="1" applyFill="1" applyBorder="1">
      <alignment vertical="top"/>
    </xf>
    <xf numFmtId="0" fontId="138" fillId="0" borderId="0" xfId="15784" applyNumberFormat="1" applyFont="1" applyFill="1">
      <alignment vertical="top"/>
    </xf>
    <xf numFmtId="0" fontId="152" fillId="0" borderId="0" xfId="15785" applyFont="1" applyFill="1">
      <alignment vertical="top"/>
    </xf>
    <xf numFmtId="177" fontId="153" fillId="0" borderId="0" xfId="15782" applyFont="1" applyFill="1" applyAlignment="1">
      <alignment vertical="top"/>
    </xf>
    <xf numFmtId="186" fontId="153" fillId="0" borderId="0" xfId="15826" applyFont="1" applyFill="1">
      <alignment vertical="top"/>
    </xf>
    <xf numFmtId="186" fontId="153" fillId="0" borderId="17" xfId="15826" applyFont="1" applyFill="1" applyBorder="1">
      <alignment vertical="top"/>
    </xf>
    <xf numFmtId="166" fontId="153" fillId="0" borderId="0" xfId="15821" applyFont="1" applyFill="1">
      <alignment vertical="top"/>
    </xf>
    <xf numFmtId="177" fontId="153" fillId="54" borderId="17" xfId="15782" applyFont="1" applyFill="1" applyBorder="1" applyAlignment="1">
      <alignment vertical="top"/>
    </xf>
    <xf numFmtId="166" fontId="153"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cellXfs>
  <cellStyles count="15829">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3">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E2E768"/>
      <color rgb="FFDCECF5"/>
      <color rgb="FF003595"/>
      <color rgb="FFFFB81D"/>
      <color rgb="FFFFDB8E"/>
      <color rgb="FFCCCCCE"/>
      <color rgb="FFE0DCD8"/>
      <color rgb="FFCCFF99"/>
      <color rgb="FF98C561"/>
      <color rgb="FFE1B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7"/>
  <sheetViews>
    <sheetView showGridLines="0" tabSelected="1" workbookViewId="0"/>
  </sheetViews>
  <sheetFormatPr defaultColWidth="0" defaultRowHeight="20.25"/>
  <cols>
    <col min="1" max="1" width="25.625" style="480" customWidth="1"/>
    <col min="2" max="2" width="100.625" style="477" customWidth="1"/>
    <col min="3" max="3" width="25.625" style="477" customWidth="1"/>
    <col min="4" max="4" width="15.625" style="477" customWidth="1"/>
    <col min="5" max="5" width="5.625" style="477" customWidth="1"/>
    <col min="6" max="16384" width="9" style="477" hidden="1"/>
  </cols>
  <sheetData>
    <row r="1" spans="1:8" s="478" customFormat="1" ht="47.25">
      <c r="A1" s="478" t="s">
        <v>2</v>
      </c>
      <c r="H1" s="510"/>
    </row>
    <row r="2" spans="1:8" s="479" customFormat="1" ht="22.5">
      <c r="A2" s="479" t="s">
        <v>1351</v>
      </c>
      <c r="B2" s="479" t="s">
        <v>1369</v>
      </c>
    </row>
    <row r="3" spans="1:8" s="479" customFormat="1" ht="22.5">
      <c r="A3" s="479" t="s">
        <v>1352</v>
      </c>
      <c r="B3" s="483" t="s">
        <v>1387</v>
      </c>
    </row>
    <row r="4" spans="1:8" s="479" customFormat="1" ht="22.5">
      <c r="A4" s="479" t="s">
        <v>1353</v>
      </c>
      <c r="B4" s="479" t="s">
        <v>1370</v>
      </c>
    </row>
    <row r="5" spans="1:8" s="479" customFormat="1" ht="22.5">
      <c r="A5" s="479" t="s">
        <v>1354</v>
      </c>
      <c r="B5" s="484">
        <v>44342</v>
      </c>
    </row>
    <row r="6" spans="1:8" s="479" customFormat="1" ht="22.5">
      <c r="A6" s="479" t="s">
        <v>1355</v>
      </c>
      <c r="B6" s="479" t="s">
        <v>1356</v>
      </c>
    </row>
    <row r="7" spans="1:8" s="479" customFormat="1" ht="22.5">
      <c r="A7" s="479" t="s">
        <v>1357</v>
      </c>
      <c r="B7" s="479" t="s">
        <v>1358</v>
      </c>
    </row>
    <row r="9" spans="1:8" ht="40.5">
      <c r="A9" s="480" t="s">
        <v>1359</v>
      </c>
      <c r="B9" s="481" t="s">
        <v>1379</v>
      </c>
    </row>
    <row r="10" spans="1:8" ht="40.5">
      <c r="B10" s="481" t="s">
        <v>1378</v>
      </c>
    </row>
    <row r="11" spans="1:8" ht="40.5">
      <c r="B11" s="481" t="s">
        <v>1380</v>
      </c>
    </row>
    <row r="12" spans="1:8">
      <c r="B12" s="481" t="s">
        <v>1381</v>
      </c>
    </row>
    <row r="13" spans="1:8">
      <c r="B13" s="481" t="s">
        <v>1382</v>
      </c>
    </row>
    <row r="14" spans="1:8">
      <c r="B14" s="481"/>
    </row>
    <row r="15" spans="1:8">
      <c r="A15" s="480" t="s">
        <v>1360</v>
      </c>
      <c r="B15" s="481"/>
    </row>
    <row r="16" spans="1:8">
      <c r="B16" s="481" t="s">
        <v>1371</v>
      </c>
    </row>
    <row r="17" spans="1:4">
      <c r="B17" s="481" t="s">
        <v>1372</v>
      </c>
    </row>
    <row r="18" spans="1:4">
      <c r="B18" s="481" t="s">
        <v>1373</v>
      </c>
    </row>
    <row r="19" spans="1:4">
      <c r="B19" s="481" t="s">
        <v>1374</v>
      </c>
    </row>
    <row r="20" spans="1:4">
      <c r="B20" s="481" t="s">
        <v>1375</v>
      </c>
    </row>
    <row r="21" spans="1:4">
      <c r="B21" s="481" t="s">
        <v>1376</v>
      </c>
    </row>
    <row r="22" spans="1:4" ht="40.5">
      <c r="B22" s="481" t="s">
        <v>1383</v>
      </c>
    </row>
    <row r="23" spans="1:4">
      <c r="B23" s="481"/>
    </row>
    <row r="24" spans="1:4">
      <c r="A24" s="480" t="s">
        <v>1361</v>
      </c>
      <c r="B24" s="481" t="s">
        <v>1362</v>
      </c>
    </row>
    <row r="25" spans="1:4">
      <c r="B25" s="481"/>
    </row>
    <row r="26" spans="1:4">
      <c r="A26" s="480" t="s">
        <v>1363</v>
      </c>
      <c r="B26" s="481" t="s">
        <v>1377</v>
      </c>
    </row>
    <row r="27" spans="1:4">
      <c r="B27" s="481"/>
    </row>
    <row r="28" spans="1:4">
      <c r="A28" s="480" t="s">
        <v>1364</v>
      </c>
      <c r="B28" s="481" t="s">
        <v>1362</v>
      </c>
    </row>
    <row r="29" spans="1:4">
      <c r="B29" s="481"/>
    </row>
    <row r="30" spans="1:4">
      <c r="A30" s="480" t="s">
        <v>1365</v>
      </c>
      <c r="B30" s="481"/>
    </row>
    <row r="31" spans="1:4">
      <c r="A31" s="458" t="s">
        <v>1366</v>
      </c>
      <c r="B31" s="458" t="s">
        <v>1367</v>
      </c>
      <c r="C31" s="458" t="s">
        <v>106</v>
      </c>
      <c r="D31" s="458" t="s">
        <v>1368</v>
      </c>
    </row>
    <row r="32" spans="1:4" ht="40.5">
      <c r="A32" s="485" t="s">
        <v>1384</v>
      </c>
      <c r="B32" s="486" t="s">
        <v>1389</v>
      </c>
      <c r="C32" s="487" t="s">
        <v>1385</v>
      </c>
      <c r="D32" s="487" t="s">
        <v>1386</v>
      </c>
    </row>
    <row r="33" spans="1:4">
      <c r="A33" s="485" t="s">
        <v>1388</v>
      </c>
      <c r="B33" s="486" t="s">
        <v>1390</v>
      </c>
      <c r="C33" s="487" t="s">
        <v>5</v>
      </c>
      <c r="D33" s="487" t="s">
        <v>1387</v>
      </c>
    </row>
    <row r="34" spans="1:4">
      <c r="A34" s="485" t="s">
        <v>1388</v>
      </c>
      <c r="B34" s="486" t="s">
        <v>1399</v>
      </c>
      <c r="C34" s="487" t="s">
        <v>5</v>
      </c>
      <c r="D34" s="487" t="s">
        <v>1387</v>
      </c>
    </row>
    <row r="35" spans="1:4">
      <c r="A35" s="485" t="s">
        <v>1388</v>
      </c>
      <c r="B35" s="486" t="s">
        <v>1400</v>
      </c>
      <c r="C35" s="487" t="s">
        <v>6</v>
      </c>
      <c r="D35" s="487" t="s">
        <v>1387</v>
      </c>
    </row>
    <row r="36" spans="1:4">
      <c r="A36" s="477"/>
      <c r="B36" s="481"/>
    </row>
    <row r="37" spans="1:4" s="51" customFormat="1" ht="12.75">
      <c r="A37" s="51" t="s">
        <v>90</v>
      </c>
    </row>
  </sheetData>
  <pageMargins left="0.70866141732283472" right="0.70866141732283472" top="0.74803149606299213" bottom="0.74803149606299213" header="0.31496062992125984" footer="0.31496062992125984"/>
  <pageSetup paperSize="9" scale="4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1862"/>
  <sheetViews>
    <sheetView showGridLines="0" zoomScaleNormal="100" workbookViewId="0">
      <pane xSplit="9" ySplit="5" topLeftCell="J6" activePane="bottomRight" state="frozen"/>
      <selection pane="topRight"/>
      <selection pane="bottomLeft"/>
      <selection pane="bottomRigh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v>
      </c>
      <c r="B1" s="55"/>
      <c r="C1" s="89"/>
      <c r="D1" s="252"/>
      <c r="E1" s="90"/>
      <c r="F1" s="55"/>
      <c r="G1" s="55"/>
      <c r="H1" s="511" t="str">
        <f>Inp!$F$10</f>
        <v>Portsmouth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xml:space="preserve"> IF( L$4 &lt;= $F$9, L10 + L12, 0)</f>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777</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258" t="s">
        <v>778</v>
      </c>
      <c r="C26" s="259"/>
      <c r="D26" s="256"/>
      <c r="E26" s="197"/>
      <c r="F26" s="197"/>
      <c r="G26" s="197"/>
      <c r="H26" s="197"/>
      <c r="I26" s="197"/>
      <c r="J26" s="197"/>
      <c r="K26" s="197"/>
      <c r="L26" s="197"/>
      <c r="M26" s="197"/>
      <c r="N26" s="197"/>
      <c r="O26" s="197"/>
      <c r="P26" s="197"/>
      <c r="Q26" s="197"/>
    </row>
    <row r="27" spans="1:17" s="296" customFormat="1" hidden="1" outlineLevel="2">
      <c r="A27" s="291"/>
      <c r="B27" s="292"/>
      <c r="C27" s="293"/>
      <c r="D27" s="294"/>
      <c r="E27" s="297" t="str">
        <f>Inp!E$90</f>
        <v>RCV CPI(H) + RPI wedge bf balance BEG - WR - nominal</v>
      </c>
      <c r="F27" s="297">
        <f>Inp!F$90</f>
        <v>0</v>
      </c>
      <c r="G27" s="297" t="str">
        <f>Inp!G$90</f>
        <v>£m</v>
      </c>
      <c r="H27" s="297">
        <f>Inp!H$90</f>
        <v>0</v>
      </c>
      <c r="I27" s="297">
        <f>Inp!I$90</f>
        <v>0</v>
      </c>
      <c r="J27" s="297">
        <f>Inp!J$90</f>
        <v>0</v>
      </c>
      <c r="K27" s="297">
        <f>Inp!K$90</f>
        <v>0</v>
      </c>
      <c r="L27" s="297">
        <f>Inp!L$90</f>
        <v>0</v>
      </c>
      <c r="M27" s="297">
        <f>Inp!M$90</f>
        <v>2.3245890862940599</v>
      </c>
      <c r="N27" s="297">
        <f>Inp!N$90</f>
        <v>2.2238345551297001</v>
      </c>
      <c r="O27" s="297">
        <f>Inp!O$90</f>
        <v>2.1385168396967602</v>
      </c>
      <c r="P27" s="297">
        <f>Inp!P$90</f>
        <v>2.0602993890894301</v>
      </c>
      <c r="Q27" s="297">
        <f>Inp!Q$90</f>
        <v>1.9858978575506301</v>
      </c>
    </row>
    <row r="28" spans="1:17" s="260" customFormat="1" hidden="1" outlineLevel="2">
      <c r="A28" s="257"/>
      <c r="B28" s="258"/>
      <c r="C28" s="259"/>
      <c r="D28" s="256"/>
      <c r="E28" s="273" t="str">
        <f>Time!E$39</f>
        <v>Acquisition / initial balance date flag</v>
      </c>
      <c r="F28" s="273">
        <f>Time!F$39</f>
        <v>0</v>
      </c>
      <c r="G28" s="273" t="str">
        <f>Time!G$39</f>
        <v>flag</v>
      </c>
      <c r="H28" s="273">
        <f>Time!H$39</f>
        <v>1</v>
      </c>
      <c r="I28" s="273">
        <f>Time!I$39</f>
        <v>0</v>
      </c>
      <c r="J28" s="273">
        <f>Time!J$39</f>
        <v>0</v>
      </c>
      <c r="K28" s="273">
        <f>Time!K$39</f>
        <v>0</v>
      </c>
      <c r="L28" s="273">
        <f>Time!L$39</f>
        <v>1</v>
      </c>
      <c r="M28" s="273">
        <f>Time!M$39</f>
        <v>0</v>
      </c>
      <c r="N28" s="273">
        <f>Time!N$39</f>
        <v>0</v>
      </c>
      <c r="O28" s="273">
        <f>Time!O$39</f>
        <v>0</v>
      </c>
      <c r="P28" s="273">
        <f>Time!P$39</f>
        <v>0</v>
      </c>
      <c r="Q28" s="273">
        <f>Time!Q$39</f>
        <v>0</v>
      </c>
    </row>
    <row r="29" spans="1:17" s="260" customFormat="1" hidden="1" outlineLevel="2">
      <c r="A29" s="257"/>
      <c r="B29" s="258"/>
      <c r="C29" s="259"/>
      <c r="D29" s="256"/>
      <c r="E29" s="197" t="s">
        <v>779</v>
      </c>
      <c r="F29" s="279"/>
      <c r="G29" s="197" t="s">
        <v>170</v>
      </c>
      <c r="H29" s="279"/>
      <c r="I29" s="279"/>
      <c r="J29" s="279">
        <f t="shared" ref="J29:Q29" si="4" xml:space="preserve"> K27 * J28</f>
        <v>0</v>
      </c>
      <c r="K29" s="279">
        <f t="shared" si="4"/>
        <v>0</v>
      </c>
      <c r="L29" s="279">
        <f xml:space="preserve"> M27 * L28</f>
        <v>2.3245890862940599</v>
      </c>
      <c r="M29" s="279">
        <f t="shared" si="4"/>
        <v>0</v>
      </c>
      <c r="N29" s="279">
        <f t="shared" si="4"/>
        <v>0</v>
      </c>
      <c r="O29" s="279">
        <f t="shared" si="4"/>
        <v>0</v>
      </c>
      <c r="P29" s="279">
        <f t="shared" si="4"/>
        <v>0</v>
      </c>
      <c r="Q29" s="279">
        <f t="shared" si="4"/>
        <v>0</v>
      </c>
    </row>
    <row r="30" spans="1:17" s="260" customFormat="1" hidden="1" outlineLevel="2">
      <c r="A30" s="257"/>
      <c r="B30" s="258"/>
      <c r="C30" s="259"/>
      <c r="D30" s="256"/>
      <c r="E30" s="197"/>
      <c r="F30" s="279"/>
      <c r="G30" s="197"/>
      <c r="H30" s="279"/>
      <c r="I30" s="279"/>
      <c r="J30" s="279"/>
      <c r="K30" s="279"/>
      <c r="L30" s="279"/>
      <c r="M30" s="279"/>
      <c r="N30" s="279"/>
      <c r="O30" s="279"/>
      <c r="P30" s="279"/>
      <c r="Q30" s="279"/>
    </row>
    <row r="31" spans="1:17" s="286" customFormat="1" hidden="1" outlineLevel="2">
      <c r="A31" s="282"/>
      <c r="B31" s="283"/>
      <c r="C31" s="284"/>
      <c r="D31" s="285"/>
      <c r="E31" s="287" t="str">
        <f t="shared" ref="E31:Q31" si="5" xml:space="preserve"> E40</f>
        <v>Actual wedge RCV (RPI inflated RCV) balance BEG - WR - nominal</v>
      </c>
      <c r="F31" s="287">
        <f t="shared" si="5"/>
        <v>0</v>
      </c>
      <c r="G31" s="287" t="str">
        <f t="shared" si="5"/>
        <v>£m</v>
      </c>
      <c r="H31" s="287">
        <f t="shared" si="5"/>
        <v>0</v>
      </c>
      <c r="I31" s="287">
        <f t="shared" si="5"/>
        <v>0</v>
      </c>
      <c r="J31" s="287">
        <f t="shared" si="5"/>
        <v>0</v>
      </c>
      <c r="K31" s="287">
        <f t="shared" si="5"/>
        <v>0</v>
      </c>
      <c r="L31" s="287">
        <f t="shared" si="5"/>
        <v>0</v>
      </c>
      <c r="M31" s="287">
        <f t="shared" si="5"/>
        <v>2.3245890862940599</v>
      </c>
      <c r="N31" s="287">
        <f t="shared" si="5"/>
        <v>2.2156954778085884</v>
      </c>
      <c r="O31" s="287">
        <f t="shared" si="5"/>
        <v>0</v>
      </c>
      <c r="P31" s="287">
        <f t="shared" si="5"/>
        <v>0</v>
      </c>
      <c r="Q31" s="287">
        <f t="shared" si="5"/>
        <v>0</v>
      </c>
    </row>
    <row r="32" spans="1:17" s="260" customFormat="1" hidden="1" outlineLevel="2">
      <c r="A32" s="257"/>
      <c r="B32" s="258"/>
      <c r="C32" s="259"/>
      <c r="D32" s="256"/>
      <c r="E32" s="264" t="str">
        <f xml:space="preserve"> Index!E$251</f>
        <v>Actual RPI-CPIH wedge with forecast CPIH - FYA - annual inflation</v>
      </c>
      <c r="F32" s="264">
        <f xml:space="preserve"> Index!F$251</f>
        <v>0</v>
      </c>
      <c r="G32" s="264" t="str">
        <f xml:space="preserve"> Index!G$251</f>
        <v>Factor</v>
      </c>
      <c r="H32" s="264">
        <f xml:space="preserve"> Index!H$251</f>
        <v>0</v>
      </c>
      <c r="I32" s="264">
        <f xml:space="preserve"> Index!I$251</f>
        <v>0</v>
      </c>
      <c r="J32" s="264">
        <f xml:space="preserve"> Index!J$251</f>
        <v>0</v>
      </c>
      <c r="K32" s="264">
        <f xml:space="preserve"> Index!K$251</f>
        <v>0</v>
      </c>
      <c r="L32" s="264">
        <f xml:space="preserve"> Index!L$251</f>
        <v>1.028804001067783</v>
      </c>
      <c r="M32" s="264">
        <f xml:space="preserve"> Index!M$251</f>
        <v>1.020509379279487</v>
      </c>
      <c r="N32" s="264">
        <f xml:space="preserve"> Index!N$251</f>
        <v>0</v>
      </c>
      <c r="O32" s="264">
        <f xml:space="preserve"> Index!O$251</f>
        <v>0</v>
      </c>
      <c r="P32" s="264">
        <f xml:space="preserve"> Index!P$251</f>
        <v>0</v>
      </c>
      <c r="Q32" s="264">
        <f xml:space="preserve"> Index!Q$251</f>
        <v>0</v>
      </c>
    </row>
    <row r="33" spans="1:17" s="260" customFormat="1" hidden="1" outlineLevel="2">
      <c r="A33" s="257"/>
      <c r="B33" s="258"/>
      <c r="C33" s="259"/>
      <c r="D33" s="256"/>
      <c r="E33" s="197" t="s">
        <v>780</v>
      </c>
      <c r="F33" s="197"/>
      <c r="G33" s="197" t="s">
        <v>170</v>
      </c>
      <c r="H33" s="197"/>
      <c r="I33" s="197"/>
      <c r="J33" s="279">
        <f t="shared" ref="J33:Q33" si="6" xml:space="preserve"> J31 * (J32 - 1)</f>
        <v>0</v>
      </c>
      <c r="K33" s="279">
        <f t="shared" si="6"/>
        <v>0</v>
      </c>
      <c r="L33" s="279">
        <f t="shared" si="6"/>
        <v>0</v>
      </c>
      <c r="M33" s="279">
        <f t="shared" si="6"/>
        <v>4.7675879239761097E-2</v>
      </c>
      <c r="N33" s="279">
        <f t="shared" si="6"/>
        <v>-2.2156954778085884</v>
      </c>
      <c r="O33" s="279">
        <f t="shared" si="6"/>
        <v>0</v>
      </c>
      <c r="P33" s="279">
        <f t="shared" si="6"/>
        <v>0</v>
      </c>
      <c r="Q33" s="279">
        <f t="shared" si="6"/>
        <v>0</v>
      </c>
    </row>
    <row r="34" spans="1:17" s="260" customFormat="1" hidden="1" outlineLevel="2">
      <c r="A34" s="257"/>
      <c r="B34" s="258"/>
      <c r="C34" s="259"/>
      <c r="D34" s="256"/>
      <c r="E34" s="197"/>
      <c r="F34" s="197"/>
      <c r="G34" s="197"/>
      <c r="H34" s="197"/>
      <c r="I34" s="197"/>
      <c r="J34" s="197"/>
      <c r="K34" s="197"/>
      <c r="L34" s="197"/>
      <c r="M34" s="197"/>
      <c r="N34" s="197"/>
      <c r="O34" s="197"/>
      <c r="P34" s="197"/>
      <c r="Q34" s="197"/>
    </row>
    <row r="35" spans="1:17" s="296" customFormat="1" hidden="1" outlineLevel="2">
      <c r="A35" s="291"/>
      <c r="B35" s="292"/>
      <c r="C35" s="293"/>
      <c r="D35" s="294"/>
      <c r="E35" s="182" t="str">
        <f xml:space="preserve"> Inp!E$109</f>
        <v>Run-off rate - CPI(H) + RPI wedge - active - WR</v>
      </c>
      <c r="F35" s="182">
        <f xml:space="preserve"> Inp!F$109</f>
        <v>0</v>
      </c>
      <c r="G35" s="182" t="str">
        <f xml:space="preserve"> Inp!G$109</f>
        <v>%</v>
      </c>
      <c r="H35" s="295">
        <f xml:space="preserve"> Inp!H$109</f>
        <v>0</v>
      </c>
      <c r="I35" s="295">
        <f xml:space="preserve"> Inp!I$109</f>
        <v>0</v>
      </c>
      <c r="J35" s="295">
        <f xml:space="preserve"> Inp!J$109</f>
        <v>0</v>
      </c>
      <c r="K35" s="295">
        <f xml:space="preserve"> Inp!K$109</f>
        <v>0</v>
      </c>
      <c r="L35" s="295">
        <f xml:space="preserve"> Inp!L$109</f>
        <v>0</v>
      </c>
      <c r="M35" s="295">
        <f xml:space="preserve"> Inp!M$109</f>
        <v>6.6000000000000003E-2</v>
      </c>
      <c r="N35" s="295">
        <f xml:space="preserve"> Inp!N$109</f>
        <v>6.6000000000000003E-2</v>
      </c>
      <c r="O35" s="295">
        <f xml:space="preserve"> Inp!O$109</f>
        <v>6.6000000000000003E-2</v>
      </c>
      <c r="P35" s="295">
        <f xml:space="preserve"> Inp!P$109</f>
        <v>6.6000000000000003E-2</v>
      </c>
      <c r="Q35" s="295">
        <f xml:space="preserve"> Inp!Q$109</f>
        <v>6.6000000000000003E-2</v>
      </c>
    </row>
    <row r="36" spans="1:17" s="286" customFormat="1" hidden="1" outlineLevel="2">
      <c r="A36" s="282"/>
      <c r="B36" s="283"/>
      <c r="C36" s="284"/>
      <c r="D36" s="285"/>
      <c r="E36" s="287" t="str">
        <f t="shared" ref="E36:Q36" si="7" xml:space="preserve"> E40</f>
        <v>Actual wedge RCV (RPI inflated RCV) balance BEG - WR - nominal</v>
      </c>
      <c r="F36" s="287">
        <f t="shared" si="7"/>
        <v>0</v>
      </c>
      <c r="G36" s="287" t="str">
        <f t="shared" si="7"/>
        <v>£m</v>
      </c>
      <c r="H36" s="287">
        <f t="shared" si="7"/>
        <v>0</v>
      </c>
      <c r="I36" s="287">
        <f t="shared" si="7"/>
        <v>0</v>
      </c>
      <c r="J36" s="287">
        <f t="shared" si="7"/>
        <v>0</v>
      </c>
      <c r="K36" s="287">
        <f t="shared" si="7"/>
        <v>0</v>
      </c>
      <c r="L36" s="287">
        <f t="shared" si="7"/>
        <v>0</v>
      </c>
      <c r="M36" s="287">
        <f t="shared" si="7"/>
        <v>2.3245890862940599</v>
      </c>
      <c r="N36" s="287">
        <f t="shared" si="7"/>
        <v>2.2156954778085884</v>
      </c>
      <c r="O36" s="287">
        <f t="shared" si="7"/>
        <v>0</v>
      </c>
      <c r="P36" s="287">
        <f t="shared" si="7"/>
        <v>0</v>
      </c>
      <c r="Q36" s="287">
        <f t="shared" si="7"/>
        <v>0</v>
      </c>
    </row>
    <row r="37" spans="1:17" s="260" customFormat="1" hidden="1" outlineLevel="2">
      <c r="A37" s="257"/>
      <c r="B37" s="258"/>
      <c r="C37" s="259"/>
      <c r="D37" s="256"/>
      <c r="E37" s="279" t="str">
        <f t="shared" ref="E37:Q37" si="8" xml:space="preserve"> E33</f>
        <v>Actual wedge indexation on RCV - CPI(H) + RPI wedge bf balance - WR - nominal</v>
      </c>
      <c r="F37" s="279">
        <f t="shared" si="8"/>
        <v>0</v>
      </c>
      <c r="G37" s="279" t="str">
        <f t="shared" si="8"/>
        <v>£m</v>
      </c>
      <c r="H37" s="279">
        <f t="shared" si="8"/>
        <v>0</v>
      </c>
      <c r="I37" s="279">
        <f t="shared" si="8"/>
        <v>0</v>
      </c>
      <c r="J37" s="279">
        <f t="shared" si="8"/>
        <v>0</v>
      </c>
      <c r="K37" s="279">
        <f t="shared" si="8"/>
        <v>0</v>
      </c>
      <c r="L37" s="279">
        <f t="shared" si="8"/>
        <v>0</v>
      </c>
      <c r="M37" s="279">
        <f t="shared" si="8"/>
        <v>4.7675879239761097E-2</v>
      </c>
      <c r="N37" s="279">
        <f t="shared" si="8"/>
        <v>-2.2156954778085884</v>
      </c>
      <c r="O37" s="279">
        <f t="shared" si="8"/>
        <v>0</v>
      </c>
      <c r="P37" s="279">
        <f t="shared" si="8"/>
        <v>0</v>
      </c>
      <c r="Q37" s="279">
        <f t="shared" si="8"/>
        <v>0</v>
      </c>
    </row>
    <row r="38" spans="1:17" s="260" customFormat="1" hidden="1" outlineLevel="2">
      <c r="A38" s="257"/>
      <c r="B38" s="258"/>
      <c r="C38" s="259"/>
      <c r="D38" s="256"/>
      <c r="E38" s="197" t="s">
        <v>781</v>
      </c>
      <c r="F38" s="197"/>
      <c r="G38" s="197" t="s">
        <v>170</v>
      </c>
      <c r="H38" s="279"/>
      <c r="I38" s="279"/>
      <c r="J38" s="279">
        <f t="shared" ref="J38:Q38" si="9" xml:space="preserve"> (J36 + J37) * J35</f>
        <v>0</v>
      </c>
      <c r="K38" s="279">
        <f t="shared" si="9"/>
        <v>0</v>
      </c>
      <c r="L38" s="279">
        <f t="shared" si="9"/>
        <v>0</v>
      </c>
      <c r="M38" s="279">
        <f t="shared" si="9"/>
        <v>0.15656948772523219</v>
      </c>
      <c r="N38" s="279">
        <f t="shared" si="9"/>
        <v>0</v>
      </c>
      <c r="O38" s="279">
        <f t="shared" si="9"/>
        <v>0</v>
      </c>
      <c r="P38" s="279">
        <f t="shared" si="9"/>
        <v>0</v>
      </c>
      <c r="Q38" s="279">
        <f t="shared" si="9"/>
        <v>0</v>
      </c>
    </row>
    <row r="39" spans="1:17" s="260" customFormat="1" hidden="1" outlineLevel="2">
      <c r="A39" s="257"/>
      <c r="B39" s="258"/>
      <c r="C39" s="259"/>
      <c r="D39" s="256"/>
      <c r="E39" s="197"/>
      <c r="F39" s="197"/>
      <c r="G39" s="197"/>
      <c r="H39" s="279"/>
      <c r="I39" s="279"/>
      <c r="J39" s="279"/>
      <c r="K39" s="279"/>
      <c r="L39" s="279"/>
      <c r="M39" s="279"/>
      <c r="N39" s="279"/>
      <c r="O39" s="279"/>
      <c r="P39" s="279"/>
      <c r="Q39" s="279"/>
    </row>
    <row r="40" spans="1:17" s="260" customFormat="1" hidden="1" outlineLevel="2">
      <c r="A40" s="257"/>
      <c r="B40" s="258"/>
      <c r="C40" s="259"/>
      <c r="D40" s="256"/>
      <c r="E40" s="197" t="s">
        <v>782</v>
      </c>
      <c r="F40" s="197"/>
      <c r="G40" s="197" t="s">
        <v>170</v>
      </c>
      <c r="H40" s="279"/>
      <c r="I40" s="279"/>
      <c r="J40" s="279">
        <f t="shared" ref="J40:Q40" si="10" xml:space="preserve"> I43</f>
        <v>0</v>
      </c>
      <c r="K40" s="279">
        <f t="shared" si="10"/>
        <v>0</v>
      </c>
      <c r="L40" s="279">
        <f t="shared" si="10"/>
        <v>0</v>
      </c>
      <c r="M40" s="279">
        <f t="shared" si="10"/>
        <v>2.3245890862940599</v>
      </c>
      <c r="N40" s="279">
        <f t="shared" si="10"/>
        <v>2.2156954778085884</v>
      </c>
      <c r="O40" s="279">
        <f t="shared" si="10"/>
        <v>0</v>
      </c>
      <c r="P40" s="279">
        <f t="shared" si="10"/>
        <v>0</v>
      </c>
      <c r="Q40" s="279">
        <f t="shared" si="10"/>
        <v>0</v>
      </c>
    </row>
    <row r="41" spans="1:17" s="260" customFormat="1" hidden="1" outlineLevel="2">
      <c r="A41" s="257"/>
      <c r="B41" s="258"/>
      <c r="C41" s="259"/>
      <c r="D41" s="256" t="s">
        <v>565</v>
      </c>
      <c r="E41" s="279" t="str">
        <f t="shared" ref="E41:Q41" si="11" xml:space="preserve"> E33</f>
        <v>Actual wedge indexation on RCV - CPI(H) + RPI wedge bf balance - WR - nominal</v>
      </c>
      <c r="F41" s="279">
        <f t="shared" si="11"/>
        <v>0</v>
      </c>
      <c r="G41" s="279" t="str">
        <f t="shared" si="11"/>
        <v>£m</v>
      </c>
      <c r="H41" s="279">
        <f t="shared" si="11"/>
        <v>0</v>
      </c>
      <c r="I41" s="279">
        <f t="shared" si="11"/>
        <v>0</v>
      </c>
      <c r="J41" s="279">
        <f t="shared" si="11"/>
        <v>0</v>
      </c>
      <c r="K41" s="279">
        <f t="shared" si="11"/>
        <v>0</v>
      </c>
      <c r="L41" s="279">
        <f t="shared" si="11"/>
        <v>0</v>
      </c>
      <c r="M41" s="279">
        <f t="shared" si="11"/>
        <v>4.7675879239761097E-2</v>
      </c>
      <c r="N41" s="279">
        <f t="shared" si="11"/>
        <v>-2.2156954778085884</v>
      </c>
      <c r="O41" s="279">
        <f t="shared" si="11"/>
        <v>0</v>
      </c>
      <c r="P41" s="279">
        <f t="shared" si="11"/>
        <v>0</v>
      </c>
      <c r="Q41" s="279">
        <f t="shared" si="11"/>
        <v>0</v>
      </c>
    </row>
    <row r="42" spans="1:17" s="260" customFormat="1" hidden="1" outlineLevel="2">
      <c r="A42" s="257"/>
      <c r="B42" s="258"/>
      <c r="C42" s="259"/>
      <c r="D42" s="256" t="s">
        <v>473</v>
      </c>
      <c r="E42" s="279" t="str">
        <f t="shared" ref="E42:Q42" si="12" xml:space="preserve"> E38</f>
        <v>Actual wedge RCV - CPI(H) + RPI wedge run-off - WR - nominal</v>
      </c>
      <c r="F42" s="279">
        <f t="shared" si="12"/>
        <v>0</v>
      </c>
      <c r="G42" s="279" t="str">
        <f t="shared" si="12"/>
        <v>£m</v>
      </c>
      <c r="H42" s="279">
        <f t="shared" si="12"/>
        <v>0</v>
      </c>
      <c r="I42" s="279">
        <f t="shared" si="12"/>
        <v>0</v>
      </c>
      <c r="J42" s="279">
        <f t="shared" si="12"/>
        <v>0</v>
      </c>
      <c r="K42" s="279">
        <f t="shared" si="12"/>
        <v>0</v>
      </c>
      <c r="L42" s="279">
        <f t="shared" si="12"/>
        <v>0</v>
      </c>
      <c r="M42" s="279">
        <f t="shared" si="12"/>
        <v>0.15656948772523219</v>
      </c>
      <c r="N42" s="279">
        <f t="shared" si="12"/>
        <v>0</v>
      </c>
      <c r="O42" s="279">
        <f t="shared" si="12"/>
        <v>0</v>
      </c>
      <c r="P42" s="279">
        <f t="shared" si="12"/>
        <v>0</v>
      </c>
      <c r="Q42" s="279">
        <f t="shared" si="12"/>
        <v>0</v>
      </c>
    </row>
    <row r="43" spans="1:17" s="260" customFormat="1" hidden="1" outlineLevel="2">
      <c r="A43" s="257"/>
      <c r="B43" s="258"/>
      <c r="C43" s="259"/>
      <c r="D43" s="256"/>
      <c r="E43" s="197" t="s">
        <v>783</v>
      </c>
      <c r="F43" s="197"/>
      <c r="G43" s="197" t="s">
        <v>170</v>
      </c>
      <c r="H43" s="279"/>
      <c r="I43" s="279"/>
      <c r="J43" s="279">
        <f t="shared" ref="J43:Q43" si="13" xml:space="preserve"> IF(J28 = 1, J29, J40 + J41 - J42)</f>
        <v>0</v>
      </c>
      <c r="K43" s="279">
        <f t="shared" si="13"/>
        <v>0</v>
      </c>
      <c r="L43" s="279">
        <f t="shared" si="13"/>
        <v>2.3245890862940599</v>
      </c>
      <c r="M43" s="279">
        <f t="shared" si="13"/>
        <v>2.2156954778085884</v>
      </c>
      <c r="N43" s="279">
        <f t="shared" si="13"/>
        <v>0</v>
      </c>
      <c r="O43" s="279">
        <f t="shared" si="13"/>
        <v>0</v>
      </c>
      <c r="P43" s="279">
        <f t="shared" si="13"/>
        <v>0</v>
      </c>
      <c r="Q43" s="279">
        <f t="shared" si="13"/>
        <v>0</v>
      </c>
    </row>
    <row r="44" spans="1:17" s="260" customFormat="1" hidden="1" outlineLevel="1">
      <c r="A44" s="257"/>
      <c r="B44" s="258"/>
      <c r="C44" s="259"/>
      <c r="D44" s="256"/>
      <c r="E44" s="197"/>
      <c r="F44" s="197"/>
      <c r="G44" s="197"/>
      <c r="H44" s="197"/>
      <c r="I44" s="197"/>
      <c r="J44" s="197"/>
      <c r="K44" s="197"/>
      <c r="L44" s="197"/>
      <c r="M44" s="197"/>
      <c r="N44" s="197"/>
      <c r="O44" s="197"/>
      <c r="P44" s="197"/>
      <c r="Q44" s="197"/>
    </row>
    <row r="45" spans="1:17" s="260" customFormat="1" hidden="1" outlineLevel="1" collapsed="1">
      <c r="A45" s="257"/>
      <c r="B45" s="258" t="s">
        <v>784</v>
      </c>
      <c r="C45" s="259"/>
      <c r="D45" s="256"/>
      <c r="E45" s="197"/>
      <c r="F45" s="197"/>
      <c r="G45" s="197"/>
      <c r="H45" s="197"/>
      <c r="I45" s="197"/>
      <c r="J45" s="197"/>
      <c r="K45" s="197"/>
      <c r="L45" s="197"/>
      <c r="M45" s="197"/>
      <c r="N45" s="197"/>
      <c r="O45" s="197"/>
      <c r="P45" s="197"/>
      <c r="Q45" s="197"/>
    </row>
    <row r="46" spans="1:17" s="260" customFormat="1" hidden="1" outlineLevel="2">
      <c r="A46" s="257"/>
      <c r="B46" s="258"/>
      <c r="C46" s="259"/>
      <c r="D46" s="256"/>
      <c r="E46" s="279" t="str">
        <f t="shared" ref="E46:Q46" si="14" xml:space="preserve"> E40</f>
        <v>Actual wedge RCV (RPI inflated RCV) balance BEG - WR - nominal</v>
      </c>
      <c r="F46" s="279">
        <f t="shared" si="14"/>
        <v>0</v>
      </c>
      <c r="G46" s="279" t="str">
        <f t="shared" si="14"/>
        <v>£m</v>
      </c>
      <c r="H46" s="279">
        <f t="shared" si="14"/>
        <v>0</v>
      </c>
      <c r="I46" s="279">
        <f t="shared" si="14"/>
        <v>0</v>
      </c>
      <c r="J46" s="279">
        <f t="shared" si="14"/>
        <v>0</v>
      </c>
      <c r="K46" s="279">
        <f t="shared" si="14"/>
        <v>0</v>
      </c>
      <c r="L46" s="279">
        <f t="shared" si="14"/>
        <v>0</v>
      </c>
      <c r="M46" s="279">
        <f t="shared" si="14"/>
        <v>2.3245890862940599</v>
      </c>
      <c r="N46" s="279">
        <f t="shared" si="14"/>
        <v>2.2156954778085884</v>
      </c>
      <c r="O46" s="279">
        <f t="shared" si="14"/>
        <v>0</v>
      </c>
      <c r="P46" s="279">
        <f t="shared" si="14"/>
        <v>0</v>
      </c>
      <c r="Q46" s="279">
        <f t="shared" si="14"/>
        <v>0</v>
      </c>
    </row>
    <row r="47" spans="1:17" s="260" customFormat="1" hidden="1" outlineLevel="2">
      <c r="A47" s="257"/>
      <c r="B47" s="258"/>
      <c r="C47" s="259"/>
      <c r="D47" s="256"/>
      <c r="E47" s="279" t="str">
        <f t="shared" ref="E47:Q47" si="15" xml:space="preserve"> E41</f>
        <v>Actual wedge indexation on RCV - CPI(H) + RPI wedge bf balance - WR - nominal</v>
      </c>
      <c r="F47" s="279">
        <f t="shared" si="15"/>
        <v>0</v>
      </c>
      <c r="G47" s="279" t="str">
        <f t="shared" si="15"/>
        <v>£m</v>
      </c>
      <c r="H47" s="279">
        <f t="shared" si="15"/>
        <v>0</v>
      </c>
      <c r="I47" s="279">
        <f t="shared" si="15"/>
        <v>0</v>
      </c>
      <c r="J47" s="279">
        <f t="shared" si="15"/>
        <v>0</v>
      </c>
      <c r="K47" s="279">
        <f t="shared" si="15"/>
        <v>0</v>
      </c>
      <c r="L47" s="279">
        <f t="shared" si="15"/>
        <v>0</v>
      </c>
      <c r="M47" s="279">
        <f t="shared" si="15"/>
        <v>4.7675879239761097E-2</v>
      </c>
      <c r="N47" s="279">
        <f t="shared" si="15"/>
        <v>-2.2156954778085884</v>
      </c>
      <c r="O47" s="279">
        <f t="shared" si="15"/>
        <v>0</v>
      </c>
      <c r="P47" s="279">
        <f t="shared" si="15"/>
        <v>0</v>
      </c>
      <c r="Q47" s="279">
        <f t="shared" si="15"/>
        <v>0</v>
      </c>
    </row>
    <row r="48" spans="1:17" s="260" customFormat="1" hidden="1" outlineLevel="2">
      <c r="A48" s="257"/>
      <c r="B48" s="258"/>
      <c r="C48" s="259"/>
      <c r="D48" s="256"/>
      <c r="E48" s="279" t="str">
        <f t="shared" ref="E48:Q48" si="16" xml:space="preserve"> E42</f>
        <v>Actual wedge RCV - CPI(H) + RPI wedge run-off - WR - nominal</v>
      </c>
      <c r="F48" s="279">
        <f t="shared" si="16"/>
        <v>0</v>
      </c>
      <c r="G48" s="279" t="str">
        <f t="shared" si="16"/>
        <v>£m</v>
      </c>
      <c r="H48" s="279">
        <f t="shared" si="16"/>
        <v>0</v>
      </c>
      <c r="I48" s="279">
        <f t="shared" si="16"/>
        <v>0</v>
      </c>
      <c r="J48" s="279">
        <f t="shared" si="16"/>
        <v>0</v>
      </c>
      <c r="K48" s="279">
        <f t="shared" si="16"/>
        <v>0</v>
      </c>
      <c r="L48" s="279">
        <f t="shared" si="16"/>
        <v>0</v>
      </c>
      <c r="M48" s="279">
        <f t="shared" si="16"/>
        <v>0.15656948772523219</v>
      </c>
      <c r="N48" s="279">
        <f t="shared" si="16"/>
        <v>0</v>
      </c>
      <c r="O48" s="279">
        <f t="shared" si="16"/>
        <v>0</v>
      </c>
      <c r="P48" s="279">
        <f t="shared" si="16"/>
        <v>0</v>
      </c>
      <c r="Q48" s="279">
        <f t="shared" si="16"/>
        <v>0</v>
      </c>
    </row>
    <row r="49" spans="1:17" s="260" customFormat="1" hidden="1" outlineLevel="2">
      <c r="A49" s="257"/>
      <c r="B49" s="258"/>
      <c r="C49" s="259"/>
      <c r="D49" s="256"/>
      <c r="E49" s="279" t="str">
        <f t="shared" ref="E49:Q49" si="17" xml:space="preserve"> E43</f>
        <v>Actual wedge RCV (RPI inflated RCV) balance END - WR - nominal</v>
      </c>
      <c r="F49" s="279">
        <f t="shared" si="17"/>
        <v>0</v>
      </c>
      <c r="G49" s="279" t="str">
        <f t="shared" si="17"/>
        <v>£m</v>
      </c>
      <c r="H49" s="279">
        <f t="shared" si="17"/>
        <v>0</v>
      </c>
      <c r="I49" s="279">
        <f t="shared" si="17"/>
        <v>0</v>
      </c>
      <c r="J49" s="279">
        <f t="shared" si="17"/>
        <v>0</v>
      </c>
      <c r="K49" s="279">
        <f t="shared" si="17"/>
        <v>0</v>
      </c>
      <c r="L49" s="279">
        <f t="shared" si="17"/>
        <v>2.3245890862940599</v>
      </c>
      <c r="M49" s="279">
        <f t="shared" si="17"/>
        <v>2.2156954778085884</v>
      </c>
      <c r="N49" s="279">
        <f t="shared" si="17"/>
        <v>0</v>
      </c>
      <c r="O49" s="279">
        <f t="shared" si="17"/>
        <v>0</v>
      </c>
      <c r="P49" s="279">
        <f t="shared" si="17"/>
        <v>0</v>
      </c>
      <c r="Q49" s="279">
        <f t="shared" si="17"/>
        <v>0</v>
      </c>
    </row>
    <row r="50" spans="1:17" s="260" customFormat="1" hidden="1" outlineLevel="2">
      <c r="A50" s="257"/>
      <c r="B50" s="258"/>
      <c r="C50" s="259"/>
      <c r="D50" s="256"/>
      <c r="E50" s="197" t="s">
        <v>785</v>
      </c>
      <c r="F50" s="197"/>
      <c r="G50" s="197" t="s">
        <v>170</v>
      </c>
      <c r="H50" s="279"/>
      <c r="I50" s="279"/>
      <c r="J50" s="279">
        <f t="shared" ref="J50:Q50" si="18" xml:space="preserve"> ((J46 + J47) + J49) / 2</f>
        <v>0</v>
      </c>
      <c r="K50" s="279">
        <f t="shared" si="18"/>
        <v>0</v>
      </c>
      <c r="L50" s="279">
        <f t="shared" si="18"/>
        <v>1.16229454314703</v>
      </c>
      <c r="M50" s="279">
        <f t="shared" si="18"/>
        <v>2.2939802216712044</v>
      </c>
      <c r="N50" s="279">
        <f t="shared" si="18"/>
        <v>0</v>
      </c>
      <c r="O50" s="279">
        <f t="shared" si="18"/>
        <v>0</v>
      </c>
      <c r="P50" s="279">
        <f t="shared" si="18"/>
        <v>0</v>
      </c>
      <c r="Q50" s="279">
        <f t="shared" si="18"/>
        <v>0</v>
      </c>
    </row>
    <row r="51" spans="1:17" s="260" customFormat="1" hidden="1" outlineLevel="2">
      <c r="A51" s="257"/>
      <c r="B51" s="258"/>
      <c r="C51" s="259"/>
      <c r="D51" s="256"/>
      <c r="E51" s="197"/>
      <c r="F51" s="197"/>
      <c r="G51" s="197"/>
      <c r="H51" s="197"/>
      <c r="I51" s="197"/>
      <c r="J51" s="197"/>
      <c r="K51" s="197"/>
      <c r="L51" s="197"/>
      <c r="M51" s="197"/>
      <c r="N51" s="197"/>
      <c r="O51" s="197"/>
      <c r="P51" s="197"/>
      <c r="Q51" s="197"/>
    </row>
    <row r="52" spans="1:17" s="260" customFormat="1" hidden="1" outlineLevel="2">
      <c r="A52" s="257"/>
      <c r="B52" s="258"/>
      <c r="C52" s="259"/>
      <c r="D52" s="256"/>
      <c r="E52" s="182" t="str">
        <f xml:space="preserve"> Index!E$85</f>
        <v>CPIH index (PR19FD) - FYA - inflate from FYA 2017-18</v>
      </c>
      <c r="F52" s="182">
        <f xml:space="preserve"> Index!F$85</f>
        <v>0</v>
      </c>
      <c r="G52" s="182" t="str">
        <f xml:space="preserve"> Index!G$85</f>
        <v>Factor</v>
      </c>
      <c r="H52" s="182">
        <f xml:space="preserve"> Index!H$85</f>
        <v>0</v>
      </c>
      <c r="I52" s="182">
        <f xml:space="preserve"> Index!I$85</f>
        <v>0</v>
      </c>
      <c r="J52" s="264">
        <f xml:space="preserve"> Index!J$85</f>
        <v>1</v>
      </c>
      <c r="K52" s="264">
        <f xml:space="preserve"> Index!K$85</f>
        <v>1.0212697905005599</v>
      </c>
      <c r="L52" s="264">
        <f xml:space="preserve"> Index!L$85</f>
        <v>1.0416029201511179</v>
      </c>
      <c r="M52" s="264">
        <f xml:space="preserve"> Index!M$85</f>
        <v>1.0622616980779827</v>
      </c>
      <c r="N52" s="264">
        <f xml:space="preserve"> Index!N$85</f>
        <v>1.0835515290872799</v>
      </c>
      <c r="O52" s="264">
        <f xml:space="preserve"> Index!O$85</f>
        <v>1.1060365794841869</v>
      </c>
      <c r="P52" s="264">
        <f xml:space="preserve"> Index!P$85</f>
        <v>1.1292633476533553</v>
      </c>
      <c r="Q52" s="264">
        <f xml:space="preserve"> Index!Q$85</f>
        <v>1.1529778779540774</v>
      </c>
    </row>
    <row r="53" spans="1:17" s="260" customFormat="1" hidden="1" outlineLevel="2">
      <c r="A53" s="257"/>
      <c r="B53" s="258"/>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t="s">
        <v>786</v>
      </c>
      <c r="F54" s="197"/>
      <c r="G54" s="197" t="s">
        <v>170</v>
      </c>
      <c r="H54" s="279"/>
      <c r="I54" s="279"/>
      <c r="J54" s="279">
        <f t="shared" ref="J54:Q54" si="19" xml:space="preserve"> J46 / J52</f>
        <v>0</v>
      </c>
      <c r="K54" s="279">
        <f t="shared" si="19"/>
        <v>0</v>
      </c>
      <c r="L54" s="279">
        <f t="shared" si="19"/>
        <v>0</v>
      </c>
      <c r="M54" s="279">
        <f t="shared" si="19"/>
        <v>2.1883393616658551</v>
      </c>
      <c r="N54" s="279">
        <f t="shared" si="19"/>
        <v>2.0448455088010076</v>
      </c>
      <c r="O54" s="279">
        <f t="shared" si="19"/>
        <v>0</v>
      </c>
      <c r="P54" s="279">
        <f t="shared" si="19"/>
        <v>0</v>
      </c>
      <c r="Q54" s="279">
        <f t="shared" si="19"/>
        <v>0</v>
      </c>
    </row>
    <row r="55" spans="1:17" s="260" customFormat="1" hidden="1" outlineLevel="2">
      <c r="A55" s="257"/>
      <c r="B55" s="258"/>
      <c r="C55" s="259"/>
      <c r="D55" s="256"/>
      <c r="E55" s="197" t="s">
        <v>787</v>
      </c>
      <c r="F55" s="197"/>
      <c r="G55" s="197" t="s">
        <v>170</v>
      </c>
      <c r="H55" s="279"/>
      <c r="I55" s="279"/>
      <c r="J55" s="279">
        <f t="shared" ref="J55:Q55" si="20" xml:space="preserve"> J47 / J52</f>
        <v>0</v>
      </c>
      <c r="K55" s="279">
        <f t="shared" si="20"/>
        <v>0</v>
      </c>
      <c r="L55" s="279">
        <f t="shared" si="20"/>
        <v>0</v>
      </c>
      <c r="M55" s="279">
        <f t="shared" si="20"/>
        <v>4.4881481960635579E-2</v>
      </c>
      <c r="N55" s="279">
        <f t="shared" si="20"/>
        <v>-2.0448455088010076</v>
      </c>
      <c r="O55" s="279">
        <f t="shared" si="20"/>
        <v>0</v>
      </c>
      <c r="P55" s="279">
        <f t="shared" si="20"/>
        <v>0</v>
      </c>
      <c r="Q55" s="279">
        <f t="shared" si="20"/>
        <v>0</v>
      </c>
    </row>
    <row r="56" spans="1:17" s="260" customFormat="1" hidden="1" outlineLevel="2">
      <c r="A56" s="257"/>
      <c r="B56" s="258"/>
      <c r="C56" s="259"/>
      <c r="D56" s="256"/>
      <c r="E56" s="197" t="s">
        <v>788</v>
      </c>
      <c r="F56" s="197"/>
      <c r="G56" s="197" t="s">
        <v>170</v>
      </c>
      <c r="H56" s="279"/>
      <c r="I56" s="279"/>
      <c r="J56" s="279">
        <f t="shared" ref="J56:Q56" si="21" xml:space="preserve"> J48 / J52</f>
        <v>0</v>
      </c>
      <c r="K56" s="279">
        <f t="shared" si="21"/>
        <v>0</v>
      </c>
      <c r="L56" s="279">
        <f t="shared" si="21"/>
        <v>0</v>
      </c>
      <c r="M56" s="279">
        <f t="shared" si="21"/>
        <v>0.14739257567934838</v>
      </c>
      <c r="N56" s="279">
        <f t="shared" si="21"/>
        <v>0</v>
      </c>
      <c r="O56" s="279">
        <f t="shared" si="21"/>
        <v>0</v>
      </c>
      <c r="P56" s="279">
        <f t="shared" si="21"/>
        <v>0</v>
      </c>
      <c r="Q56" s="279">
        <f t="shared" si="21"/>
        <v>0</v>
      </c>
    </row>
    <row r="57" spans="1:17" s="260" customFormat="1" hidden="1" outlineLevel="2">
      <c r="A57" s="257"/>
      <c r="B57" s="258"/>
      <c r="C57" s="259"/>
      <c r="D57" s="256"/>
      <c r="E57" s="197" t="s">
        <v>789</v>
      </c>
      <c r="F57" s="197"/>
      <c r="G57" s="197" t="s">
        <v>170</v>
      </c>
      <c r="H57" s="279"/>
      <c r="I57" s="279"/>
      <c r="J57" s="279">
        <f t="shared" ref="J57:Q57" si="22" xml:space="preserve"> J49 / J52</f>
        <v>0</v>
      </c>
      <c r="K57" s="279">
        <f t="shared" si="22"/>
        <v>0</v>
      </c>
      <c r="L57" s="279">
        <f t="shared" si="22"/>
        <v>2.231742097993354</v>
      </c>
      <c r="M57" s="279">
        <f t="shared" si="22"/>
        <v>2.085828267947142</v>
      </c>
      <c r="N57" s="279">
        <f t="shared" si="22"/>
        <v>0</v>
      </c>
      <c r="O57" s="279">
        <f t="shared" si="22"/>
        <v>0</v>
      </c>
      <c r="P57" s="279">
        <f t="shared" si="22"/>
        <v>0</v>
      </c>
      <c r="Q57" s="279">
        <f t="shared" si="22"/>
        <v>0</v>
      </c>
    </row>
    <row r="58" spans="1:17" s="260" customFormat="1" hidden="1" outlineLevel="2">
      <c r="A58" s="257"/>
      <c r="B58" s="258"/>
      <c r="C58" s="259"/>
      <c r="D58" s="256"/>
      <c r="E58" s="197" t="s">
        <v>790</v>
      </c>
      <c r="F58" s="197"/>
      <c r="G58" s="197" t="s">
        <v>170</v>
      </c>
      <c r="H58" s="279"/>
      <c r="I58" s="279"/>
      <c r="J58" s="279">
        <f t="shared" ref="J58:Q58" si="23" xml:space="preserve"> J50 / J52</f>
        <v>0</v>
      </c>
      <c r="K58" s="279">
        <f t="shared" si="23"/>
        <v>0</v>
      </c>
      <c r="L58" s="279">
        <f t="shared" si="23"/>
        <v>1.115871048996677</v>
      </c>
      <c r="M58" s="279">
        <f t="shared" si="23"/>
        <v>2.1595245557868159</v>
      </c>
      <c r="N58" s="279">
        <f t="shared" si="23"/>
        <v>0</v>
      </c>
      <c r="O58" s="279">
        <f t="shared" si="23"/>
        <v>0</v>
      </c>
      <c r="P58" s="279">
        <f t="shared" si="23"/>
        <v>0</v>
      </c>
      <c r="Q58" s="279">
        <f t="shared" si="23"/>
        <v>0</v>
      </c>
    </row>
    <row r="59" spans="1:17" s="260" customFormat="1" hidden="1" outlineLevel="2">
      <c r="A59" s="257"/>
      <c r="B59" s="258"/>
      <c r="C59" s="259"/>
      <c r="D59" s="256"/>
      <c r="E59" s="197"/>
      <c r="F59" s="197"/>
      <c r="G59" s="197"/>
      <c r="H59" s="279"/>
      <c r="I59" s="279"/>
      <c r="J59" s="279"/>
      <c r="K59" s="279"/>
      <c r="L59" s="279"/>
      <c r="M59" s="279"/>
      <c r="N59" s="279"/>
      <c r="O59" s="279"/>
      <c r="P59" s="279"/>
      <c r="Q59" s="279"/>
    </row>
    <row r="60" spans="1:17" s="260" customFormat="1" hidden="1" outlineLevel="2">
      <c r="A60" s="257"/>
      <c r="B60" s="258"/>
      <c r="C60" s="259"/>
      <c r="D60" s="256"/>
      <c r="E60" s="273" t="str">
        <f xml:space="preserve"> Time!E$53</f>
        <v>Forecast Period Flag</v>
      </c>
      <c r="F60" s="273">
        <f xml:space="preserve"> Time!F$53</f>
        <v>0</v>
      </c>
      <c r="G60" s="273" t="str">
        <f xml:space="preserve"> Time!G$53</f>
        <v>flag</v>
      </c>
      <c r="H60" s="273">
        <f xml:space="preserve"> Time!H$53</f>
        <v>5</v>
      </c>
      <c r="I60" s="273">
        <f xml:space="preserve"> Time!I$53</f>
        <v>0</v>
      </c>
      <c r="J60" s="273">
        <f xml:space="preserve"> Time!J$53</f>
        <v>0</v>
      </c>
      <c r="K60" s="273">
        <f xml:space="preserve"> Time!K$53</f>
        <v>0</v>
      </c>
      <c r="L60" s="273">
        <f xml:space="preserve"> Time!L$53</f>
        <v>0</v>
      </c>
      <c r="M60" s="273">
        <f xml:space="preserve"> Time!M$53</f>
        <v>1</v>
      </c>
      <c r="N60" s="273">
        <f xml:space="preserve"> Time!N$53</f>
        <v>1</v>
      </c>
      <c r="O60" s="273">
        <f xml:space="preserve"> Time!O$53</f>
        <v>1</v>
      </c>
      <c r="P60" s="273">
        <f xml:space="preserve"> Time!P$53</f>
        <v>1</v>
      </c>
      <c r="Q60" s="273">
        <f xml:space="preserve"> Time!Q$53</f>
        <v>1</v>
      </c>
    </row>
    <row r="61" spans="1:17" s="260" customFormat="1" hidden="1" outlineLevel="2">
      <c r="A61" s="257"/>
      <c r="B61" s="258"/>
      <c r="C61" s="259"/>
      <c r="D61" s="256"/>
      <c r="E61" s="197"/>
      <c r="F61" s="197"/>
      <c r="G61" s="197"/>
      <c r="H61" s="279"/>
      <c r="I61" s="279"/>
      <c r="J61" s="279"/>
      <c r="K61" s="279"/>
      <c r="L61" s="279"/>
      <c r="M61" s="279"/>
      <c r="N61" s="279"/>
      <c r="O61" s="279"/>
      <c r="P61" s="279"/>
      <c r="Q61" s="279"/>
    </row>
    <row r="62" spans="1:17" s="260" customFormat="1" hidden="1" outlineLevel="2">
      <c r="A62" s="257"/>
      <c r="B62" s="258"/>
      <c r="C62" s="259"/>
      <c r="D62" s="256"/>
      <c r="E62" s="279" t="s">
        <v>791</v>
      </c>
      <c r="F62" s="279"/>
      <c r="G62" s="279" t="s">
        <v>170</v>
      </c>
      <c r="H62" s="279"/>
      <c r="I62" s="279"/>
      <c r="J62" s="279">
        <f t="shared" ref="J62:Q62" si="24" xml:space="preserve"> J56 * J60</f>
        <v>0</v>
      </c>
      <c r="K62" s="279">
        <f t="shared" si="24"/>
        <v>0</v>
      </c>
      <c r="L62" s="279">
        <f t="shared" si="24"/>
        <v>0</v>
      </c>
      <c r="M62" s="279">
        <f xml:space="preserve"> M56 * M60</f>
        <v>0.14739257567934838</v>
      </c>
      <c r="N62" s="279">
        <f t="shared" si="24"/>
        <v>0</v>
      </c>
      <c r="O62" s="279">
        <f t="shared" si="24"/>
        <v>0</v>
      </c>
      <c r="P62" s="279">
        <f t="shared" si="24"/>
        <v>0</v>
      </c>
      <c r="Q62" s="279">
        <f t="shared" si="24"/>
        <v>0</v>
      </c>
    </row>
    <row r="63" spans="1:17" s="260" customFormat="1" hidden="1" outlineLevel="2">
      <c r="A63" s="257"/>
      <c r="B63" s="258"/>
      <c r="C63" s="259"/>
      <c r="D63" s="256"/>
      <c r="E63" s="279" t="s">
        <v>792</v>
      </c>
      <c r="F63" s="279"/>
      <c r="G63" s="279" t="s">
        <v>170</v>
      </c>
      <c r="H63" s="279"/>
      <c r="I63" s="279"/>
      <c r="J63" s="279">
        <f t="shared" ref="J63:Q63" si="25" xml:space="preserve"> J57 * J60</f>
        <v>0</v>
      </c>
      <c r="K63" s="279">
        <f t="shared" si="25"/>
        <v>0</v>
      </c>
      <c r="L63" s="279">
        <f t="shared" si="25"/>
        <v>0</v>
      </c>
      <c r="M63" s="279">
        <f t="shared" si="25"/>
        <v>2.085828267947142</v>
      </c>
      <c r="N63" s="279">
        <f t="shared" si="25"/>
        <v>0</v>
      </c>
      <c r="O63" s="279">
        <f t="shared" si="25"/>
        <v>0</v>
      </c>
      <c r="P63" s="279">
        <f t="shared" si="25"/>
        <v>0</v>
      </c>
      <c r="Q63" s="279">
        <f t="shared" si="25"/>
        <v>0</v>
      </c>
    </row>
    <row r="64" spans="1:17" s="260" customFormat="1" hidden="1" outlineLevel="2">
      <c r="A64" s="257"/>
      <c r="B64" s="258"/>
      <c r="C64" s="259"/>
      <c r="D64" s="256"/>
      <c r="E64" s="279" t="s">
        <v>793</v>
      </c>
      <c r="F64" s="279"/>
      <c r="G64" s="279" t="s">
        <v>170</v>
      </c>
      <c r="H64" s="279"/>
      <c r="I64" s="279"/>
      <c r="J64" s="279">
        <f t="shared" ref="J64:Q64" si="26" xml:space="preserve"> J58 * J60</f>
        <v>0</v>
      </c>
      <c r="K64" s="279">
        <f t="shared" si="26"/>
        <v>0</v>
      </c>
      <c r="L64" s="279">
        <f t="shared" si="26"/>
        <v>0</v>
      </c>
      <c r="M64" s="279">
        <f t="shared" si="26"/>
        <v>2.1595245557868159</v>
      </c>
      <c r="N64" s="279">
        <f t="shared" si="26"/>
        <v>0</v>
      </c>
      <c r="O64" s="279">
        <f t="shared" si="26"/>
        <v>0</v>
      </c>
      <c r="P64" s="279">
        <f t="shared" si="26"/>
        <v>0</v>
      </c>
      <c r="Q64" s="279">
        <f t="shared" si="26"/>
        <v>0</v>
      </c>
    </row>
    <row r="65" spans="1:17" s="260" customFormat="1" hidden="1" outlineLevel="2">
      <c r="A65" s="257"/>
      <c r="B65" s="258"/>
      <c r="C65" s="259"/>
      <c r="D65" s="256"/>
      <c r="E65" s="197"/>
      <c r="F65" s="197"/>
      <c r="G65" s="197"/>
      <c r="H65" s="197"/>
      <c r="I65" s="197"/>
      <c r="J65" s="197"/>
      <c r="K65" s="197"/>
      <c r="L65" s="197"/>
      <c r="M65" s="197"/>
      <c r="N65" s="197"/>
      <c r="O65" s="197"/>
      <c r="P65" s="197"/>
      <c r="Q65" s="197"/>
    </row>
    <row r="66" spans="1:17" s="260" customFormat="1" hidden="1" outlineLevel="2">
      <c r="A66" s="257"/>
      <c r="B66" s="258"/>
      <c r="C66" s="259"/>
      <c r="D66" s="256"/>
      <c r="E66" s="279" t="str">
        <f t="shared" ref="E66:Q66" si="27" xml:space="preserve"> E54</f>
        <v>Actual wedge RCV (RPI inflated RCV) balance BEG - WR - real</v>
      </c>
      <c r="F66" s="279">
        <f t="shared" si="27"/>
        <v>0</v>
      </c>
      <c r="G66" s="279" t="str">
        <f t="shared" si="27"/>
        <v>£m</v>
      </c>
      <c r="H66" s="279">
        <f t="shared" si="27"/>
        <v>0</v>
      </c>
      <c r="I66" s="279">
        <f t="shared" si="27"/>
        <v>0</v>
      </c>
      <c r="J66" s="279">
        <f t="shared" si="27"/>
        <v>0</v>
      </c>
      <c r="K66" s="279">
        <f t="shared" si="27"/>
        <v>0</v>
      </c>
      <c r="L66" s="279">
        <f t="shared" si="27"/>
        <v>0</v>
      </c>
      <c r="M66" s="279">
        <f t="shared" si="27"/>
        <v>2.1883393616658551</v>
      </c>
      <c r="N66" s="279">
        <f t="shared" si="27"/>
        <v>2.0448455088010076</v>
      </c>
      <c r="O66" s="279">
        <f t="shared" si="27"/>
        <v>0</v>
      </c>
      <c r="P66" s="279">
        <f t="shared" si="27"/>
        <v>0</v>
      </c>
      <c r="Q66" s="279">
        <f t="shared" si="27"/>
        <v>0</v>
      </c>
    </row>
    <row r="67" spans="1:17" s="260" customFormat="1" hidden="1" outlineLevel="2">
      <c r="A67" s="257"/>
      <c r="B67" s="258"/>
      <c r="C67" s="259"/>
      <c r="D67" s="256" t="s">
        <v>565</v>
      </c>
      <c r="E67" s="279" t="str">
        <f t="shared" ref="E67:Q67" si="28" xml:space="preserve"> E55</f>
        <v>Actual wedge indexation on RCV - CPI(H) + RPI wedge bf balance - WR - real</v>
      </c>
      <c r="F67" s="279">
        <f t="shared" si="28"/>
        <v>0</v>
      </c>
      <c r="G67" s="279" t="str">
        <f t="shared" si="28"/>
        <v>£m</v>
      </c>
      <c r="H67" s="279">
        <f t="shared" si="28"/>
        <v>0</v>
      </c>
      <c r="I67" s="279">
        <f t="shared" si="28"/>
        <v>0</v>
      </c>
      <c r="J67" s="279">
        <f t="shared" si="28"/>
        <v>0</v>
      </c>
      <c r="K67" s="279">
        <f t="shared" si="28"/>
        <v>0</v>
      </c>
      <c r="L67" s="279">
        <f t="shared" si="28"/>
        <v>0</v>
      </c>
      <c r="M67" s="279">
        <f t="shared" si="28"/>
        <v>4.4881481960635579E-2</v>
      </c>
      <c r="N67" s="279">
        <f t="shared" si="28"/>
        <v>-2.0448455088010076</v>
      </c>
      <c r="O67" s="279">
        <f t="shared" si="28"/>
        <v>0</v>
      </c>
      <c r="P67" s="279">
        <f t="shared" si="28"/>
        <v>0</v>
      </c>
      <c r="Q67" s="279">
        <f t="shared" si="28"/>
        <v>0</v>
      </c>
    </row>
    <row r="68" spans="1:17" hidden="1" outlineLevel="2">
      <c r="D68" s="83"/>
      <c r="E68" s="298" t="s">
        <v>794</v>
      </c>
      <c r="F68" s="298"/>
      <c r="G68" s="298" t="s">
        <v>170</v>
      </c>
      <c r="H68" s="298"/>
      <c r="I68" s="298"/>
      <c r="J68" s="298">
        <f t="shared" ref="J68:Q68" si="29" xml:space="preserve"> SUM(J66:J67)</f>
        <v>0</v>
      </c>
      <c r="K68" s="298">
        <f t="shared" si="29"/>
        <v>0</v>
      </c>
      <c r="L68" s="298">
        <f t="shared" si="29"/>
        <v>0</v>
      </c>
      <c r="M68" s="298">
        <f t="shared" si="29"/>
        <v>2.2332208436264906</v>
      </c>
      <c r="N68" s="298">
        <f t="shared" si="29"/>
        <v>0</v>
      </c>
      <c r="O68" s="298">
        <f t="shared" si="29"/>
        <v>0</v>
      </c>
      <c r="P68" s="298">
        <f t="shared" si="29"/>
        <v>0</v>
      </c>
      <c r="Q68" s="298">
        <f t="shared" si="29"/>
        <v>0</v>
      </c>
    </row>
    <row r="69" spans="1:17" s="260" customFormat="1" hidden="1" outlineLevel="2">
      <c r="A69" s="257"/>
      <c r="B69" s="258"/>
      <c r="C69" s="259"/>
      <c r="D69" s="256"/>
      <c r="E69" s="279"/>
      <c r="F69" s="279"/>
      <c r="G69" s="279"/>
      <c r="H69" s="279"/>
      <c r="I69" s="279"/>
      <c r="J69" s="279"/>
      <c r="K69" s="279"/>
      <c r="L69" s="279"/>
      <c r="M69" s="279"/>
      <c r="N69" s="279"/>
      <c r="O69" s="279"/>
      <c r="P69" s="279"/>
      <c r="Q69" s="279"/>
    </row>
    <row r="70" spans="1:17" s="296" customFormat="1" hidden="1" outlineLevel="2">
      <c r="A70" s="291"/>
      <c r="B70" s="292"/>
      <c r="C70" s="293"/>
      <c r="D70" s="294"/>
      <c r="E70" s="182" t="str">
        <f xml:space="preserve"> PR19FDPublishedTables!E$19</f>
        <v>RCV (RPI inflated RCV) 31 March 2020 post midnight adjustments - WR - real</v>
      </c>
      <c r="F70" s="182">
        <f xml:space="preserve"> PR19FDPublishedTables!F$19</f>
        <v>0</v>
      </c>
      <c r="G70" s="182" t="str">
        <f xml:space="preserve"> PR19FDPublishedTables!G$19</f>
        <v>£m</v>
      </c>
      <c r="H70" s="182">
        <f xml:space="preserve"> PR19FDPublishedTables!H$19</f>
        <v>0</v>
      </c>
      <c r="I70" s="182">
        <f xml:space="preserve"> PR19FDPublishedTables!I$19</f>
        <v>0</v>
      </c>
      <c r="J70" s="182">
        <f xml:space="preserve"> PR19FDPublishedTables!J$19</f>
        <v>0</v>
      </c>
      <c r="K70" s="182">
        <f xml:space="preserve"> PR19FDPublishedTables!K$19</f>
        <v>0</v>
      </c>
      <c r="L70" s="182">
        <f xml:space="preserve"> PR19FDPublishedTables!L$19</f>
        <v>2.231742097993354</v>
      </c>
      <c r="M70" s="182">
        <f xml:space="preserve"> PR19FDPublishedTables!M$19</f>
        <v>0</v>
      </c>
      <c r="N70" s="182">
        <f xml:space="preserve"> PR19FDPublishedTables!N$19</f>
        <v>0</v>
      </c>
      <c r="O70" s="182">
        <f xml:space="preserve"> PR19FDPublishedTables!O$19</f>
        <v>0</v>
      </c>
      <c r="P70" s="182">
        <f xml:space="preserve"> PR19FDPublishedTables!P$19</f>
        <v>0</v>
      </c>
      <c r="Q70" s="182">
        <f xml:space="preserve"> PR19FDPublishedTables!Q$19</f>
        <v>0</v>
      </c>
    </row>
    <row r="71" spans="1:17" s="260" customFormat="1" hidden="1" outlineLevel="2">
      <c r="A71" s="257"/>
      <c r="B71" s="258"/>
      <c r="C71" s="259"/>
      <c r="D71" s="256"/>
      <c r="E71" s="197" t="str">
        <f t="shared" ref="E71:Q71" si="30" xml:space="preserve"> E68</f>
        <v>Actual wedge opening RCV (RPI inflated RCV) - WR - real</v>
      </c>
      <c r="F71" s="197">
        <f t="shared" si="30"/>
        <v>0</v>
      </c>
      <c r="G71" s="197" t="str">
        <f t="shared" si="30"/>
        <v>£m</v>
      </c>
      <c r="H71" s="197">
        <f t="shared" si="30"/>
        <v>0</v>
      </c>
      <c r="I71" s="197">
        <f t="shared" si="30"/>
        <v>0</v>
      </c>
      <c r="J71" s="197">
        <f t="shared" si="30"/>
        <v>0</v>
      </c>
      <c r="K71" s="197">
        <f t="shared" si="30"/>
        <v>0</v>
      </c>
      <c r="L71" s="197">
        <f t="shared" si="30"/>
        <v>0</v>
      </c>
      <c r="M71" s="197">
        <f t="shared" si="30"/>
        <v>2.2332208436264906</v>
      </c>
      <c r="N71" s="197">
        <f t="shared" si="30"/>
        <v>0</v>
      </c>
      <c r="O71" s="197">
        <f t="shared" si="30"/>
        <v>0</v>
      </c>
      <c r="P71" s="197">
        <f t="shared" si="30"/>
        <v>0</v>
      </c>
      <c r="Q71" s="197">
        <f t="shared" si="30"/>
        <v>0</v>
      </c>
    </row>
    <row r="72" spans="1:17" s="260" customFormat="1" hidden="1" outlineLevel="2">
      <c r="A72" s="257"/>
      <c r="B72" s="258"/>
      <c r="C72" s="259"/>
      <c r="D72" s="256" t="str">
        <f xml:space="preserve"> PR19FDPublishedTables!D$29</f>
        <v>less</v>
      </c>
      <c r="E72" s="197" t="str">
        <f t="shared" ref="E72:Q72" si="31" xml:space="preserve"> E62</f>
        <v>Actual wedge RCV - CPI(H) + RPI wedge bf depreciation - WR - real</v>
      </c>
      <c r="F72" s="197">
        <f t="shared" si="31"/>
        <v>0</v>
      </c>
      <c r="G72" s="197" t="str">
        <f t="shared" si="31"/>
        <v>£m</v>
      </c>
      <c r="H72" s="197">
        <f t="shared" si="31"/>
        <v>0</v>
      </c>
      <c r="I72" s="197">
        <f t="shared" si="31"/>
        <v>0</v>
      </c>
      <c r="J72" s="197">
        <f t="shared" si="31"/>
        <v>0</v>
      </c>
      <c r="K72" s="197">
        <f t="shared" si="31"/>
        <v>0</v>
      </c>
      <c r="L72" s="197">
        <f t="shared" si="31"/>
        <v>0</v>
      </c>
      <c r="M72" s="197">
        <f t="shared" si="31"/>
        <v>0.14739257567934838</v>
      </c>
      <c r="N72" s="197">
        <f t="shared" si="31"/>
        <v>0</v>
      </c>
      <c r="O72" s="197">
        <f t="shared" si="31"/>
        <v>0</v>
      </c>
      <c r="P72" s="197">
        <f t="shared" si="31"/>
        <v>0</v>
      </c>
      <c r="Q72" s="197">
        <f t="shared" si="31"/>
        <v>0</v>
      </c>
    </row>
    <row r="73" spans="1:17" s="260" customFormat="1" hidden="1" outlineLevel="2">
      <c r="A73" s="257"/>
      <c r="B73" s="258"/>
      <c r="C73" s="259"/>
      <c r="D73" s="256"/>
      <c r="E73" s="197" t="str">
        <f t="shared" ref="E73:Q73" si="32" xml:space="preserve"> E63</f>
        <v>Actual wedge closing RCV (RPI inflated RCV) - WR - real</v>
      </c>
      <c r="F73" s="197">
        <f t="shared" si="32"/>
        <v>0</v>
      </c>
      <c r="G73" s="197" t="str">
        <f t="shared" si="32"/>
        <v>£m</v>
      </c>
      <c r="H73" s="197">
        <f t="shared" si="32"/>
        <v>0</v>
      </c>
      <c r="I73" s="197">
        <f t="shared" si="32"/>
        <v>0</v>
      </c>
      <c r="J73" s="197">
        <f t="shared" si="32"/>
        <v>0</v>
      </c>
      <c r="K73" s="197">
        <f t="shared" si="32"/>
        <v>0</v>
      </c>
      <c r="L73" s="197">
        <f t="shared" si="32"/>
        <v>0</v>
      </c>
      <c r="M73" s="197">
        <f t="shared" si="32"/>
        <v>2.085828267947142</v>
      </c>
      <c r="N73" s="197">
        <f t="shared" si="32"/>
        <v>0</v>
      </c>
      <c r="O73" s="197">
        <f t="shared" si="32"/>
        <v>0</v>
      </c>
      <c r="P73" s="197">
        <f t="shared" si="32"/>
        <v>0</v>
      </c>
      <c r="Q73" s="197">
        <f t="shared" si="32"/>
        <v>0</v>
      </c>
    </row>
    <row r="74" spans="1:17" s="260" customFormat="1" hidden="1" outlineLevel="2">
      <c r="A74" s="257"/>
      <c r="B74" s="258"/>
      <c r="C74" s="259"/>
      <c r="D74" s="256"/>
      <c r="E74" s="197" t="str">
        <f t="shared" ref="E74:Q74" si="33" xml:space="preserve"> E64</f>
        <v>Actual wedge average RPI inflated RCV - WR - real</v>
      </c>
      <c r="F74" s="197">
        <f t="shared" si="33"/>
        <v>0</v>
      </c>
      <c r="G74" s="197" t="str">
        <f t="shared" si="33"/>
        <v>£m</v>
      </c>
      <c r="H74" s="197">
        <f t="shared" si="33"/>
        <v>0</v>
      </c>
      <c r="I74" s="197">
        <f t="shared" si="33"/>
        <v>0</v>
      </c>
      <c r="J74" s="197">
        <f t="shared" si="33"/>
        <v>0</v>
      </c>
      <c r="K74" s="197">
        <f t="shared" si="33"/>
        <v>0</v>
      </c>
      <c r="L74" s="197">
        <f t="shared" si="33"/>
        <v>0</v>
      </c>
      <c r="M74" s="197">
        <f t="shared" si="33"/>
        <v>2.1595245557868159</v>
      </c>
      <c r="N74" s="197">
        <f t="shared" si="33"/>
        <v>0</v>
      </c>
      <c r="O74" s="197">
        <f t="shared" si="33"/>
        <v>0</v>
      </c>
      <c r="P74" s="197">
        <f t="shared" si="33"/>
        <v>0</v>
      </c>
      <c r="Q74" s="197">
        <f t="shared" si="33"/>
        <v>0</v>
      </c>
    </row>
    <row r="75" spans="1:17" s="260" customFormat="1" hidden="1" outlineLevel="1">
      <c r="A75" s="257"/>
      <c r="B75" s="258"/>
      <c r="C75" s="259"/>
      <c r="D75" s="256"/>
      <c r="E75" s="197"/>
      <c r="F75" s="197"/>
      <c r="G75" s="197"/>
      <c r="H75" s="197"/>
      <c r="I75" s="197"/>
      <c r="J75" s="197"/>
      <c r="K75" s="197"/>
      <c r="L75" s="197"/>
      <c r="M75" s="197"/>
      <c r="N75" s="197"/>
      <c r="O75" s="197"/>
      <c r="P75" s="197"/>
      <c r="Q75" s="197"/>
    </row>
    <row r="76" spans="1:17" s="260" customFormat="1" hidden="1" outlineLevel="1" collapsed="1">
      <c r="A76" s="257"/>
      <c r="B76" s="12" t="s">
        <v>795</v>
      </c>
      <c r="C76" s="259"/>
      <c r="D76" s="256"/>
      <c r="E76" s="197"/>
      <c r="F76" s="197"/>
      <c r="G76" s="197"/>
      <c r="H76" s="197"/>
      <c r="I76" s="197"/>
      <c r="J76" s="197"/>
      <c r="K76" s="197"/>
      <c r="L76" s="197"/>
      <c r="M76" s="197"/>
      <c r="N76" s="197"/>
      <c r="O76" s="197"/>
      <c r="P76" s="197"/>
      <c r="Q76" s="197"/>
    </row>
    <row r="77" spans="1:17" s="260" customFormat="1" hidden="1" outlineLevel="2">
      <c r="A77" s="257"/>
      <c r="B77" s="258"/>
      <c r="C77" s="259"/>
      <c r="D77" s="256"/>
      <c r="E77" s="197"/>
      <c r="F77" s="197"/>
      <c r="G77" s="197"/>
      <c r="H77" s="197"/>
      <c r="I77" s="197"/>
      <c r="J77" s="197"/>
      <c r="K77" s="197"/>
      <c r="L77" s="197"/>
      <c r="M77" s="197"/>
      <c r="N77" s="197"/>
      <c r="O77" s="197"/>
      <c r="P77" s="197"/>
      <c r="Q77" s="197"/>
    </row>
    <row r="78" spans="1:17" s="296" customFormat="1" hidden="1" outlineLevel="2">
      <c r="A78" s="291"/>
      <c r="B78" s="292"/>
      <c r="C78" s="293"/>
      <c r="D78" s="294"/>
      <c r="E78" s="182" t="str">
        <f xml:space="preserve"> PR19FDPublishedTables!E$55</f>
        <v>RCV (CPIH inflated RCV) 31 March 2020 post midnight adjustments - WR - real</v>
      </c>
      <c r="F78" s="182">
        <f xml:space="preserve"> PR19FDPublishedTables!F$55</f>
        <v>0</v>
      </c>
      <c r="G78" s="182" t="str">
        <f xml:space="preserve"> PR19FDPublishedTables!G$55</f>
        <v>£m</v>
      </c>
      <c r="H78" s="182">
        <f xml:space="preserve"> PR19FDPublishedTables!H$55</f>
        <v>0</v>
      </c>
      <c r="I78" s="182">
        <f xml:space="preserve"> PR19FDPublishedTables!I$55</f>
        <v>0</v>
      </c>
      <c r="J78" s="182">
        <f xml:space="preserve"> PR19FDPublishedTables!J$55</f>
        <v>0</v>
      </c>
      <c r="K78" s="182">
        <f xml:space="preserve"> PR19FDPublishedTables!K$55</f>
        <v>0</v>
      </c>
      <c r="L78" s="182">
        <f xml:space="preserve"> PR19FDPublishedTables!L$55</f>
        <v>2.231742097993354</v>
      </c>
      <c r="M78" s="182">
        <f xml:space="preserve"> PR19FDPublishedTables!M$55</f>
        <v>0</v>
      </c>
      <c r="N78" s="182">
        <f xml:space="preserve"> PR19FDPublishedTables!N$55</f>
        <v>0</v>
      </c>
      <c r="O78" s="182">
        <f xml:space="preserve"> PR19FDPublishedTables!O$55</f>
        <v>0</v>
      </c>
      <c r="P78" s="182">
        <f xml:space="preserve"> PR19FDPublishedTables!P$55</f>
        <v>0</v>
      </c>
      <c r="Q78" s="182">
        <f xml:space="preserve"> PR19FDPublishedTables!Q$55</f>
        <v>0</v>
      </c>
    </row>
    <row r="79" spans="1:17" s="260" customFormat="1" hidden="1" outlineLevel="2">
      <c r="A79" s="257"/>
      <c r="B79" s="258"/>
      <c r="C79" s="259"/>
      <c r="D79" s="197"/>
      <c r="E79" s="182" t="str">
        <f xml:space="preserve"> PR19FDPublishedTables!E$68</f>
        <v>Opening RCV (CPIH inflated RCV) - WR - real</v>
      </c>
      <c r="F79" s="182">
        <f xml:space="preserve"> PR19FDPublishedTables!F$68</f>
        <v>0</v>
      </c>
      <c r="G79" s="182" t="str">
        <f xml:space="preserve"> PR19FDPublishedTables!G$68</f>
        <v>£m</v>
      </c>
      <c r="H79" s="182">
        <f xml:space="preserve"> PR19FDPublishedTables!H$68</f>
        <v>0</v>
      </c>
      <c r="I79" s="182">
        <f xml:space="preserve"> PR19FDPublishedTables!I$68</f>
        <v>0</v>
      </c>
      <c r="J79" s="182">
        <f xml:space="preserve"> PR19FDPublishedTables!J$68</f>
        <v>0</v>
      </c>
      <c r="K79" s="182">
        <f xml:space="preserve"> PR19FDPublishedTables!K$68</f>
        <v>0</v>
      </c>
      <c r="L79" s="182">
        <f xml:space="preserve"> PR19FDPublishedTables!L$68</f>
        <v>0</v>
      </c>
      <c r="M79" s="182">
        <f xml:space="preserve"> PR19FDPublishedTables!M$68</f>
        <v>2.2317420979933544</v>
      </c>
      <c r="N79" s="182">
        <f xml:space="preserve"> PR19FDPublishedTables!N$68</f>
        <v>2.0844471195257945</v>
      </c>
      <c r="O79" s="182">
        <f xml:space="preserve"> PR19FDPublishedTables!O$68</f>
        <v>1.9468736096370893</v>
      </c>
      <c r="P79" s="182">
        <f xml:space="preserve"> PR19FDPublishedTables!P$68</f>
        <v>1.8183799514010417</v>
      </c>
      <c r="Q79" s="182">
        <f xml:space="preserve"> PR19FDPublishedTables!Q$68</f>
        <v>1.6983668746085789</v>
      </c>
    </row>
    <row r="80" spans="1:17" s="260" customFormat="1" hidden="1" outlineLevel="2">
      <c r="A80" s="257"/>
      <c r="B80" s="258"/>
      <c r="C80" s="259"/>
      <c r="D80" s="256" t="str">
        <f xml:space="preserve"> PR19FDPublishedTables!D$69</f>
        <v>less</v>
      </c>
      <c r="E80" s="182" t="str">
        <f xml:space="preserve"> PR19FDPublishedTables!E$69</f>
        <v>RCV - CPI(H) bf depreciation - WR - real</v>
      </c>
      <c r="F80" s="182">
        <f xml:space="preserve"> PR19FDPublishedTables!F$69</f>
        <v>0</v>
      </c>
      <c r="G80" s="182" t="str">
        <f xml:space="preserve"> PR19FDPublishedTables!G$69</f>
        <v>£m</v>
      </c>
      <c r="H80" s="182">
        <f xml:space="preserve"> PR19FDPublishedTables!H$69</f>
        <v>0</v>
      </c>
      <c r="I80" s="182">
        <f xml:space="preserve"> PR19FDPublishedTables!I$69</f>
        <v>0</v>
      </c>
      <c r="J80" s="182">
        <f xml:space="preserve"> PR19FDPublishedTables!J$69</f>
        <v>0</v>
      </c>
      <c r="K80" s="182">
        <f xml:space="preserve"> PR19FDPublishedTables!K$69</f>
        <v>0</v>
      </c>
      <c r="L80" s="182">
        <f xml:space="preserve"> PR19FDPublishedTables!L$69</f>
        <v>0</v>
      </c>
      <c r="M80" s="182">
        <f xml:space="preserve"> PR19FDPublishedTables!M$69</f>
        <v>0.14729497846756173</v>
      </c>
      <c r="N80" s="182">
        <f xml:space="preserve"> PR19FDPublishedTables!N$69</f>
        <v>0.13757350988870193</v>
      </c>
      <c r="O80" s="182">
        <f xml:space="preserve"> PR19FDPublishedTables!O$69</f>
        <v>0.12849365823604833</v>
      </c>
      <c r="P80" s="182">
        <f xml:space="preserve"> PR19FDPublishedTables!P$69</f>
        <v>0.12001307679246921</v>
      </c>
      <c r="Q80" s="182">
        <f xml:space="preserve"> PR19FDPublishedTables!Q$69</f>
        <v>0.11209221372416615</v>
      </c>
    </row>
    <row r="81" spans="1:17" s="260" customFormat="1" hidden="1" outlineLevel="2">
      <c r="A81" s="257"/>
      <c r="B81" s="258"/>
      <c r="C81" s="259"/>
      <c r="D81" s="256" t="str">
        <f xml:space="preserve"> PR19FDPublishedTables!D$70</f>
        <v>less</v>
      </c>
      <c r="E81" s="182" t="str">
        <f xml:space="preserve"> PR19FDPublishedTables!E$70</f>
        <v>Other adjustments CPI(H) - WR - real</v>
      </c>
      <c r="F81" s="182">
        <f xml:space="preserve"> PR19FDPublishedTables!F$70</f>
        <v>0</v>
      </c>
      <c r="G81" s="182" t="str">
        <f xml:space="preserve"> PR19FDPublishedTables!G$70</f>
        <v>£m</v>
      </c>
      <c r="H81" s="182">
        <f xml:space="preserve"> PR19FDPublishedTables!H$70</f>
        <v>0</v>
      </c>
      <c r="I81" s="182">
        <f xml:space="preserve"> PR19FDPublishedTables!I$70</f>
        <v>0</v>
      </c>
      <c r="J81" s="182">
        <f xml:space="preserve"> PR19FDPublishedTables!J$70</f>
        <v>0</v>
      </c>
      <c r="K81" s="182">
        <f xml:space="preserve"> PR19FDPublishedTables!K$70</f>
        <v>0</v>
      </c>
      <c r="L81" s="182">
        <f xml:space="preserve"> PR19FDPublishedTables!L$70</f>
        <v>0</v>
      </c>
      <c r="M81" s="182">
        <f xml:space="preserve"> PR19FDPublishedTables!M$70</f>
        <v>0</v>
      </c>
      <c r="N81" s="182">
        <f xml:space="preserve"> PR19FDPublishedTables!N$70</f>
        <v>0</v>
      </c>
      <c r="O81" s="182">
        <f xml:space="preserve"> PR19FDPublishedTables!O$70</f>
        <v>0</v>
      </c>
      <c r="P81" s="182">
        <f xml:space="preserve"> PR19FDPublishedTables!P$70</f>
        <v>0</v>
      </c>
      <c r="Q81" s="182">
        <f xml:space="preserve"> PR19FDPublishedTables!Q$70</f>
        <v>0</v>
      </c>
    </row>
    <row r="82" spans="1:17" s="260" customFormat="1" hidden="1" outlineLevel="2">
      <c r="A82" s="257"/>
      <c r="B82" s="258"/>
      <c r="C82" s="259"/>
      <c r="D82" s="256"/>
      <c r="E82" s="182" t="str">
        <f xml:space="preserve"> PR19FDPublishedTables!E$71</f>
        <v>Closing RCV (CPIH inflated RCV) - WR - real</v>
      </c>
      <c r="F82" s="182">
        <f xml:space="preserve"> PR19FDPublishedTables!F$71</f>
        <v>0</v>
      </c>
      <c r="G82" s="182" t="str">
        <f xml:space="preserve"> PR19FDPublishedTables!G$71</f>
        <v>£m</v>
      </c>
      <c r="H82" s="182">
        <f xml:space="preserve"> PR19FDPublishedTables!H$71</f>
        <v>0</v>
      </c>
      <c r="I82" s="182">
        <f xml:space="preserve"> PR19FDPublishedTables!I$71</f>
        <v>0</v>
      </c>
      <c r="J82" s="182">
        <f xml:space="preserve"> PR19FDPublishedTables!J$71</f>
        <v>0</v>
      </c>
      <c r="K82" s="182">
        <f xml:space="preserve"> PR19FDPublishedTables!K$71</f>
        <v>0</v>
      </c>
      <c r="L82" s="182">
        <f xml:space="preserve"> PR19FDPublishedTables!L$71</f>
        <v>0</v>
      </c>
      <c r="M82" s="182">
        <f xml:space="preserve"> PR19FDPublishedTables!M$71</f>
        <v>2.0844471195257928</v>
      </c>
      <c r="N82" s="182">
        <f xml:space="preserve"> PR19FDPublishedTables!N$71</f>
        <v>1.9468736096370927</v>
      </c>
      <c r="O82" s="182">
        <f xml:space="preserve"> PR19FDPublishedTables!O$71</f>
        <v>1.818379951401041</v>
      </c>
      <c r="P82" s="182">
        <f xml:space="preserve"> PR19FDPublishedTables!P$71</f>
        <v>1.6983668746085725</v>
      </c>
      <c r="Q82" s="182">
        <f xml:space="preserve"> PR19FDPublishedTables!Q$71</f>
        <v>1.5862746608844127</v>
      </c>
    </row>
    <row r="83" spans="1:17" s="260" customFormat="1" hidden="1" outlineLevel="2">
      <c r="A83" s="257"/>
      <c r="B83" s="258"/>
      <c r="C83" s="259"/>
      <c r="D83" s="256"/>
      <c r="E83" s="182" t="str">
        <f xml:space="preserve"> PR19FDPublishedTables!E$75</f>
        <v>Average CPIH inflated RCV - WR - real</v>
      </c>
      <c r="F83" s="182">
        <f xml:space="preserve"> PR19FDPublishedTables!F$75</f>
        <v>0</v>
      </c>
      <c r="G83" s="182" t="str">
        <f xml:space="preserve"> PR19FDPublishedTables!G$75</f>
        <v>£m</v>
      </c>
      <c r="H83" s="182">
        <f xml:space="preserve"> PR19FDPublishedTables!H$75</f>
        <v>0</v>
      </c>
      <c r="I83" s="182">
        <f xml:space="preserve"> PR19FDPublishedTables!I$75</f>
        <v>0</v>
      </c>
      <c r="J83" s="182">
        <f xml:space="preserve"> PR19FDPublishedTables!J$75</f>
        <v>0</v>
      </c>
      <c r="K83" s="182">
        <f xml:space="preserve"> PR19FDPublishedTables!K$75</f>
        <v>0</v>
      </c>
      <c r="L83" s="182">
        <f xml:space="preserve"> PR19FDPublishedTables!L$75</f>
        <v>0</v>
      </c>
      <c r="M83" s="182">
        <f xml:space="preserve"> PR19FDPublishedTables!M$75</f>
        <v>2.1580946087595736</v>
      </c>
      <c r="N83" s="182">
        <f xml:space="preserve"> PR19FDPublishedTables!N$75</f>
        <v>2.0156603645814437</v>
      </c>
      <c r="O83" s="182">
        <f xml:space="preserve"> PR19FDPublishedTables!O$75</f>
        <v>1.8826267805190651</v>
      </c>
      <c r="P83" s="182">
        <f xml:space="preserve"> PR19FDPublishedTables!P$75</f>
        <v>1.758373413004807</v>
      </c>
      <c r="Q83" s="182">
        <f xml:space="preserve"> PR19FDPublishedTables!Q$75</f>
        <v>1.6423207677464959</v>
      </c>
    </row>
    <row r="84" spans="1:17" s="260" customFormat="1" hidden="1" outlineLevel="2">
      <c r="A84" s="257"/>
      <c r="B84" s="258"/>
      <c r="C84" s="259"/>
      <c r="D84" s="256"/>
      <c r="E84" s="197"/>
      <c r="F84" s="197"/>
      <c r="G84" s="197"/>
      <c r="H84" s="197"/>
      <c r="I84" s="197"/>
      <c r="J84" s="197"/>
      <c r="K84" s="197"/>
      <c r="L84" s="197"/>
      <c r="M84" s="197"/>
      <c r="N84" s="197"/>
      <c r="O84" s="197"/>
      <c r="P84" s="197"/>
      <c r="Q84" s="197"/>
    </row>
    <row r="85" spans="1:17" s="296" customFormat="1" hidden="1" outlineLevel="2">
      <c r="A85" s="291"/>
      <c r="B85" s="292"/>
      <c r="C85" s="293"/>
      <c r="D85" s="294"/>
      <c r="E85" s="182" t="str">
        <f xml:space="preserve"> PR19FDPublishedTables!E$97</f>
        <v>RCV (post 2020 investment RCV) 31 March 2020 post midnight adjustments - WR - real</v>
      </c>
      <c r="F85" s="182">
        <f xml:space="preserve"> PR19FDPublishedTables!F$439</f>
        <v>0</v>
      </c>
      <c r="G85" s="182" t="str">
        <f xml:space="preserve"> PR19FDPublishedTables!G$439</f>
        <v>£m</v>
      </c>
      <c r="H85" s="182">
        <f xml:space="preserve"> PR19FDPublishedTables!H$439</f>
        <v>0</v>
      </c>
      <c r="I85" s="182">
        <f xml:space="preserve"> PR19FDPublishedTables!I$439</f>
        <v>0</v>
      </c>
      <c r="J85" s="182">
        <f xml:space="preserve"> PR19FDPublishedTables!J$439</f>
        <v>0</v>
      </c>
      <c r="K85" s="182">
        <f xml:space="preserve"> PR19FDPublishedTables!K$439</f>
        <v>0</v>
      </c>
      <c r="L85" s="182">
        <f xml:space="preserve"> PR19FDPublishedTables!L$439</f>
        <v>0</v>
      </c>
      <c r="M85" s="182">
        <f xml:space="preserve"> PR19FDPublishedTables!M$439</f>
        <v>0</v>
      </c>
      <c r="N85" s="182">
        <f xml:space="preserve"> PR19FDPublishedTables!N$439</f>
        <v>0</v>
      </c>
      <c r="O85" s="182">
        <f xml:space="preserve"> PR19FDPublishedTables!O$439</f>
        <v>0</v>
      </c>
      <c r="P85" s="182">
        <f xml:space="preserve"> PR19FDPublishedTables!P$439</f>
        <v>0</v>
      </c>
      <c r="Q85" s="182">
        <f xml:space="preserve"> PR19FDPublishedTables!Q$439</f>
        <v>0</v>
      </c>
    </row>
    <row r="86" spans="1:17" s="260" customFormat="1" hidden="1" outlineLevel="2">
      <c r="A86" s="257"/>
      <c r="B86" s="258"/>
      <c r="C86" s="259"/>
      <c r="D86" s="256"/>
      <c r="E86" s="182" t="str">
        <f xml:space="preserve"> PR19FDPublishedTables!E$107</f>
        <v>Opening RCV (Post 2020 investment RCV) - WR - real</v>
      </c>
      <c r="F86" s="182">
        <f xml:space="preserve"> PR19FDPublishedTables!F$107</f>
        <v>0</v>
      </c>
      <c r="G86" s="182" t="str">
        <f xml:space="preserve"> PR19FDPublishedTables!G$107</f>
        <v>£m</v>
      </c>
      <c r="H86" s="182">
        <f xml:space="preserve"> PR19FDPublishedTables!H$107</f>
        <v>0</v>
      </c>
      <c r="I86" s="182">
        <f xml:space="preserve"> PR19FDPublishedTables!I$107</f>
        <v>0</v>
      </c>
      <c r="J86" s="182">
        <f xml:space="preserve"> PR19FDPublishedTables!J$107</f>
        <v>0</v>
      </c>
      <c r="K86" s="182">
        <f xml:space="preserve"> PR19FDPublishedTables!K$107</f>
        <v>0</v>
      </c>
      <c r="L86" s="182">
        <f xml:space="preserve"> PR19FDPublishedTables!L$107</f>
        <v>0</v>
      </c>
      <c r="M86" s="182">
        <f xml:space="preserve"> PR19FDPublishedTables!M$107</f>
        <v>0</v>
      </c>
      <c r="N86" s="182">
        <f xml:space="preserve"> PR19FDPublishedTables!N$107</f>
        <v>2.1238064409653883</v>
      </c>
      <c r="O86" s="182">
        <f xml:space="preserve"> PR19FDPublishedTables!O$107</f>
        <v>2.5746414680528367</v>
      </c>
      <c r="P86" s="182">
        <f xml:space="preserve"> PR19FDPublishedTables!P$107</f>
        <v>2.6905446571343492</v>
      </c>
      <c r="Q86" s="182">
        <f xml:space="preserve"> PR19FDPublishedTables!Q$107</f>
        <v>4.2236956518879962</v>
      </c>
    </row>
    <row r="87" spans="1:17" s="260" customFormat="1" hidden="1" outlineLevel="2">
      <c r="A87" s="257"/>
      <c r="B87" s="258"/>
      <c r="C87" s="259"/>
      <c r="D87" s="256" t="str">
        <f xml:space="preserve"> PR19FDPublishedTables!D$108</f>
        <v>plus</v>
      </c>
      <c r="E87" s="182" t="str">
        <f xml:space="preserve"> PR19FDPublishedTables!E$108</f>
        <v>Water resources: Non-PAYG Totex - real</v>
      </c>
      <c r="F87" s="182">
        <f xml:space="preserve"> PR19FDPublishedTables!F$108</f>
        <v>0</v>
      </c>
      <c r="G87" s="182" t="str">
        <f xml:space="preserve"> PR19FDPublishedTables!G$108</f>
        <v>£m</v>
      </c>
      <c r="H87" s="182">
        <f xml:space="preserve"> PR19FDPublishedTables!H$108</f>
        <v>0</v>
      </c>
      <c r="I87" s="182">
        <f xml:space="preserve"> PR19FDPublishedTables!I$108</f>
        <v>0</v>
      </c>
      <c r="J87" s="182">
        <f xml:space="preserve"> PR19FDPublishedTables!J$108</f>
        <v>0</v>
      </c>
      <c r="K87" s="182">
        <f xml:space="preserve"> PR19FDPublishedTables!K$108</f>
        <v>0</v>
      </c>
      <c r="L87" s="182">
        <f xml:space="preserve"> PR19FDPublishedTables!L$108</f>
        <v>0</v>
      </c>
      <c r="M87" s="182">
        <f xml:space="preserve"> PR19FDPublishedTables!M$108</f>
        <v>2.1299103362855072</v>
      </c>
      <c r="N87" s="182">
        <f xml:space="preserve"> PR19FDPublishedTables!N$108</f>
        <v>0.46641850259938217</v>
      </c>
      <c r="O87" s="182">
        <f xml:space="preserve"> PR19FDPublishedTables!O$108</f>
        <v>0.13883040046498782</v>
      </c>
      <c r="P87" s="182">
        <f xml:space="preserve"> PR19FDPublishedTables!P$108</f>
        <v>1.5696409892924441</v>
      </c>
      <c r="Q87" s="182">
        <f xml:space="preserve"> PR19FDPublishedTables!Q$108</f>
        <v>1.385417388604651</v>
      </c>
    </row>
    <row r="88" spans="1:17" s="260" customFormat="1" hidden="1" outlineLevel="2">
      <c r="A88" s="257"/>
      <c r="B88" s="258"/>
      <c r="C88" s="259"/>
      <c r="D88" s="256" t="str">
        <f xml:space="preserve"> PR19FDPublishedTables!D$109</f>
        <v>less</v>
      </c>
      <c r="E88" s="182" t="str">
        <f xml:space="preserve"> PR19FDPublishedTables!E$109</f>
        <v>RCV additions depreciation - WR - real POS</v>
      </c>
      <c r="F88" s="182">
        <f xml:space="preserve"> PR19FDPublishedTables!F$109</f>
        <v>0</v>
      </c>
      <c r="G88" s="182" t="str">
        <f xml:space="preserve"> PR19FDPublishedTables!G$109</f>
        <v>£m</v>
      </c>
      <c r="H88" s="182">
        <f xml:space="preserve"> PR19FDPublishedTables!H$109</f>
        <v>0</v>
      </c>
      <c r="I88" s="182">
        <f xml:space="preserve"> PR19FDPublishedTables!I$109</f>
        <v>0</v>
      </c>
      <c r="J88" s="182">
        <f xml:space="preserve"> PR19FDPublishedTables!J$109</f>
        <v>0</v>
      </c>
      <c r="K88" s="182">
        <f xml:space="preserve"> PR19FDPublishedTables!K$109</f>
        <v>0</v>
      </c>
      <c r="L88" s="182">
        <f xml:space="preserve"> PR19FDPublishedTables!L$109</f>
        <v>0</v>
      </c>
      <c r="M88" s="182">
        <f xml:space="preserve"> PR19FDPublishedTables!M$109</f>
        <v>6.1038953201239705E-3</v>
      </c>
      <c r="N88" s="182">
        <f xml:space="preserve"> PR19FDPublishedTables!N$109</f>
        <v>1.5583475511929599E-2</v>
      </c>
      <c r="O88" s="182">
        <f xml:space="preserve"> PR19FDPublishedTables!O$109</f>
        <v>2.2927211383472739E-2</v>
      </c>
      <c r="P88" s="182">
        <f xml:space="preserve"> PR19FDPublishedTables!P$109</f>
        <v>3.6489994538800578E-2</v>
      </c>
      <c r="Q88" s="182">
        <f xml:space="preserve"> PR19FDPublishedTables!Q$109</f>
        <v>5.6871010625387276E-2</v>
      </c>
    </row>
    <row r="89" spans="1:17" s="260" customFormat="1" hidden="1" outlineLevel="2">
      <c r="A89" s="257"/>
      <c r="B89" s="258"/>
      <c r="C89" s="259"/>
      <c r="D89" s="256"/>
      <c r="E89" s="182" t="str">
        <f xml:space="preserve"> PR19FDPublishedTables!E$110</f>
        <v>Closing RCV (Post 2020 investment RCV) - WR - real</v>
      </c>
      <c r="F89" s="182">
        <f xml:space="preserve"> PR19FDPublishedTables!F$110</f>
        <v>0</v>
      </c>
      <c r="G89" s="182" t="str">
        <f xml:space="preserve"> PR19FDPublishedTables!G$110</f>
        <v>£m</v>
      </c>
      <c r="H89" s="182">
        <f xml:space="preserve"> PR19FDPublishedTables!H$110</f>
        <v>0</v>
      </c>
      <c r="I89" s="182">
        <f xml:space="preserve"> PR19FDPublishedTables!I$110</f>
        <v>0</v>
      </c>
      <c r="J89" s="182">
        <f xml:space="preserve"> PR19FDPublishedTables!J$110</f>
        <v>0</v>
      </c>
      <c r="K89" s="182">
        <f xml:space="preserve"> PR19FDPublishedTables!K$110</f>
        <v>0</v>
      </c>
      <c r="L89" s="182">
        <f xml:space="preserve"> PR19FDPublishedTables!L$110</f>
        <v>0</v>
      </c>
      <c r="M89" s="182">
        <f xml:space="preserve"> PR19FDPublishedTables!M$110</f>
        <v>2.1238064409653834</v>
      </c>
      <c r="N89" s="182">
        <f xml:space="preserve"> PR19FDPublishedTables!N$110</f>
        <v>2.5746414680528407</v>
      </c>
      <c r="O89" s="182">
        <f xml:space="preserve"> PR19FDPublishedTables!O$110</f>
        <v>2.6905446571343519</v>
      </c>
      <c r="P89" s="182">
        <f xml:space="preserve"> PR19FDPublishedTables!P$110</f>
        <v>4.2236956518879927</v>
      </c>
      <c r="Q89" s="182">
        <f xml:space="preserve"> PR19FDPublishedTables!Q$110</f>
        <v>5.5522420298672603</v>
      </c>
    </row>
    <row r="90" spans="1:17" s="260" customFormat="1" hidden="1" outlineLevel="2">
      <c r="A90" s="257"/>
      <c r="B90" s="258"/>
      <c r="C90" s="259"/>
      <c r="D90" s="256"/>
      <c r="E90" s="182" t="str">
        <f xml:space="preserve"> PR19FDPublishedTables!E$114</f>
        <v>Average post 2020 investment RCV - WR - real</v>
      </c>
      <c r="F90" s="182">
        <f xml:space="preserve"> PR19FDPublishedTables!F$114</f>
        <v>0</v>
      </c>
      <c r="G90" s="182" t="str">
        <f xml:space="preserve"> PR19FDPublishedTables!G$114</f>
        <v>£m</v>
      </c>
      <c r="H90" s="182">
        <f xml:space="preserve"> PR19FDPublishedTables!H$114</f>
        <v>0</v>
      </c>
      <c r="I90" s="182">
        <f xml:space="preserve"> PR19FDPublishedTables!I$114</f>
        <v>0</v>
      </c>
      <c r="J90" s="182">
        <f xml:space="preserve"> PR19FDPublishedTables!J$114</f>
        <v>0</v>
      </c>
      <c r="K90" s="182">
        <f xml:space="preserve"> PR19FDPublishedTables!K$114</f>
        <v>0</v>
      </c>
      <c r="L90" s="182">
        <f xml:space="preserve"> PR19FDPublishedTables!L$114</f>
        <v>0</v>
      </c>
      <c r="M90" s="182">
        <f xml:space="preserve"> PR19FDPublishedTables!M$114</f>
        <v>1.0619032204826917</v>
      </c>
      <c r="N90" s="182">
        <f xml:space="preserve"> PR19FDPublishedTables!N$114</f>
        <v>2.3492239545091147</v>
      </c>
      <c r="O90" s="182">
        <f xml:space="preserve"> PR19FDPublishedTables!O$114</f>
        <v>2.6325930625935943</v>
      </c>
      <c r="P90" s="182">
        <f xml:space="preserve"> PR19FDPublishedTables!P$114</f>
        <v>3.4571201545111707</v>
      </c>
      <c r="Q90" s="182">
        <f xml:space="preserve"> PR19FDPublishedTables!Q$114</f>
        <v>4.8879688408776278</v>
      </c>
    </row>
    <row r="91" spans="1:17" s="260" customFormat="1" hidden="1" outlineLevel="2">
      <c r="A91" s="257"/>
      <c r="B91" s="258"/>
      <c r="C91" s="259"/>
      <c r="D91" s="256"/>
      <c r="E91" s="197"/>
      <c r="F91" s="197"/>
      <c r="G91" s="197"/>
      <c r="H91" s="197"/>
      <c r="I91" s="197"/>
      <c r="J91" s="197"/>
      <c r="K91" s="197"/>
      <c r="L91" s="197"/>
      <c r="M91" s="197"/>
      <c r="N91" s="197"/>
      <c r="O91" s="197"/>
      <c r="P91" s="197"/>
      <c r="Q91" s="197"/>
    </row>
    <row r="92" spans="1:17" s="260" customFormat="1" hidden="1" outlineLevel="2">
      <c r="A92" s="257"/>
      <c r="B92" s="258"/>
      <c r="C92" s="259"/>
      <c r="D92" s="256"/>
      <c r="E92" s="197" t="str">
        <f t="shared" ref="E92:Q92" si="34" xml:space="preserve"> E$64</f>
        <v>Actual wedge average RPI inflated RCV - WR - real</v>
      </c>
      <c r="F92" s="197">
        <f t="shared" si="34"/>
        <v>0</v>
      </c>
      <c r="G92" s="197" t="str">
        <f t="shared" si="34"/>
        <v>£m</v>
      </c>
      <c r="H92" s="197">
        <f t="shared" si="34"/>
        <v>0</v>
      </c>
      <c r="I92" s="197">
        <f t="shared" si="34"/>
        <v>0</v>
      </c>
      <c r="J92" s="197">
        <f t="shared" si="34"/>
        <v>0</v>
      </c>
      <c r="K92" s="197">
        <f t="shared" si="34"/>
        <v>0</v>
      </c>
      <c r="L92" s="197">
        <f t="shared" si="34"/>
        <v>0</v>
      </c>
      <c r="M92" s="197">
        <f t="shared" si="34"/>
        <v>2.1595245557868159</v>
      </c>
      <c r="N92" s="197">
        <f t="shared" si="34"/>
        <v>0</v>
      </c>
      <c r="O92" s="197">
        <f t="shared" si="34"/>
        <v>0</v>
      </c>
      <c r="P92" s="197">
        <f t="shared" si="34"/>
        <v>0</v>
      </c>
      <c r="Q92" s="197">
        <f t="shared" si="34"/>
        <v>0</v>
      </c>
    </row>
    <row r="93" spans="1:17" s="260" customFormat="1" hidden="1" outlineLevel="2">
      <c r="A93" s="257"/>
      <c r="B93" s="258"/>
      <c r="C93" s="259"/>
      <c r="D93" s="256"/>
      <c r="E93" s="182" t="str">
        <f xml:space="preserve"> PR19FDPublishedTables!E$75</f>
        <v>Average CPIH inflated RCV - WR - real</v>
      </c>
      <c r="F93" s="182">
        <f xml:space="preserve"> PR19FDPublishedTables!F$75</f>
        <v>0</v>
      </c>
      <c r="G93" s="182" t="str">
        <f xml:space="preserve"> PR19FDPublishedTables!G$75</f>
        <v>£m</v>
      </c>
      <c r="H93" s="182">
        <f xml:space="preserve"> PR19FDPublishedTables!H$75</f>
        <v>0</v>
      </c>
      <c r="I93" s="182">
        <f xml:space="preserve"> PR19FDPublishedTables!I$75</f>
        <v>0</v>
      </c>
      <c r="J93" s="182">
        <f xml:space="preserve"> PR19FDPublishedTables!J$75</f>
        <v>0</v>
      </c>
      <c r="K93" s="182">
        <f xml:space="preserve"> PR19FDPublishedTables!K$75</f>
        <v>0</v>
      </c>
      <c r="L93" s="182">
        <f xml:space="preserve"> PR19FDPublishedTables!L$75</f>
        <v>0</v>
      </c>
      <c r="M93" s="182">
        <f xml:space="preserve"> PR19FDPublishedTables!M$75</f>
        <v>2.1580946087595736</v>
      </c>
      <c r="N93" s="182">
        <f xml:space="preserve"> PR19FDPublishedTables!N$75</f>
        <v>2.0156603645814437</v>
      </c>
      <c r="O93" s="182">
        <f xml:space="preserve"> PR19FDPublishedTables!O$75</f>
        <v>1.8826267805190651</v>
      </c>
      <c r="P93" s="182">
        <f xml:space="preserve"> PR19FDPublishedTables!P$75</f>
        <v>1.758373413004807</v>
      </c>
      <c r="Q93" s="182">
        <f xml:space="preserve"> PR19FDPublishedTables!Q$75</f>
        <v>1.6423207677464959</v>
      </c>
    </row>
    <row r="94" spans="1:17" s="260" customFormat="1" hidden="1" outlineLevel="2">
      <c r="A94" s="257"/>
      <c r="B94" s="258"/>
      <c r="C94" s="259"/>
      <c r="D94" s="256"/>
      <c r="E94" s="182" t="str">
        <f xml:space="preserve"> PR19FDPublishedTables!E$114</f>
        <v>Average post 2020 investment RCV - WR - real</v>
      </c>
      <c r="F94" s="182">
        <f xml:space="preserve"> PR19FDPublishedTables!F$114</f>
        <v>0</v>
      </c>
      <c r="G94" s="182" t="str">
        <f xml:space="preserve"> PR19FDPublishedTables!G$114</f>
        <v>£m</v>
      </c>
      <c r="H94" s="182">
        <f xml:space="preserve"> PR19FDPublishedTables!H$114</f>
        <v>0</v>
      </c>
      <c r="I94" s="182">
        <f xml:space="preserve"> PR19FDPublishedTables!I$114</f>
        <v>0</v>
      </c>
      <c r="J94" s="182">
        <f xml:space="preserve"> PR19FDPublishedTables!J$114</f>
        <v>0</v>
      </c>
      <c r="K94" s="182">
        <f xml:space="preserve"> PR19FDPublishedTables!K$114</f>
        <v>0</v>
      </c>
      <c r="L94" s="182">
        <f xml:space="preserve"> PR19FDPublishedTables!L$114</f>
        <v>0</v>
      </c>
      <c r="M94" s="182">
        <f xml:space="preserve"> PR19FDPublishedTables!M$114</f>
        <v>1.0619032204826917</v>
      </c>
      <c r="N94" s="182">
        <f xml:space="preserve"> PR19FDPublishedTables!N$114</f>
        <v>2.3492239545091147</v>
      </c>
      <c r="O94" s="182">
        <f xml:space="preserve"> PR19FDPublishedTables!O$114</f>
        <v>2.6325930625935943</v>
      </c>
      <c r="P94" s="182">
        <f xml:space="preserve"> PR19FDPublishedTables!P$114</f>
        <v>3.4571201545111707</v>
      </c>
      <c r="Q94" s="182">
        <f xml:space="preserve"> PR19FDPublishedTables!Q$114</f>
        <v>4.8879688408776278</v>
      </c>
    </row>
    <row r="95" spans="1:17" s="260" customFormat="1" hidden="1" outlineLevel="2">
      <c r="A95" s="257"/>
      <c r="B95" s="258"/>
      <c r="C95" s="259"/>
      <c r="D95" s="256"/>
      <c r="E95" s="392" t="s">
        <v>796</v>
      </c>
      <c r="F95" s="392"/>
      <c r="G95" s="392" t="s">
        <v>170</v>
      </c>
      <c r="H95" s="392"/>
      <c r="I95" s="392"/>
      <c r="J95" s="317">
        <f t="shared" ref="J95:Q95" si="35" xml:space="preserve"> SUM(J92:J94)</f>
        <v>0</v>
      </c>
      <c r="K95" s="317">
        <f t="shared" si="35"/>
        <v>0</v>
      </c>
      <c r="L95" s="317">
        <f t="shared" si="35"/>
        <v>0</v>
      </c>
      <c r="M95" s="317">
        <f t="shared" si="35"/>
        <v>5.3795223850290812</v>
      </c>
      <c r="N95" s="317">
        <f t="shared" si="35"/>
        <v>4.3648843190905584</v>
      </c>
      <c r="O95" s="317">
        <f t="shared" si="35"/>
        <v>4.5152198431126589</v>
      </c>
      <c r="P95" s="317">
        <f t="shared" si="35"/>
        <v>5.2154935675159777</v>
      </c>
      <c r="Q95" s="317">
        <f t="shared" si="35"/>
        <v>6.5302896086241233</v>
      </c>
    </row>
    <row r="96" spans="1:17" s="260" customFormat="1" hidden="1" outlineLevel="1">
      <c r="A96" s="257"/>
      <c r="B96" s="258"/>
      <c r="C96" s="259"/>
      <c r="D96" s="256"/>
      <c r="E96" s="197"/>
      <c r="F96" s="197"/>
      <c r="G96" s="197"/>
      <c r="H96" s="197"/>
      <c r="I96" s="197"/>
      <c r="J96" s="197"/>
      <c r="K96" s="197"/>
      <c r="L96" s="197"/>
      <c r="M96" s="197"/>
      <c r="N96" s="197"/>
      <c r="O96" s="197"/>
      <c r="P96" s="197"/>
      <c r="Q96" s="197"/>
    </row>
    <row r="97" spans="1:17" s="260" customFormat="1" hidden="1" outlineLevel="1" collapsed="1">
      <c r="A97" s="257"/>
      <c r="B97" s="258" t="s">
        <v>772</v>
      </c>
      <c r="C97" s="259"/>
      <c r="D97" s="256"/>
      <c r="E97" s="197"/>
      <c r="F97" s="197"/>
      <c r="G97" s="197"/>
      <c r="H97" s="197"/>
      <c r="I97" s="197"/>
      <c r="J97" s="197"/>
      <c r="K97" s="197"/>
      <c r="L97" s="197"/>
      <c r="M97" s="197"/>
      <c r="N97" s="197"/>
      <c r="O97" s="197"/>
      <c r="P97" s="197"/>
      <c r="Q97" s="197"/>
    </row>
    <row r="98" spans="1:17" s="260" customFormat="1" hidden="1" outlineLevel="2">
      <c r="A98" s="257"/>
      <c r="B98" s="258"/>
      <c r="C98" s="259"/>
      <c r="D98" s="256"/>
      <c r="E98" s="197"/>
      <c r="F98" s="197"/>
      <c r="G98" s="197"/>
      <c r="H98" s="197"/>
      <c r="I98" s="197"/>
      <c r="J98" s="197"/>
      <c r="K98" s="197"/>
      <c r="L98" s="197"/>
      <c r="M98" s="197"/>
      <c r="N98" s="197"/>
      <c r="O98" s="197"/>
      <c r="P98" s="197"/>
      <c r="Q98" s="197"/>
    </row>
    <row r="99" spans="1:17" s="260" customFormat="1" hidden="1" outlineLevel="2">
      <c r="A99" s="257"/>
      <c r="B99" s="258"/>
      <c r="C99" s="259"/>
      <c r="D99" s="256"/>
      <c r="E99" s="268" t="str">
        <f t="shared" ref="E99:Q99" si="36" xml:space="preserve"> E$19</f>
        <v>Annual update - CPIH FYA active inflator from FYA 2017-18 - nominal year average prices (used for average RCV)</v>
      </c>
      <c r="F99" s="268">
        <f t="shared" si="36"/>
        <v>0</v>
      </c>
      <c r="G99" s="268" t="str">
        <f t="shared" si="36"/>
        <v>Factor</v>
      </c>
      <c r="H99" s="268">
        <f t="shared" si="36"/>
        <v>0</v>
      </c>
      <c r="I99" s="268">
        <f t="shared" si="36"/>
        <v>0</v>
      </c>
      <c r="J99" s="268">
        <f t="shared" si="36"/>
        <v>0</v>
      </c>
      <c r="K99" s="268">
        <f t="shared" si="36"/>
        <v>0</v>
      </c>
      <c r="L99" s="268">
        <f t="shared" si="36"/>
        <v>1.0386214616983847</v>
      </c>
      <c r="M99" s="268">
        <f t="shared" si="36"/>
        <v>1.0469374700143934</v>
      </c>
      <c r="N99" s="268">
        <f t="shared" si="36"/>
        <v>0</v>
      </c>
      <c r="O99" s="268">
        <f t="shared" si="36"/>
        <v>0</v>
      </c>
      <c r="P99" s="268">
        <f t="shared" si="36"/>
        <v>0</v>
      </c>
      <c r="Q99" s="268">
        <f t="shared" si="36"/>
        <v>0</v>
      </c>
    </row>
    <row r="100" spans="1:17" s="260" customFormat="1" hidden="1" outlineLevel="2">
      <c r="A100" s="257"/>
      <c r="B100" s="258"/>
      <c r="C100" s="259"/>
      <c r="D100" s="256"/>
      <c r="E100" s="268" t="str">
        <f t="shared" ref="E100:Q100" si="37" xml:space="preserve"> E$20</f>
        <v>Annual update - CPIH FYE active inflator from FYA 2017-18 - nominal year end prices (used for RCV components)</v>
      </c>
      <c r="F100" s="268">
        <f t="shared" si="37"/>
        <v>0</v>
      </c>
      <c r="G100" s="268" t="str">
        <f t="shared" si="37"/>
        <v>Factor</v>
      </c>
      <c r="H100" s="268">
        <f t="shared" si="37"/>
        <v>0</v>
      </c>
      <c r="I100" s="268">
        <f t="shared" si="37"/>
        <v>0</v>
      </c>
      <c r="J100" s="268">
        <f t="shared" si="37"/>
        <v>0</v>
      </c>
      <c r="K100" s="268">
        <f t="shared" si="37"/>
        <v>0</v>
      </c>
      <c r="L100" s="268">
        <f t="shared" si="37"/>
        <v>1.0420598112905806</v>
      </c>
      <c r="M100" s="268">
        <f t="shared" si="37"/>
        <v>1.0526147449224375</v>
      </c>
      <c r="N100" s="268">
        <f t="shared" si="37"/>
        <v>0</v>
      </c>
      <c r="O100" s="268">
        <f t="shared" si="37"/>
        <v>0</v>
      </c>
      <c r="P100" s="268">
        <f t="shared" si="37"/>
        <v>0</v>
      </c>
      <c r="Q100" s="268">
        <f t="shared" si="37"/>
        <v>0</v>
      </c>
    </row>
    <row r="101" spans="1:17" s="260" customFormat="1" hidden="1" outlineLevel="1">
      <c r="A101" s="257"/>
      <c r="B101" s="258"/>
      <c r="C101" s="259"/>
      <c r="D101" s="256"/>
      <c r="E101" s="197"/>
      <c r="F101" s="197"/>
      <c r="G101" s="197"/>
      <c r="H101" s="197"/>
      <c r="I101" s="197"/>
      <c r="J101" s="197"/>
      <c r="K101" s="197"/>
      <c r="L101" s="197"/>
      <c r="M101" s="197"/>
      <c r="N101" s="197"/>
      <c r="O101" s="197"/>
      <c r="P101" s="197"/>
      <c r="Q101" s="197"/>
    </row>
    <row r="102" spans="1:17" s="260" customFormat="1" hidden="1" outlineLevel="1" collapsed="1">
      <c r="A102" s="257"/>
      <c r="B102" s="258" t="s">
        <v>797</v>
      </c>
      <c r="C102" s="259"/>
      <c r="D102" s="256"/>
      <c r="E102" s="197"/>
      <c r="F102" s="197"/>
      <c r="G102" s="197"/>
      <c r="H102" s="197"/>
      <c r="I102" s="197"/>
      <c r="J102" s="197"/>
      <c r="K102" s="197"/>
      <c r="L102" s="197"/>
      <c r="M102" s="197"/>
      <c r="N102" s="197"/>
      <c r="O102" s="197"/>
      <c r="P102" s="197"/>
      <c r="Q102" s="197"/>
    </row>
    <row r="103" spans="1:17" s="260" customFormat="1" hidden="1" outlineLevel="2">
      <c r="A103" s="257"/>
      <c r="B103" s="258"/>
      <c r="C103" s="259"/>
      <c r="D103" s="256"/>
      <c r="E103" s="197"/>
      <c r="F103" s="197"/>
      <c r="G103" s="197"/>
      <c r="H103" s="197"/>
      <c r="I103" s="197"/>
      <c r="J103" s="197"/>
      <c r="K103" s="197"/>
      <c r="L103" s="197"/>
      <c r="M103" s="197"/>
      <c r="N103" s="197"/>
      <c r="O103" s="197"/>
      <c r="P103" s="197"/>
      <c r="Q103" s="197"/>
    </row>
    <row r="104" spans="1:17" s="386" customFormat="1" hidden="1" outlineLevel="2">
      <c r="A104" s="382"/>
      <c r="B104" s="383"/>
      <c r="C104" s="384"/>
      <c r="D104" s="385"/>
      <c r="E104" s="280" t="s">
        <v>798</v>
      </c>
      <c r="F104" s="280"/>
      <c r="G104" s="280" t="s">
        <v>170</v>
      </c>
      <c r="H104" s="280"/>
      <c r="I104" s="280"/>
      <c r="J104" s="280">
        <f t="shared" ref="J104:Q104" si="38" xml:space="preserve"> J71 * J100</f>
        <v>0</v>
      </c>
      <c r="K104" s="280">
        <f t="shared" si="38"/>
        <v>0</v>
      </c>
      <c r="L104" s="280">
        <f t="shared" si="38"/>
        <v>0</v>
      </c>
      <c r="M104" s="316">
        <f t="shared" si="38"/>
        <v>2.3507211886693691</v>
      </c>
      <c r="N104" s="280">
        <f t="shared" si="38"/>
        <v>0</v>
      </c>
      <c r="O104" s="280">
        <f t="shared" si="38"/>
        <v>0</v>
      </c>
      <c r="P104" s="280">
        <f t="shared" si="38"/>
        <v>0</v>
      </c>
      <c r="Q104" s="280">
        <f t="shared" si="38"/>
        <v>0</v>
      </c>
    </row>
    <row r="105" spans="1:17" s="386" customFormat="1" hidden="1" outlineLevel="2">
      <c r="A105" s="382"/>
      <c r="B105" s="383"/>
      <c r="C105" s="384"/>
      <c r="D105" s="385"/>
      <c r="E105" s="280" t="s">
        <v>799</v>
      </c>
      <c r="F105" s="280"/>
      <c r="G105" s="280" t="s">
        <v>170</v>
      </c>
      <c r="H105" s="280"/>
      <c r="I105" s="280"/>
      <c r="J105" s="280">
        <f t="shared" ref="J105:Q105" si="39" xml:space="preserve"> J72 * J100</f>
        <v>0</v>
      </c>
      <c r="K105" s="280">
        <f t="shared" si="39"/>
        <v>0</v>
      </c>
      <c r="L105" s="280">
        <f t="shared" si="39"/>
        <v>0</v>
      </c>
      <c r="M105" s="316">
        <f t="shared" si="39"/>
        <v>0.15514759845217835</v>
      </c>
      <c r="N105" s="280">
        <f t="shared" si="39"/>
        <v>0</v>
      </c>
      <c r="O105" s="280">
        <f t="shared" si="39"/>
        <v>0</v>
      </c>
      <c r="P105" s="280">
        <f t="shared" si="39"/>
        <v>0</v>
      </c>
      <c r="Q105" s="280">
        <f t="shared" si="39"/>
        <v>0</v>
      </c>
    </row>
    <row r="106" spans="1:17" s="386" customFormat="1" hidden="1" outlineLevel="2">
      <c r="A106" s="382"/>
      <c r="B106" s="383"/>
      <c r="C106" s="384"/>
      <c r="D106" s="385"/>
      <c r="E106" s="280" t="s">
        <v>800</v>
      </c>
      <c r="F106" s="280"/>
      <c r="G106" s="280" t="s">
        <v>170</v>
      </c>
      <c r="H106" s="280"/>
      <c r="I106" s="280"/>
      <c r="J106" s="280">
        <f t="shared" ref="J106:Q106" si="40" xml:space="preserve"> IF( J$10 = 1, J70 * J100, J73 * J100)</f>
        <v>0</v>
      </c>
      <c r="K106" s="280">
        <f t="shared" si="40"/>
        <v>0</v>
      </c>
      <c r="L106" s="280">
        <f xml:space="preserve"> IF( L$10 = 1, L70 * L100, L73 * L100)</f>
        <v>2.3256087494841986</v>
      </c>
      <c r="M106" s="316">
        <f t="shared" si="40"/>
        <v>2.1955735902171902</v>
      </c>
      <c r="N106" s="280">
        <f t="shared" si="40"/>
        <v>0</v>
      </c>
      <c r="O106" s="280">
        <f t="shared" si="40"/>
        <v>0</v>
      </c>
      <c r="P106" s="280">
        <f t="shared" si="40"/>
        <v>0</v>
      </c>
      <c r="Q106" s="280">
        <f t="shared" si="40"/>
        <v>0</v>
      </c>
    </row>
    <row r="107" spans="1:17" s="260" customFormat="1" hidden="1" outlineLevel="2">
      <c r="A107" s="257"/>
      <c r="B107" s="258"/>
      <c r="C107" s="259"/>
      <c r="D107" s="256"/>
      <c r="E107" s="197"/>
      <c r="F107" s="197"/>
      <c r="G107" s="197"/>
      <c r="H107" s="197"/>
      <c r="I107" s="197"/>
      <c r="J107" s="197"/>
      <c r="K107" s="197"/>
      <c r="L107" s="197"/>
      <c r="M107" s="279"/>
      <c r="N107" s="197"/>
      <c r="O107" s="197"/>
      <c r="P107" s="197"/>
      <c r="Q107" s="197"/>
    </row>
    <row r="108" spans="1:17" s="386" customFormat="1" hidden="1" outlineLevel="2">
      <c r="A108" s="382"/>
      <c r="B108" s="383"/>
      <c r="C108" s="384"/>
      <c r="D108" s="385"/>
      <c r="E108" s="280" t="s">
        <v>801</v>
      </c>
      <c r="F108" s="280"/>
      <c r="G108" s="280" t="s">
        <v>170</v>
      </c>
      <c r="H108" s="280"/>
      <c r="I108" s="280"/>
      <c r="J108" s="280">
        <f t="shared" ref="J108:Q108" si="41" xml:space="preserve"> J79 * J100</f>
        <v>0</v>
      </c>
      <c r="K108" s="280">
        <f t="shared" si="41"/>
        <v>0</v>
      </c>
      <c r="L108" s="280">
        <f t="shared" si="41"/>
        <v>0</v>
      </c>
      <c r="M108" s="316">
        <f t="shared" si="41"/>
        <v>2.3491646392119403</v>
      </c>
      <c r="N108" s="280">
        <f t="shared" si="41"/>
        <v>0</v>
      </c>
      <c r="O108" s="280">
        <f t="shared" si="41"/>
        <v>0</v>
      </c>
      <c r="P108" s="280">
        <f t="shared" si="41"/>
        <v>0</v>
      </c>
      <c r="Q108" s="280">
        <f t="shared" si="41"/>
        <v>0</v>
      </c>
    </row>
    <row r="109" spans="1:17" s="386" customFormat="1" hidden="1" outlineLevel="2">
      <c r="A109" s="382"/>
      <c r="B109" s="383"/>
      <c r="C109" s="384"/>
      <c r="D109" s="385"/>
      <c r="E109" s="280" t="s">
        <v>802</v>
      </c>
      <c r="F109" s="280"/>
      <c r="G109" s="280" t="s">
        <v>170</v>
      </c>
      <c r="H109" s="280"/>
      <c r="I109" s="280"/>
      <c r="J109" s="280">
        <f t="shared" ref="J109:Q109" si="42" xml:space="preserve"> J80 * J100</f>
        <v>0</v>
      </c>
      <c r="K109" s="280">
        <f t="shared" si="42"/>
        <v>0</v>
      </c>
      <c r="L109" s="280">
        <f t="shared" si="42"/>
        <v>0</v>
      </c>
      <c r="M109" s="316">
        <f t="shared" si="42"/>
        <v>0.15504486618798841</v>
      </c>
      <c r="N109" s="280">
        <f t="shared" si="42"/>
        <v>0</v>
      </c>
      <c r="O109" s="280">
        <f t="shared" si="42"/>
        <v>0</v>
      </c>
      <c r="P109" s="280">
        <f t="shared" si="42"/>
        <v>0</v>
      </c>
      <c r="Q109" s="280">
        <f t="shared" si="42"/>
        <v>0</v>
      </c>
    </row>
    <row r="110" spans="1:17" s="386" customFormat="1" hidden="1" outlineLevel="2">
      <c r="A110" s="382"/>
      <c r="B110" s="383"/>
      <c r="C110" s="384"/>
      <c r="D110" s="385"/>
      <c r="E110" s="280" t="s">
        <v>803</v>
      </c>
      <c r="F110" s="280"/>
      <c r="G110" s="280" t="s">
        <v>170</v>
      </c>
      <c r="H110" s="280"/>
      <c r="I110" s="280"/>
      <c r="J110" s="280">
        <f t="shared" ref="J110:Q110" si="43" xml:space="preserve"> J81 * J100</f>
        <v>0</v>
      </c>
      <c r="K110" s="280">
        <f t="shared" si="43"/>
        <v>0</v>
      </c>
      <c r="L110" s="280">
        <f t="shared" si="43"/>
        <v>0</v>
      </c>
      <c r="M110" s="316">
        <f t="shared" si="43"/>
        <v>0</v>
      </c>
      <c r="N110" s="280">
        <f t="shared" si="43"/>
        <v>0</v>
      </c>
      <c r="O110" s="280">
        <f t="shared" si="43"/>
        <v>0</v>
      </c>
      <c r="P110" s="280">
        <f t="shared" si="43"/>
        <v>0</v>
      </c>
      <c r="Q110" s="280">
        <f t="shared" si="43"/>
        <v>0</v>
      </c>
    </row>
    <row r="111" spans="1:17" s="386" customFormat="1" hidden="1" outlineLevel="2">
      <c r="A111" s="382"/>
      <c r="B111" s="383"/>
      <c r="C111" s="384"/>
      <c r="D111" s="385"/>
      <c r="E111" s="280" t="s">
        <v>804</v>
      </c>
      <c r="F111" s="280"/>
      <c r="G111" s="280" t="s">
        <v>170</v>
      </c>
      <c r="H111" s="280"/>
      <c r="I111" s="280"/>
      <c r="J111" s="280">
        <f t="shared" ref="J111:Q111" si="44" xml:space="preserve"> IF( J$10 = 1, J78 * J100, J82 * J100)</f>
        <v>0</v>
      </c>
      <c r="K111" s="280">
        <f t="shared" si="44"/>
        <v>0</v>
      </c>
      <c r="L111" s="280">
        <f t="shared" si="44"/>
        <v>2.3256087494841986</v>
      </c>
      <c r="M111" s="316">
        <f t="shared" si="44"/>
        <v>2.1941197730239517</v>
      </c>
      <c r="N111" s="280">
        <f t="shared" si="44"/>
        <v>0</v>
      </c>
      <c r="O111" s="280">
        <f t="shared" si="44"/>
        <v>0</v>
      </c>
      <c r="P111" s="280">
        <f t="shared" si="44"/>
        <v>0</v>
      </c>
      <c r="Q111" s="280">
        <f t="shared" si="44"/>
        <v>0</v>
      </c>
    </row>
    <row r="112" spans="1:17" s="260" customFormat="1" hidden="1" outlineLevel="2">
      <c r="A112" s="257"/>
      <c r="B112" s="258"/>
      <c r="C112" s="259"/>
      <c r="D112" s="256"/>
      <c r="E112" s="197"/>
      <c r="F112" s="197"/>
      <c r="G112" s="197"/>
      <c r="H112" s="197"/>
      <c r="I112" s="197"/>
      <c r="J112" s="197"/>
      <c r="K112" s="197"/>
      <c r="L112" s="197"/>
      <c r="M112" s="279"/>
      <c r="N112" s="197"/>
      <c r="O112" s="197"/>
      <c r="P112" s="197"/>
      <c r="Q112" s="197"/>
    </row>
    <row r="113" spans="1:17" s="386" customFormat="1" hidden="1" outlineLevel="2">
      <c r="A113" s="382"/>
      <c r="B113" s="383"/>
      <c r="C113" s="384"/>
      <c r="D113" s="385"/>
      <c r="E113" s="280" t="s">
        <v>805</v>
      </c>
      <c r="F113" s="280"/>
      <c r="G113" s="280" t="s">
        <v>170</v>
      </c>
      <c r="H113" s="280"/>
      <c r="I113" s="280"/>
      <c r="J113" s="280">
        <f t="shared" ref="J113:Q113" si="45" xml:space="preserve"> J86 * J100</f>
        <v>0</v>
      </c>
      <c r="K113" s="280">
        <f t="shared" si="45"/>
        <v>0</v>
      </c>
      <c r="L113" s="280">
        <f t="shared" si="45"/>
        <v>0</v>
      </c>
      <c r="M113" s="316">
        <f t="shared" si="45"/>
        <v>0</v>
      </c>
      <c r="N113" s="280">
        <f t="shared" si="45"/>
        <v>0</v>
      </c>
      <c r="O113" s="280">
        <f t="shared" si="45"/>
        <v>0</v>
      </c>
      <c r="P113" s="280">
        <f t="shared" si="45"/>
        <v>0</v>
      </c>
      <c r="Q113" s="280">
        <f t="shared" si="45"/>
        <v>0</v>
      </c>
    </row>
    <row r="114" spans="1:17" s="386" customFormat="1" hidden="1" outlineLevel="2">
      <c r="A114" s="382"/>
      <c r="B114" s="383"/>
      <c r="C114" s="384"/>
      <c r="D114" s="385"/>
      <c r="E114" s="280" t="s">
        <v>806</v>
      </c>
      <c r="F114" s="280"/>
      <c r="G114" s="280" t="s">
        <v>170</v>
      </c>
      <c r="H114" s="280"/>
      <c r="I114" s="280"/>
      <c r="J114" s="280">
        <f t="shared" ref="J114:Q114" si="46" xml:space="preserve"> J87 * J100</f>
        <v>0</v>
      </c>
      <c r="K114" s="280">
        <f t="shared" si="46"/>
        <v>0</v>
      </c>
      <c r="L114" s="280">
        <f t="shared" si="46"/>
        <v>0</v>
      </c>
      <c r="M114" s="316">
        <f t="shared" si="46"/>
        <v>2.2419750253368322</v>
      </c>
      <c r="N114" s="280">
        <f t="shared" si="46"/>
        <v>0</v>
      </c>
      <c r="O114" s="280">
        <f t="shared" si="46"/>
        <v>0</v>
      </c>
      <c r="P114" s="280">
        <f t="shared" si="46"/>
        <v>0</v>
      </c>
      <c r="Q114" s="280">
        <f t="shared" si="46"/>
        <v>0</v>
      </c>
    </row>
    <row r="115" spans="1:17" s="386" customFormat="1" hidden="1" outlineLevel="2">
      <c r="A115" s="382"/>
      <c r="B115" s="383"/>
      <c r="C115" s="384"/>
      <c r="D115" s="385"/>
      <c r="E115" s="280" t="s">
        <v>807</v>
      </c>
      <c r="F115" s="280"/>
      <c r="G115" s="280" t="s">
        <v>170</v>
      </c>
      <c r="H115" s="280"/>
      <c r="I115" s="280"/>
      <c r="J115" s="280">
        <f t="shared" ref="J115:Q115" si="47" xml:space="preserve"> J88 * J100</f>
        <v>0</v>
      </c>
      <c r="K115" s="280">
        <f t="shared" si="47"/>
        <v>0</v>
      </c>
      <c r="L115" s="280">
        <f t="shared" si="47"/>
        <v>0</v>
      </c>
      <c r="M115" s="316">
        <f t="shared" si="47"/>
        <v>6.4250502154255531E-3</v>
      </c>
      <c r="N115" s="280">
        <f t="shared" si="47"/>
        <v>0</v>
      </c>
      <c r="O115" s="280">
        <f t="shared" si="47"/>
        <v>0</v>
      </c>
      <c r="P115" s="280">
        <f t="shared" si="47"/>
        <v>0</v>
      </c>
      <c r="Q115" s="280">
        <f t="shared" si="47"/>
        <v>0</v>
      </c>
    </row>
    <row r="116" spans="1:17" s="386" customFormat="1" hidden="1" outlineLevel="2">
      <c r="A116" s="382"/>
      <c r="B116" s="383"/>
      <c r="C116" s="384"/>
      <c r="D116" s="385"/>
      <c r="E116" s="280" t="s">
        <v>808</v>
      </c>
      <c r="F116" s="280"/>
      <c r="G116" s="280" t="s">
        <v>170</v>
      </c>
      <c r="H116" s="280"/>
      <c r="I116" s="280"/>
      <c r="J116" s="280">
        <f t="shared" ref="J116:Q116" si="48" xml:space="preserve"> IF( J$10 = 1, J85 * J100, J89 * J100)</f>
        <v>0</v>
      </c>
      <c r="K116" s="280">
        <f t="shared" si="48"/>
        <v>0</v>
      </c>
      <c r="L116" s="280">
        <f t="shared" si="48"/>
        <v>0</v>
      </c>
      <c r="M116" s="316">
        <f t="shared" si="48"/>
        <v>2.235549975121407</v>
      </c>
      <c r="N116" s="280">
        <f t="shared" si="48"/>
        <v>0</v>
      </c>
      <c r="O116" s="280">
        <f t="shared" si="48"/>
        <v>0</v>
      </c>
      <c r="P116" s="280">
        <f t="shared" si="48"/>
        <v>0</v>
      </c>
      <c r="Q116" s="280">
        <f t="shared" si="48"/>
        <v>0</v>
      </c>
    </row>
    <row r="117" spans="1:17" s="260" customFormat="1" hidden="1" outlineLevel="2">
      <c r="A117" s="257"/>
      <c r="B117" s="258"/>
      <c r="C117" s="259"/>
      <c r="D117" s="256"/>
      <c r="E117" s="197"/>
      <c r="F117" s="197"/>
      <c r="G117" s="197"/>
      <c r="H117" s="197"/>
      <c r="I117" s="197"/>
      <c r="J117" s="197"/>
      <c r="K117" s="197"/>
      <c r="L117" s="197"/>
      <c r="M117" s="279"/>
      <c r="N117" s="197"/>
      <c r="O117" s="197"/>
      <c r="P117" s="197"/>
      <c r="Q117" s="197"/>
    </row>
    <row r="118" spans="1:17" s="386" customFormat="1" hidden="1" outlineLevel="2">
      <c r="A118" s="382"/>
      <c r="B118" s="383"/>
      <c r="C118" s="384"/>
      <c r="D118" s="385"/>
      <c r="E118" s="280" t="s">
        <v>809</v>
      </c>
      <c r="F118" s="280"/>
      <c r="G118" s="280" t="s">
        <v>170</v>
      </c>
      <c r="H118" s="280"/>
      <c r="I118" s="280"/>
      <c r="J118" s="280">
        <f t="shared" ref="J118:Q118" si="49" xml:space="preserve"> J74 * J99</f>
        <v>0</v>
      </c>
      <c r="K118" s="280">
        <f t="shared" si="49"/>
        <v>0</v>
      </c>
      <c r="L118" s="280">
        <f t="shared" si="49"/>
        <v>0</v>
      </c>
      <c r="M118" s="316">
        <f t="shared" si="49"/>
        <v>2.2608871748694059</v>
      </c>
      <c r="N118" s="280">
        <f t="shared" si="49"/>
        <v>0</v>
      </c>
      <c r="O118" s="280">
        <f t="shared" si="49"/>
        <v>0</v>
      </c>
      <c r="P118" s="280">
        <f t="shared" si="49"/>
        <v>0</v>
      </c>
      <c r="Q118" s="280">
        <f t="shared" si="49"/>
        <v>0</v>
      </c>
    </row>
    <row r="119" spans="1:17" s="386" customFormat="1" hidden="1" outlineLevel="2">
      <c r="A119" s="382"/>
      <c r="B119" s="383"/>
      <c r="C119" s="384"/>
      <c r="D119" s="385"/>
      <c r="E119" s="280" t="s">
        <v>810</v>
      </c>
      <c r="F119" s="280"/>
      <c r="G119" s="280" t="s">
        <v>170</v>
      </c>
      <c r="H119" s="280"/>
      <c r="I119" s="280"/>
      <c r="J119" s="280">
        <f t="shared" ref="J119:Q119" si="50" xml:space="preserve"> J83 * J99</f>
        <v>0</v>
      </c>
      <c r="K119" s="280">
        <f t="shared" si="50"/>
        <v>0</v>
      </c>
      <c r="L119" s="280">
        <f t="shared" si="50"/>
        <v>0</v>
      </c>
      <c r="M119" s="316">
        <f t="shared" si="50"/>
        <v>2.2593901097464504</v>
      </c>
      <c r="N119" s="280">
        <f t="shared" si="50"/>
        <v>0</v>
      </c>
      <c r="O119" s="280">
        <f t="shared" si="50"/>
        <v>0</v>
      </c>
      <c r="P119" s="280">
        <f t="shared" si="50"/>
        <v>0</v>
      </c>
      <c r="Q119" s="280">
        <f t="shared" si="50"/>
        <v>0</v>
      </c>
    </row>
    <row r="120" spans="1:17" s="386" customFormat="1" hidden="1" outlineLevel="2">
      <c r="A120" s="382"/>
      <c r="B120" s="383"/>
      <c r="C120" s="384"/>
      <c r="D120" s="385"/>
      <c r="E120" s="280" t="s">
        <v>811</v>
      </c>
      <c r="F120" s="280"/>
      <c r="G120" s="280" t="s">
        <v>170</v>
      </c>
      <c r="H120" s="280"/>
      <c r="I120" s="280"/>
      <c r="J120" s="280">
        <f t="shared" ref="J120:Q120" si="51" xml:space="preserve"> J90 * J99</f>
        <v>0</v>
      </c>
      <c r="K120" s="280">
        <f t="shared" si="51"/>
        <v>0</v>
      </c>
      <c r="L120" s="280">
        <f t="shared" si="51"/>
        <v>0</v>
      </c>
      <c r="M120" s="316">
        <f t="shared" si="51"/>
        <v>1.1117462710522859</v>
      </c>
      <c r="N120" s="280">
        <f t="shared" si="51"/>
        <v>0</v>
      </c>
      <c r="O120" s="280">
        <f t="shared" si="51"/>
        <v>0</v>
      </c>
      <c r="P120" s="280">
        <f t="shared" si="51"/>
        <v>0</v>
      </c>
      <c r="Q120" s="280">
        <f t="shared" si="51"/>
        <v>0</v>
      </c>
    </row>
    <row r="121" spans="1:17" s="118" customFormat="1" hidden="1" outlineLevel="2">
      <c r="A121" s="269"/>
      <c r="B121" s="270"/>
      <c r="C121" s="271"/>
      <c r="D121" s="272"/>
      <c r="E121" s="391" t="s">
        <v>812</v>
      </c>
      <c r="F121" s="261"/>
      <c r="G121" s="261" t="s">
        <v>170</v>
      </c>
      <c r="H121" s="261"/>
      <c r="I121" s="261"/>
      <c r="J121" s="261">
        <f t="shared" ref="J121:Q121" si="52" xml:space="preserve"> SUM(J118:J120)</f>
        <v>0</v>
      </c>
      <c r="K121" s="261">
        <f t="shared" si="52"/>
        <v>0</v>
      </c>
      <c r="L121" s="261">
        <f t="shared" si="52"/>
        <v>0</v>
      </c>
      <c r="M121" s="402">
        <f t="shared" si="52"/>
        <v>5.6320235556681419</v>
      </c>
      <c r="N121" s="261">
        <f t="shared" si="52"/>
        <v>0</v>
      </c>
      <c r="O121" s="261">
        <f t="shared" si="52"/>
        <v>0</v>
      </c>
      <c r="P121" s="261">
        <f t="shared" si="52"/>
        <v>0</v>
      </c>
      <c r="Q121" s="261">
        <f t="shared" si="52"/>
        <v>0</v>
      </c>
    </row>
    <row r="122" spans="1:17" s="260" customFormat="1" hidden="1" outlineLevel="1">
      <c r="A122" s="257"/>
      <c r="B122" s="258"/>
      <c r="C122" s="259"/>
      <c r="D122" s="256"/>
      <c r="E122" s="197"/>
      <c r="F122" s="197"/>
      <c r="G122" s="197"/>
      <c r="H122" s="197"/>
      <c r="I122" s="197"/>
      <c r="J122" s="197"/>
      <c r="K122" s="197"/>
      <c r="L122" s="197"/>
      <c r="M122" s="197"/>
      <c r="N122" s="197"/>
      <c r="O122" s="197"/>
      <c r="P122" s="197"/>
      <c r="Q122" s="197"/>
    </row>
    <row r="123" spans="1:17" s="260" customFormat="1" hidden="1" outlineLevel="1" collapsed="1">
      <c r="A123" s="257"/>
      <c r="B123" s="258" t="s">
        <v>813</v>
      </c>
      <c r="C123" s="259"/>
      <c r="D123" s="256"/>
      <c r="E123" s="197"/>
      <c r="F123" s="197"/>
      <c r="G123" s="197"/>
      <c r="H123" s="197"/>
      <c r="I123" s="197"/>
      <c r="J123" s="197"/>
      <c r="K123" s="197"/>
      <c r="L123" s="197"/>
      <c r="M123" s="197"/>
      <c r="N123" s="197"/>
      <c r="O123" s="197"/>
      <c r="P123" s="197"/>
      <c r="Q123" s="197"/>
    </row>
    <row r="124" spans="1:17" s="260" customFormat="1" hidden="1" outlineLevel="2">
      <c r="A124" s="257"/>
      <c r="B124" s="258"/>
      <c r="C124" s="259"/>
      <c r="D124" s="256"/>
      <c r="E124" s="197"/>
      <c r="F124" s="197"/>
      <c r="G124" s="197"/>
      <c r="H124" s="197"/>
      <c r="I124" s="197"/>
      <c r="J124" s="197"/>
      <c r="K124" s="197"/>
      <c r="L124" s="197"/>
      <c r="M124" s="197"/>
      <c r="N124" s="197"/>
      <c r="O124" s="197"/>
      <c r="P124" s="197"/>
      <c r="Q124" s="197"/>
    </row>
    <row r="125" spans="1:17" s="201" customFormat="1" hidden="1" outlineLevel="2">
      <c r="A125" s="319"/>
      <c r="B125" s="320"/>
      <c r="C125" s="321"/>
      <c r="D125" s="322"/>
      <c r="E125" s="323" t="str">
        <f t="shared" ref="E125:Q125" si="53" xml:space="preserve"> E106</f>
        <v>Actual wedge closing RCV (RPI inflated RCV) - WR - nominal (year end prices)</v>
      </c>
      <c r="F125" s="323">
        <f t="shared" si="53"/>
        <v>0</v>
      </c>
      <c r="G125" s="323" t="str">
        <f t="shared" si="53"/>
        <v>£m</v>
      </c>
      <c r="H125" s="323">
        <f t="shared" si="53"/>
        <v>0</v>
      </c>
      <c r="I125" s="323">
        <f t="shared" si="53"/>
        <v>0</v>
      </c>
      <c r="J125" s="323">
        <f t="shared" si="53"/>
        <v>0</v>
      </c>
      <c r="K125" s="323">
        <f t="shared" si="53"/>
        <v>0</v>
      </c>
      <c r="L125" s="323">
        <f t="shared" si="53"/>
        <v>2.3256087494841986</v>
      </c>
      <c r="M125" s="323">
        <f t="shared" si="53"/>
        <v>2.1955735902171902</v>
      </c>
      <c r="N125" s="323">
        <f t="shared" si="53"/>
        <v>0</v>
      </c>
      <c r="O125" s="323">
        <f t="shared" si="53"/>
        <v>0</v>
      </c>
      <c r="P125" s="323">
        <f t="shared" si="53"/>
        <v>0</v>
      </c>
      <c r="Q125" s="323">
        <f t="shared" si="53"/>
        <v>0</v>
      </c>
    </row>
    <row r="126" spans="1:17" s="201" customFormat="1" hidden="1" outlineLevel="2">
      <c r="A126" s="319"/>
      <c r="B126" s="320"/>
      <c r="C126" s="321"/>
      <c r="D126" s="322" t="s">
        <v>565</v>
      </c>
      <c r="E126" s="323" t="str">
        <f t="shared" ref="E126:Q126" si="54" xml:space="preserve"> E111</f>
        <v>Closing RCV (CPIH inflated RCV) - WR - nominal (year end prices)</v>
      </c>
      <c r="F126" s="323">
        <f t="shared" si="54"/>
        <v>0</v>
      </c>
      <c r="G126" s="323" t="str">
        <f t="shared" si="54"/>
        <v>£m</v>
      </c>
      <c r="H126" s="323">
        <f t="shared" si="54"/>
        <v>0</v>
      </c>
      <c r="I126" s="323">
        <f t="shared" si="54"/>
        <v>0</v>
      </c>
      <c r="J126" s="323">
        <f t="shared" si="54"/>
        <v>0</v>
      </c>
      <c r="K126" s="323">
        <f t="shared" si="54"/>
        <v>0</v>
      </c>
      <c r="L126" s="323">
        <f t="shared" si="54"/>
        <v>2.3256087494841986</v>
      </c>
      <c r="M126" s="323">
        <f t="shared" si="54"/>
        <v>2.1941197730239517</v>
      </c>
      <c r="N126" s="323">
        <f t="shared" si="54"/>
        <v>0</v>
      </c>
      <c r="O126" s="323">
        <f t="shared" si="54"/>
        <v>0</v>
      </c>
      <c r="P126" s="323">
        <f t="shared" si="54"/>
        <v>0</v>
      </c>
      <c r="Q126" s="323">
        <f t="shared" si="54"/>
        <v>0</v>
      </c>
    </row>
    <row r="127" spans="1:17" s="201" customFormat="1" hidden="1" outlineLevel="2">
      <c r="A127" s="319"/>
      <c r="B127" s="320"/>
      <c r="C127" s="321"/>
      <c r="D127" s="322" t="s">
        <v>565</v>
      </c>
      <c r="E127" s="323" t="str">
        <f t="shared" ref="E127:Q127" si="55" xml:space="preserve"> E116</f>
        <v>Closing RCV (Post 2020 investment RCV) - WR - nominal (year end prices)</v>
      </c>
      <c r="F127" s="323">
        <f t="shared" si="55"/>
        <v>0</v>
      </c>
      <c r="G127" s="323" t="str">
        <f t="shared" si="55"/>
        <v>£m</v>
      </c>
      <c r="H127" s="323">
        <f t="shared" si="55"/>
        <v>0</v>
      </c>
      <c r="I127" s="323">
        <f t="shared" si="55"/>
        <v>0</v>
      </c>
      <c r="J127" s="323">
        <f t="shared" si="55"/>
        <v>0</v>
      </c>
      <c r="K127" s="323">
        <f t="shared" si="55"/>
        <v>0</v>
      </c>
      <c r="L127" s="323">
        <f t="shared" si="55"/>
        <v>0</v>
      </c>
      <c r="M127" s="323">
        <f t="shared" si="55"/>
        <v>2.235549975121407</v>
      </c>
      <c r="N127" s="323">
        <f t="shared" si="55"/>
        <v>0</v>
      </c>
      <c r="O127" s="323">
        <f t="shared" si="55"/>
        <v>0</v>
      </c>
      <c r="P127" s="323">
        <f t="shared" si="55"/>
        <v>0</v>
      </c>
      <c r="Q127" s="323">
        <f t="shared" si="55"/>
        <v>0</v>
      </c>
    </row>
    <row r="128" spans="1:17" s="193" customFormat="1" hidden="1" outlineLevel="2">
      <c r="A128" s="189"/>
      <c r="B128" s="309"/>
      <c r="C128" s="191"/>
      <c r="D128" s="192"/>
      <c r="E128" s="244" t="s">
        <v>814</v>
      </c>
      <c r="F128" s="244"/>
      <c r="G128" s="244" t="s">
        <v>170</v>
      </c>
      <c r="H128" s="244"/>
      <c r="I128" s="244"/>
      <c r="J128" s="324">
        <f t="shared" ref="J128:Q128" si="56" xml:space="preserve"> SUM(J125:J127)</f>
        <v>0</v>
      </c>
      <c r="K128" s="324">
        <f t="shared" si="56"/>
        <v>0</v>
      </c>
      <c r="L128" s="324">
        <f t="shared" si="56"/>
        <v>4.6512174989683972</v>
      </c>
      <c r="M128" s="324">
        <f t="shared" si="56"/>
        <v>6.625243338362548</v>
      </c>
      <c r="N128" s="324">
        <f t="shared" si="56"/>
        <v>0</v>
      </c>
      <c r="O128" s="324">
        <f t="shared" si="56"/>
        <v>0</v>
      </c>
      <c r="P128" s="324">
        <f t="shared" si="56"/>
        <v>0</v>
      </c>
      <c r="Q128" s="324">
        <f t="shared" si="56"/>
        <v>0</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01" customFormat="1" hidden="1" outlineLevel="2">
      <c r="A130" s="319"/>
      <c r="B130" s="320"/>
      <c r="C130" s="321"/>
      <c r="D130" s="322"/>
      <c r="E130" s="323" t="s">
        <v>815</v>
      </c>
      <c r="F130" s="323"/>
      <c r="G130" s="323" t="s">
        <v>170</v>
      </c>
      <c r="H130" s="323"/>
      <c r="I130" s="323"/>
      <c r="J130" s="323">
        <f t="shared" ref="J130:Q132" si="57" xml:space="preserve"> I125 * J$21</f>
        <v>0</v>
      </c>
      <c r="K130" s="323">
        <f t="shared" si="57"/>
        <v>0</v>
      </c>
      <c r="L130" s="323">
        <f t="shared" si="57"/>
        <v>0</v>
      </c>
      <c r="M130" s="323">
        <f xml:space="preserve"> L125 * M$21</f>
        <v>2.3491646392119394</v>
      </c>
      <c r="N130" s="323">
        <f xml:space="preserve"> M125 * N$21</f>
        <v>0</v>
      </c>
      <c r="O130" s="323">
        <f t="shared" ref="O130:Q130" si="58" xml:space="preserve"> N125 * O$21</f>
        <v>0</v>
      </c>
      <c r="P130" s="323">
        <f t="shared" si="58"/>
        <v>0</v>
      </c>
      <c r="Q130" s="323">
        <f t="shared" si="58"/>
        <v>0</v>
      </c>
    </row>
    <row r="131" spans="1:17" s="201" customFormat="1" hidden="1" outlineLevel="2">
      <c r="A131" s="319"/>
      <c r="B131" s="320"/>
      <c r="C131" s="321"/>
      <c r="D131" s="322" t="s">
        <v>565</v>
      </c>
      <c r="E131" s="323" t="s">
        <v>816</v>
      </c>
      <c r="F131" s="323"/>
      <c r="G131" s="323" t="s">
        <v>170</v>
      </c>
      <c r="H131" s="323"/>
      <c r="I131" s="323"/>
      <c r="J131" s="323">
        <f t="shared" si="57"/>
        <v>0</v>
      </c>
      <c r="K131" s="323">
        <f t="shared" si="57"/>
        <v>0</v>
      </c>
      <c r="L131" s="323">
        <f t="shared" si="57"/>
        <v>0</v>
      </c>
      <c r="M131" s="323">
        <f t="shared" si="57"/>
        <v>2.3491646392119394</v>
      </c>
      <c r="N131" s="323">
        <f t="shared" si="57"/>
        <v>0</v>
      </c>
      <c r="O131" s="323">
        <f t="shared" si="57"/>
        <v>0</v>
      </c>
      <c r="P131" s="323">
        <f t="shared" si="57"/>
        <v>0</v>
      </c>
      <c r="Q131" s="323">
        <f t="shared" si="57"/>
        <v>0</v>
      </c>
    </row>
    <row r="132" spans="1:17" s="201" customFormat="1" hidden="1" outlineLevel="2">
      <c r="A132" s="319"/>
      <c r="B132" s="320"/>
      <c r="C132" s="321"/>
      <c r="D132" s="322" t="s">
        <v>565</v>
      </c>
      <c r="E132" s="323" t="s">
        <v>817</v>
      </c>
      <c r="F132" s="323"/>
      <c r="G132" s="323" t="s">
        <v>170</v>
      </c>
      <c r="H132" s="323"/>
      <c r="I132" s="323"/>
      <c r="J132" s="323">
        <f t="shared" si="57"/>
        <v>0</v>
      </c>
      <c r="K132" s="323">
        <f t="shared" si="57"/>
        <v>0</v>
      </c>
      <c r="L132" s="323">
        <f t="shared" si="57"/>
        <v>0</v>
      </c>
      <c r="M132" s="323">
        <f t="shared" si="57"/>
        <v>0</v>
      </c>
      <c r="N132" s="323">
        <f t="shared" si="57"/>
        <v>0</v>
      </c>
      <c r="O132" s="323">
        <f t="shared" si="57"/>
        <v>0</v>
      </c>
      <c r="P132" s="323">
        <f t="shared" si="57"/>
        <v>0</v>
      </c>
      <c r="Q132" s="323">
        <f t="shared" si="57"/>
        <v>0</v>
      </c>
    </row>
    <row r="133" spans="1:17" s="193" customFormat="1" hidden="1" outlineLevel="2">
      <c r="A133" s="189"/>
      <c r="B133" s="309"/>
      <c r="C133" s="191"/>
      <c r="D133" s="192"/>
      <c r="E133" s="244" t="s">
        <v>818</v>
      </c>
      <c r="F133" s="244"/>
      <c r="G133" s="244" t="s">
        <v>170</v>
      </c>
      <c r="H133" s="244"/>
      <c r="I133" s="244"/>
      <c r="J133" s="324">
        <f t="shared" ref="J133" si="59" xml:space="preserve"> SUM(J130:J132)</f>
        <v>0</v>
      </c>
      <c r="K133" s="324">
        <f t="shared" ref="K133:Q133" si="60" xml:space="preserve"> SUM(K130:K132)</f>
        <v>0</v>
      </c>
      <c r="L133" s="324">
        <f t="shared" si="60"/>
        <v>0</v>
      </c>
      <c r="M133" s="324">
        <f t="shared" si="60"/>
        <v>4.6983292784238788</v>
      </c>
      <c r="N133" s="324">
        <f t="shared" si="60"/>
        <v>0</v>
      </c>
      <c r="O133" s="324">
        <f t="shared" si="60"/>
        <v>0</v>
      </c>
      <c r="P133" s="324">
        <f t="shared" si="60"/>
        <v>0</v>
      </c>
      <c r="Q133" s="324">
        <f t="shared" si="60"/>
        <v>0</v>
      </c>
    </row>
    <row r="134" spans="1:17" s="260" customFormat="1" hidden="1" outlineLevel="2">
      <c r="A134" s="257"/>
      <c r="B134" s="258"/>
      <c r="C134" s="259"/>
      <c r="D134" s="256"/>
      <c r="E134" s="197"/>
      <c r="F134" s="197"/>
      <c r="G134" s="197"/>
      <c r="H134" s="197"/>
      <c r="I134" s="197"/>
      <c r="J134" s="197"/>
      <c r="K134" s="197"/>
      <c r="L134" s="197"/>
      <c r="M134" s="197"/>
      <c r="N134" s="197"/>
      <c r="O134" s="197"/>
      <c r="P134" s="197"/>
      <c r="Q134" s="197"/>
    </row>
    <row r="135" spans="1:17" s="260" customFormat="1" hidden="1" outlineLevel="2">
      <c r="A135" s="257"/>
      <c r="B135" s="258"/>
      <c r="C135" s="259"/>
      <c r="D135" s="256"/>
      <c r="E135" s="197" t="str">
        <f t="shared" ref="E135:Q135" si="61" xml:space="preserve"> E133</f>
        <v>Prior year closing RCV expressed in current year nominal terms - WR</v>
      </c>
      <c r="F135" s="197">
        <f t="shared" si="61"/>
        <v>0</v>
      </c>
      <c r="G135" s="197" t="str">
        <f t="shared" si="61"/>
        <v>£m</v>
      </c>
      <c r="H135" s="197">
        <f t="shared" si="61"/>
        <v>0</v>
      </c>
      <c r="I135" s="197">
        <f t="shared" si="61"/>
        <v>0</v>
      </c>
      <c r="J135" s="197">
        <f t="shared" si="61"/>
        <v>0</v>
      </c>
      <c r="K135" s="197">
        <f t="shared" si="61"/>
        <v>0</v>
      </c>
      <c r="L135" s="197">
        <f t="shared" si="61"/>
        <v>0</v>
      </c>
      <c r="M135" s="197">
        <f t="shared" si="61"/>
        <v>4.6983292784238788</v>
      </c>
      <c r="N135" s="197">
        <f t="shared" si="61"/>
        <v>0</v>
      </c>
      <c r="O135" s="197">
        <f t="shared" si="61"/>
        <v>0</v>
      </c>
      <c r="P135" s="197">
        <f t="shared" si="61"/>
        <v>0</v>
      </c>
      <c r="Q135" s="197">
        <f t="shared" si="61"/>
        <v>0</v>
      </c>
    </row>
    <row r="136" spans="1:17" s="260" customFormat="1" hidden="1" outlineLevel="2">
      <c r="A136" s="257"/>
      <c r="B136" s="258"/>
      <c r="C136" s="259"/>
      <c r="D136" s="256" t="s">
        <v>473</v>
      </c>
      <c r="E136" s="197" t="s">
        <v>819</v>
      </c>
      <c r="F136" s="197"/>
      <c r="G136" s="197" t="s">
        <v>170</v>
      </c>
      <c r="H136" s="197"/>
      <c r="I136" s="197"/>
      <c r="J136" s="197">
        <f t="shared" ref="J136:Q136" si="62" xml:space="preserve"> I128</f>
        <v>0</v>
      </c>
      <c r="K136" s="197">
        <f t="shared" si="62"/>
        <v>0</v>
      </c>
      <c r="L136" s="197">
        <f t="shared" si="62"/>
        <v>0</v>
      </c>
      <c r="M136" s="197">
        <f t="shared" si="62"/>
        <v>4.6512174989683972</v>
      </c>
      <c r="N136" s="197">
        <f t="shared" si="62"/>
        <v>6.625243338362548</v>
      </c>
      <c r="O136" s="197">
        <f t="shared" si="62"/>
        <v>0</v>
      </c>
      <c r="P136" s="197">
        <f t="shared" si="62"/>
        <v>0</v>
      </c>
      <c r="Q136" s="197">
        <f t="shared" si="62"/>
        <v>0</v>
      </c>
    </row>
    <row r="137" spans="1:17" s="260" customFormat="1" hidden="1" outlineLevel="2">
      <c r="A137" s="257"/>
      <c r="B137" s="258"/>
      <c r="C137" s="259"/>
      <c r="D137" s="256"/>
      <c r="E137" s="267" t="str">
        <f t="shared" ref="E137:Q137" si="63" xml:space="preserve"> E$13</f>
        <v>Annual update active flag</v>
      </c>
      <c r="F137" s="267">
        <f t="shared" si="63"/>
        <v>0</v>
      </c>
      <c r="G137" s="267" t="str">
        <f t="shared" si="63"/>
        <v>Flag</v>
      </c>
      <c r="H137" s="267">
        <f t="shared" si="63"/>
        <v>0</v>
      </c>
      <c r="I137" s="267">
        <f t="shared" si="63"/>
        <v>0</v>
      </c>
      <c r="J137" s="267">
        <f t="shared" si="63"/>
        <v>0</v>
      </c>
      <c r="K137" s="267">
        <f t="shared" si="63"/>
        <v>0</v>
      </c>
      <c r="L137" s="267">
        <f t="shared" si="63"/>
        <v>1</v>
      </c>
      <c r="M137" s="267">
        <f t="shared" si="63"/>
        <v>1</v>
      </c>
      <c r="N137" s="267">
        <f t="shared" si="63"/>
        <v>0</v>
      </c>
      <c r="O137" s="267">
        <f t="shared" si="63"/>
        <v>0</v>
      </c>
      <c r="P137" s="267">
        <f t="shared" si="63"/>
        <v>0</v>
      </c>
      <c r="Q137" s="267">
        <f t="shared" si="63"/>
        <v>0</v>
      </c>
    </row>
    <row r="138" spans="1:17" s="386" customFormat="1" hidden="1" outlineLevel="2">
      <c r="A138" s="382"/>
      <c r="B138" s="383"/>
      <c r="C138" s="384"/>
      <c r="D138" s="385"/>
      <c r="E138" s="381" t="s">
        <v>820</v>
      </c>
      <c r="F138" s="381"/>
      <c r="G138" s="381" t="s">
        <v>170</v>
      </c>
      <c r="H138" s="381"/>
      <c r="I138" s="381"/>
      <c r="J138" s="381">
        <f t="shared" ref="J138:Q138" si="64" xml:space="preserve"> J137 * (J135 - J136)</f>
        <v>0</v>
      </c>
      <c r="K138" s="381">
        <f t="shared" si="64"/>
        <v>0</v>
      </c>
      <c r="L138" s="381">
        <f t="shared" si="64"/>
        <v>0</v>
      </c>
      <c r="M138" s="381">
        <f xml:space="preserve"> M137 * (M135 - M136)</f>
        <v>4.7111779455481617E-2</v>
      </c>
      <c r="N138" s="381">
        <f t="shared" si="64"/>
        <v>0</v>
      </c>
      <c r="O138" s="381">
        <f t="shared" si="64"/>
        <v>0</v>
      </c>
      <c r="P138" s="381">
        <f t="shared" si="64"/>
        <v>0</v>
      </c>
      <c r="Q138" s="381">
        <f t="shared" si="64"/>
        <v>0</v>
      </c>
    </row>
    <row r="139" spans="1:17" hidden="1" outlineLevel="2">
      <c r="D139" s="83"/>
    </row>
    <row r="140" spans="1:17" s="377" customFormat="1" hidden="1" outlineLevel="2">
      <c r="A140" s="372"/>
      <c r="B140" s="373"/>
      <c r="C140" s="374"/>
      <c r="D140" s="375"/>
      <c r="E140" s="376" t="str">
        <f xml:space="preserve"> "RCV at 31 March " &amp; $L$4 &amp; " expressed in March " &amp; $L$4 &amp; " prices - WR"</f>
        <v>RCV at 31 March 2020 expressed in March 2020 prices - WR</v>
      </c>
      <c r="G140" s="377" t="s">
        <v>170</v>
      </c>
      <c r="J140" s="378"/>
      <c r="K140" s="378"/>
      <c r="L140" s="378"/>
      <c r="M140" s="378">
        <f xml:space="preserve"> M136</f>
        <v>4.6512174989683972</v>
      </c>
      <c r="N140" s="378"/>
      <c r="O140" s="378"/>
      <c r="P140" s="378"/>
      <c r="Q140" s="378"/>
    </row>
    <row r="141" spans="1:17" s="377" customFormat="1" hidden="1" outlineLevel="2">
      <c r="A141" s="372"/>
      <c r="B141" s="373"/>
      <c r="C141" s="374"/>
      <c r="D141" s="375" t="s">
        <v>565</v>
      </c>
      <c r="E141" s="376" t="str">
        <f xml:space="preserve"> "Indexation roll forward in " &amp; $M$4 &amp; " update - WR"</f>
        <v>Indexation roll forward in 2021 update - WR</v>
      </c>
      <c r="G141" s="377" t="s">
        <v>170</v>
      </c>
      <c r="J141" s="378"/>
      <c r="K141" s="378"/>
      <c r="L141" s="378"/>
      <c r="M141" s="378">
        <f xml:space="preserve"> M138</f>
        <v>4.7111779455481617E-2</v>
      </c>
      <c r="N141" s="378"/>
      <c r="O141" s="378"/>
      <c r="P141" s="378"/>
      <c r="Q141" s="378"/>
    </row>
    <row r="142" spans="1:17" s="377" customFormat="1" hidden="1" outlineLevel="2">
      <c r="A142" s="372"/>
      <c r="B142" s="373"/>
      <c r="C142" s="374"/>
      <c r="D142" s="379"/>
      <c r="E142" s="376" t="str">
        <f xml:space="preserve"> "RCV at 31 March " &amp; $L$4 &amp; " expressed in March " &amp; $M$4 &amp; " prices - WR"</f>
        <v>RCV at 31 March 2020 expressed in March 2021 prices - WR</v>
      </c>
      <c r="G142" s="377" t="s">
        <v>170</v>
      </c>
      <c r="J142" s="378"/>
      <c r="K142" s="378"/>
      <c r="L142" s="378"/>
      <c r="M142" s="378">
        <f xml:space="preserve"> M135</f>
        <v>4.6983292784238788</v>
      </c>
      <c r="N142" s="378"/>
      <c r="O142" s="378"/>
      <c r="P142" s="378"/>
      <c r="Q142" s="378"/>
    </row>
    <row r="143" spans="1:17" s="118" customFormat="1" hidden="1" outlineLevel="2">
      <c r="A143" s="269"/>
      <c r="B143" s="270"/>
      <c r="C143" s="271"/>
      <c r="D143" s="272"/>
      <c r="E143" s="117"/>
      <c r="J143" s="380"/>
      <c r="K143" s="380"/>
      <c r="L143" s="380"/>
      <c r="M143" s="380"/>
      <c r="N143" s="380"/>
      <c r="O143" s="380"/>
      <c r="P143" s="380"/>
      <c r="Q143" s="380"/>
    </row>
    <row r="144" spans="1:17" s="377" customFormat="1" hidden="1" outlineLevel="2">
      <c r="A144" s="372"/>
      <c r="B144" s="373"/>
      <c r="C144" s="374"/>
      <c r="D144" s="375"/>
      <c r="E144" s="376" t="str">
        <f xml:space="preserve"> "RCV at 31 March " &amp; $M$4 &amp; " expressed in March " &amp; $M$4 &amp; " prices - WR"</f>
        <v>RCV at 31 March 2021 expressed in March 2021 prices - WR</v>
      </c>
      <c r="G144" s="377" t="s">
        <v>170</v>
      </c>
      <c r="J144" s="378"/>
      <c r="K144" s="378"/>
      <c r="L144" s="378"/>
      <c r="M144" s="378"/>
      <c r="N144" s="378">
        <f xml:space="preserve"> N136</f>
        <v>6.625243338362548</v>
      </c>
      <c r="O144" s="378"/>
      <c r="P144" s="378"/>
      <c r="Q144" s="378"/>
    </row>
    <row r="145" spans="1:17" s="377" customFormat="1" hidden="1" outlineLevel="2">
      <c r="A145" s="372"/>
      <c r="B145" s="373"/>
      <c r="C145" s="374"/>
      <c r="D145" s="375" t="s">
        <v>565</v>
      </c>
      <c r="E145" s="376" t="str">
        <f xml:space="preserve"> "Indexation roll forward in " &amp; $N$4 &amp; " update - WR"</f>
        <v>Indexation roll forward in 2022 update - WR</v>
      </c>
      <c r="G145" s="377" t="s">
        <v>170</v>
      </c>
      <c r="J145" s="378"/>
      <c r="K145" s="378"/>
      <c r="L145" s="378"/>
      <c r="M145" s="378"/>
      <c r="N145" s="378">
        <f xml:space="preserve"> N138</f>
        <v>0</v>
      </c>
      <c r="O145" s="378"/>
      <c r="P145" s="378"/>
      <c r="Q145" s="378"/>
    </row>
    <row r="146" spans="1:17" s="377" customFormat="1" hidden="1" outlineLevel="2">
      <c r="A146" s="372"/>
      <c r="B146" s="373"/>
      <c r="C146" s="374"/>
      <c r="D146" s="379"/>
      <c r="E146" s="376" t="str">
        <f xml:space="preserve"> "RCV at 31 March " &amp; $M$4 &amp; " expressed in March " &amp; $N$4 &amp; " prices - WR"</f>
        <v>RCV at 31 March 2021 expressed in March 2022 prices - WR</v>
      </c>
      <c r="G146" s="377" t="s">
        <v>170</v>
      </c>
      <c r="J146" s="378"/>
      <c r="K146" s="378"/>
      <c r="L146" s="378"/>
      <c r="M146" s="378"/>
      <c r="N146" s="378">
        <f xml:space="preserve"> N135</f>
        <v>0</v>
      </c>
      <c r="O146" s="378"/>
      <c r="P146" s="378"/>
      <c r="Q146" s="378"/>
    </row>
    <row r="147" spans="1:17" s="118" customFormat="1" hidden="1" outlineLevel="2">
      <c r="A147" s="269"/>
      <c r="B147" s="270"/>
      <c r="C147" s="271"/>
      <c r="D147" s="272"/>
      <c r="E147" s="117"/>
      <c r="J147" s="380"/>
      <c r="K147" s="380"/>
      <c r="L147" s="380"/>
      <c r="M147" s="380"/>
      <c r="N147" s="380"/>
      <c r="O147" s="380"/>
      <c r="P147" s="380"/>
      <c r="Q147" s="380"/>
    </row>
    <row r="148" spans="1:17" s="377" customFormat="1" hidden="1" outlineLevel="2">
      <c r="A148" s="372"/>
      <c r="B148" s="373"/>
      <c r="C148" s="374"/>
      <c r="D148" s="375"/>
      <c r="E148" s="376" t="str">
        <f xml:space="preserve"> "RCV at 31 March " &amp; $N$4 &amp; " expressed in March " &amp; $N$4 &amp; " prices - WR"</f>
        <v>RCV at 31 March 2022 expressed in March 2022 prices - WR</v>
      </c>
      <c r="G148" s="377" t="s">
        <v>170</v>
      </c>
      <c r="J148" s="378"/>
      <c r="K148" s="378"/>
      <c r="L148" s="378"/>
      <c r="M148" s="378"/>
      <c r="N148" s="378"/>
      <c r="O148" s="378">
        <f xml:space="preserve"> O136</f>
        <v>0</v>
      </c>
      <c r="P148" s="378"/>
      <c r="Q148" s="378"/>
    </row>
    <row r="149" spans="1:17" s="377" customFormat="1" hidden="1" outlineLevel="2">
      <c r="A149" s="372"/>
      <c r="B149" s="373"/>
      <c r="C149" s="374"/>
      <c r="D149" s="375" t="s">
        <v>565</v>
      </c>
      <c r="E149" s="376" t="str">
        <f xml:space="preserve"> "Indexation roll forward in " &amp; $O$4 &amp; " update - WR"</f>
        <v>Indexation roll forward in 2023 update - WR</v>
      </c>
      <c r="G149" s="377" t="s">
        <v>170</v>
      </c>
      <c r="J149" s="378"/>
      <c r="K149" s="378"/>
      <c r="L149" s="378"/>
      <c r="M149" s="378"/>
      <c r="N149" s="378"/>
      <c r="O149" s="378">
        <f xml:space="preserve"> O138</f>
        <v>0</v>
      </c>
      <c r="P149" s="378"/>
      <c r="Q149" s="378"/>
    </row>
    <row r="150" spans="1:17" s="377" customFormat="1" hidden="1" outlineLevel="2">
      <c r="A150" s="372"/>
      <c r="B150" s="373"/>
      <c r="C150" s="374"/>
      <c r="D150" s="379"/>
      <c r="E150" s="376" t="str">
        <f xml:space="preserve"> "RCV at 31 March " &amp; $N$4 &amp; " expressed in March " &amp; $O$4 &amp; " prices - WR"</f>
        <v>RCV at 31 March 2022 expressed in March 2023 prices - WR</v>
      </c>
      <c r="G150" s="377" t="s">
        <v>170</v>
      </c>
      <c r="J150" s="378"/>
      <c r="K150" s="378"/>
      <c r="L150" s="378"/>
      <c r="M150" s="378"/>
      <c r="N150" s="378"/>
      <c r="O150" s="378">
        <f xml:space="preserve"> O135</f>
        <v>0</v>
      </c>
      <c r="P150" s="378"/>
      <c r="Q150" s="378"/>
    </row>
    <row r="151" spans="1:17" s="118" customFormat="1" hidden="1" outlineLevel="2">
      <c r="A151" s="269"/>
      <c r="B151" s="270"/>
      <c r="C151" s="271"/>
      <c r="D151" s="272"/>
      <c r="E151" s="117"/>
      <c r="J151" s="380"/>
      <c r="K151" s="380"/>
      <c r="L151" s="380"/>
      <c r="M151" s="380"/>
      <c r="N151" s="380"/>
      <c r="O151" s="380"/>
      <c r="P151" s="380"/>
      <c r="Q151" s="380"/>
    </row>
    <row r="152" spans="1:17" s="377" customFormat="1" hidden="1" outlineLevel="2">
      <c r="A152" s="372"/>
      <c r="B152" s="373"/>
      <c r="C152" s="374"/>
      <c r="D152" s="375"/>
      <c r="E152" s="376" t="str">
        <f xml:space="preserve"> "RCV at 31 March " &amp; $O$4 &amp; " expressed in March " &amp; $O$4 &amp; " prices - WR"</f>
        <v>RCV at 31 March 2023 expressed in March 2023 prices - WR</v>
      </c>
      <c r="G152" s="377" t="s">
        <v>170</v>
      </c>
      <c r="J152" s="378"/>
      <c r="K152" s="378"/>
      <c r="L152" s="378"/>
      <c r="M152" s="378"/>
      <c r="N152" s="378"/>
      <c r="O152" s="378"/>
      <c r="P152" s="378">
        <f xml:space="preserve"> P136</f>
        <v>0</v>
      </c>
      <c r="Q152" s="378"/>
    </row>
    <row r="153" spans="1:17" s="377" customFormat="1" hidden="1" outlineLevel="2">
      <c r="A153" s="372"/>
      <c r="B153" s="373"/>
      <c r="C153" s="374"/>
      <c r="D153" s="375" t="s">
        <v>565</v>
      </c>
      <c r="E153" s="376" t="str">
        <f xml:space="preserve"> "Indexation roll forward in " &amp; $P$4 &amp; " update - WR"</f>
        <v>Indexation roll forward in 2024 update - WR</v>
      </c>
      <c r="G153" s="377" t="s">
        <v>170</v>
      </c>
      <c r="J153" s="378"/>
      <c r="K153" s="378"/>
      <c r="L153" s="378"/>
      <c r="M153" s="378"/>
      <c r="N153" s="378"/>
      <c r="O153" s="378"/>
      <c r="P153" s="378">
        <f xml:space="preserve"> P138</f>
        <v>0</v>
      </c>
      <c r="Q153" s="378"/>
    </row>
    <row r="154" spans="1:17" s="377" customFormat="1" hidden="1" outlineLevel="2">
      <c r="A154" s="372"/>
      <c r="B154" s="373"/>
      <c r="C154" s="374"/>
      <c r="D154" s="379"/>
      <c r="E154" s="376" t="str">
        <f xml:space="preserve"> "RCV at 31 March " &amp; $O$4 &amp; " expressed in March " &amp; $P$4 &amp; " prices - WR"</f>
        <v>RCV at 31 March 2023 expressed in March 2024 prices - WR</v>
      </c>
      <c r="G154" s="377" t="s">
        <v>170</v>
      </c>
      <c r="J154" s="378"/>
      <c r="K154" s="378"/>
      <c r="L154" s="378"/>
      <c r="M154" s="378"/>
      <c r="N154" s="378"/>
      <c r="O154" s="378"/>
      <c r="P154" s="378">
        <f xml:space="preserve"> P135</f>
        <v>0</v>
      </c>
      <c r="Q154" s="378"/>
    </row>
    <row r="155" spans="1:17" s="118" customFormat="1" hidden="1" outlineLevel="2">
      <c r="A155" s="269"/>
      <c r="B155" s="270"/>
      <c r="C155" s="271"/>
      <c r="D155" s="272"/>
      <c r="E155" s="117"/>
      <c r="J155" s="380"/>
      <c r="K155" s="380"/>
      <c r="L155" s="380"/>
      <c r="M155" s="380"/>
      <c r="N155" s="380"/>
      <c r="O155" s="380"/>
      <c r="P155" s="380"/>
      <c r="Q155" s="380"/>
    </row>
    <row r="156" spans="1:17" s="377" customFormat="1" hidden="1" outlineLevel="2">
      <c r="A156" s="372"/>
      <c r="B156" s="373"/>
      <c r="C156" s="374"/>
      <c r="D156" s="375"/>
      <c r="E156" s="376" t="str">
        <f xml:space="preserve"> "RCV at 31 March " &amp; $P$4 &amp; " expressed in March " &amp; $P$4 &amp; " prices - WR"</f>
        <v>RCV at 31 March 2024 expressed in March 2024 prices - WR</v>
      </c>
      <c r="G156" s="377" t="s">
        <v>170</v>
      </c>
      <c r="J156" s="378"/>
      <c r="K156" s="378"/>
      <c r="L156" s="378"/>
      <c r="M156" s="378"/>
      <c r="N156" s="378"/>
      <c r="O156" s="378"/>
      <c r="P156" s="378"/>
      <c r="Q156" s="378">
        <f xml:space="preserve"> Q136</f>
        <v>0</v>
      </c>
    </row>
    <row r="157" spans="1:17" s="377" customFormat="1" hidden="1" outlineLevel="2">
      <c r="A157" s="372"/>
      <c r="B157" s="373"/>
      <c r="C157" s="374"/>
      <c r="D157" s="375" t="s">
        <v>565</v>
      </c>
      <c r="E157" s="376" t="str">
        <f xml:space="preserve"> "Indexation roll forward in " &amp; $Q$4 &amp; " update - WR"</f>
        <v>Indexation roll forward in 2025 update - WR</v>
      </c>
      <c r="G157" s="377" t="s">
        <v>170</v>
      </c>
      <c r="J157" s="378"/>
      <c r="K157" s="378"/>
      <c r="L157" s="378"/>
      <c r="M157" s="378"/>
      <c r="N157" s="378"/>
      <c r="O157" s="378"/>
      <c r="P157" s="378"/>
      <c r="Q157" s="378">
        <f xml:space="preserve"> Q138</f>
        <v>0</v>
      </c>
    </row>
    <row r="158" spans="1:17" s="377" customFormat="1" hidden="1" outlineLevel="2">
      <c r="A158" s="372"/>
      <c r="B158" s="373"/>
      <c r="C158" s="374"/>
      <c r="D158" s="379"/>
      <c r="E158" s="376" t="str">
        <f xml:space="preserve"> "RCV at 31 March " &amp; $P$4 &amp; " expressed in March " &amp; $Q$4 &amp; " prices - WR"</f>
        <v>RCV at 31 March 2024 expressed in March 2025 prices - WR</v>
      </c>
      <c r="G158" s="377" t="s">
        <v>170</v>
      </c>
      <c r="J158" s="378"/>
      <c r="K158" s="378"/>
      <c r="L158" s="378"/>
      <c r="M158" s="378"/>
      <c r="N158" s="378"/>
      <c r="O158" s="378"/>
      <c r="P158" s="378"/>
      <c r="Q158" s="378">
        <f xml:space="preserve"> Q135</f>
        <v>0</v>
      </c>
    </row>
    <row r="159" spans="1:17" s="149" customFormat="1" hidden="1" outlineLevel="2">
      <c r="A159" s="144"/>
      <c r="B159" s="145"/>
      <c r="C159" s="146"/>
      <c r="D159" s="147"/>
      <c r="E159" s="148"/>
      <c r="G159" s="150"/>
      <c r="J159" s="371"/>
      <c r="K159" s="371"/>
      <c r="L159" s="371"/>
      <c r="M159" s="371"/>
      <c r="N159" s="371"/>
      <c r="O159" s="371"/>
      <c r="P159" s="371"/>
      <c r="Q159" s="371"/>
    </row>
    <row r="160" spans="1:17" s="193" customFormat="1" hidden="1" outlineLevel="2">
      <c r="A160" s="189"/>
      <c r="B160" s="309"/>
      <c r="C160" s="191"/>
      <c r="D160" s="192"/>
      <c r="E160" s="196"/>
    </row>
    <row r="161" spans="1:17" hidden="1" outlineLevel="1">
      <c r="D161" s="83"/>
    </row>
    <row r="162" spans="1:17" hidden="1" outlineLevel="1" collapsed="1">
      <c r="B162" s="85" t="s">
        <v>603</v>
      </c>
      <c r="D162" s="83"/>
    </row>
    <row r="163" spans="1:17" hidden="1" outlineLevel="2">
      <c r="D163" s="83"/>
    </row>
    <row r="164" spans="1:17" s="188" customFormat="1" hidden="1" outlineLevel="2">
      <c r="A164" s="184"/>
      <c r="B164" s="159"/>
      <c r="C164" s="186"/>
      <c r="D164" s="187"/>
      <c r="E164" s="182" t="str">
        <f xml:space="preserve"> Inp!E$201</f>
        <v>Regulatory equity notional (PR19FD)</v>
      </c>
      <c r="F164" s="182">
        <f xml:space="preserve"> Inp!F$201</f>
        <v>0</v>
      </c>
      <c r="G164" s="182" t="str">
        <f xml:space="preserve"> Inp!G$201</f>
        <v>%</v>
      </c>
      <c r="H164" s="182">
        <f xml:space="preserve"> Inp!H$201</f>
        <v>0</v>
      </c>
      <c r="I164" s="182">
        <f xml:space="preserve"> Inp!I$201</f>
        <v>0</v>
      </c>
      <c r="J164" s="295">
        <f xml:space="preserve"> Inp!J$201</f>
        <v>0</v>
      </c>
      <c r="K164" s="295">
        <f xml:space="preserve"> Inp!K$201</f>
        <v>0</v>
      </c>
      <c r="L164" s="295">
        <f xml:space="preserve"> Inp!L$201</f>
        <v>0</v>
      </c>
      <c r="M164" s="295">
        <f xml:space="preserve"> Inp!M$201</f>
        <v>0.4</v>
      </c>
      <c r="N164" s="295">
        <f xml:space="preserve"> Inp!N$201</f>
        <v>0.4</v>
      </c>
      <c r="O164" s="295">
        <f xml:space="preserve"> Inp!O$201</f>
        <v>0.4</v>
      </c>
      <c r="P164" s="295">
        <f xml:space="preserve"> Inp!P$201</f>
        <v>0.4</v>
      </c>
      <c r="Q164" s="295">
        <f xml:space="preserve"> Inp!Q$201</f>
        <v>0.4</v>
      </c>
    </row>
    <row r="165" spans="1:17" s="193" customFormat="1" hidden="1" outlineLevel="2">
      <c r="A165" s="189"/>
      <c r="B165" s="309"/>
      <c r="C165" s="191"/>
      <c r="D165" s="192"/>
      <c r="E165" s="196" t="str">
        <f t="shared" ref="E165:Q165" si="65" xml:space="preserve"> E121</f>
        <v>Average total RCV (year average) - WR - nominal (year average prices)</v>
      </c>
      <c r="F165" s="196">
        <f t="shared" si="65"/>
        <v>0</v>
      </c>
      <c r="G165" s="196" t="str">
        <f t="shared" si="65"/>
        <v>£m</v>
      </c>
      <c r="H165" s="196">
        <f t="shared" si="65"/>
        <v>0</v>
      </c>
      <c r="I165" s="196">
        <f t="shared" si="65"/>
        <v>0</v>
      </c>
      <c r="J165" s="196">
        <f t="shared" si="65"/>
        <v>0</v>
      </c>
      <c r="K165" s="196">
        <f t="shared" si="65"/>
        <v>0</v>
      </c>
      <c r="L165" s="196">
        <f t="shared" si="65"/>
        <v>0</v>
      </c>
      <c r="M165" s="196">
        <f t="shared" si="65"/>
        <v>5.6320235556681419</v>
      </c>
      <c r="N165" s="196">
        <f t="shared" si="65"/>
        <v>0</v>
      </c>
      <c r="O165" s="196">
        <f t="shared" si="65"/>
        <v>0</v>
      </c>
      <c r="P165" s="196">
        <f t="shared" si="65"/>
        <v>0</v>
      </c>
      <c r="Q165" s="196">
        <f t="shared" si="65"/>
        <v>0</v>
      </c>
    </row>
    <row r="166" spans="1:17" s="241" customFormat="1" hidden="1" outlineLevel="2">
      <c r="A166" s="238"/>
      <c r="B166" s="312"/>
      <c r="C166" s="239"/>
      <c r="D166" s="240"/>
      <c r="E166" s="197" t="s">
        <v>821</v>
      </c>
      <c r="G166" s="241" t="s">
        <v>170</v>
      </c>
      <c r="J166" s="197">
        <f t="shared" ref="J166:Q166" si="66" xml:space="preserve"> J164 * J165</f>
        <v>0</v>
      </c>
      <c r="K166" s="197">
        <f t="shared" si="66"/>
        <v>0</v>
      </c>
      <c r="L166" s="197">
        <f t="shared" si="66"/>
        <v>0</v>
      </c>
      <c r="M166" s="197">
        <f xml:space="preserve"> M164 * M165</f>
        <v>2.2528094222672568</v>
      </c>
      <c r="N166" s="197">
        <f t="shared" si="66"/>
        <v>0</v>
      </c>
      <c r="O166" s="197">
        <f t="shared" si="66"/>
        <v>0</v>
      </c>
      <c r="P166" s="197">
        <f t="shared" si="66"/>
        <v>0</v>
      </c>
      <c r="Q166" s="197">
        <f t="shared" si="66"/>
        <v>0</v>
      </c>
    </row>
    <row r="167" spans="1:17" s="241" customFormat="1" hidden="1" outlineLevel="2">
      <c r="A167" s="238"/>
      <c r="B167" s="312"/>
      <c r="C167" s="239"/>
      <c r="D167" s="240"/>
      <c r="E167" s="197" t="s">
        <v>822</v>
      </c>
      <c r="G167" s="241" t="s">
        <v>170</v>
      </c>
      <c r="J167" s="197">
        <f t="shared" ref="J167:Q167" si="67" xml:space="preserve"> J95 * J$13</f>
        <v>0</v>
      </c>
      <c r="K167" s="197">
        <f t="shared" si="67"/>
        <v>0</v>
      </c>
      <c r="L167" s="197">
        <f t="shared" si="67"/>
        <v>0</v>
      </c>
      <c r="M167" s="197">
        <f t="shared" si="67"/>
        <v>5.3795223850290812</v>
      </c>
      <c r="N167" s="197">
        <f t="shared" si="67"/>
        <v>0</v>
      </c>
      <c r="O167" s="197">
        <f t="shared" si="67"/>
        <v>0</v>
      </c>
      <c r="P167" s="197">
        <f t="shared" si="67"/>
        <v>0</v>
      </c>
      <c r="Q167" s="197">
        <f t="shared" si="67"/>
        <v>0</v>
      </c>
    </row>
    <row r="168" spans="1:17" s="137" customFormat="1" hidden="1" outlineLevel="2">
      <c r="A168" s="387"/>
      <c r="B168" s="270"/>
      <c r="C168" s="388"/>
      <c r="D168" s="389"/>
      <c r="E168" s="280" t="s">
        <v>823</v>
      </c>
      <c r="G168" s="137" t="s">
        <v>170</v>
      </c>
      <c r="J168" s="280">
        <f t="shared" ref="J168:Q168" si="68" xml:space="preserve"> J164 * J167</f>
        <v>0</v>
      </c>
      <c r="K168" s="280">
        <f t="shared" si="68"/>
        <v>0</v>
      </c>
      <c r="L168" s="280">
        <f t="shared" si="68"/>
        <v>0</v>
      </c>
      <c r="M168" s="280">
        <f t="shared" si="68"/>
        <v>2.1518089540116327</v>
      </c>
      <c r="N168" s="280">
        <f t="shared" si="68"/>
        <v>0</v>
      </c>
      <c r="O168" s="280">
        <f t="shared" si="68"/>
        <v>0</v>
      </c>
      <c r="P168" s="280">
        <f t="shared" si="68"/>
        <v>0</v>
      </c>
      <c r="Q168" s="280">
        <f t="shared" si="68"/>
        <v>0</v>
      </c>
    </row>
    <row r="169" spans="1:17" s="193" customFormat="1" hidden="1" outlineLevel="1">
      <c r="A169" s="189"/>
      <c r="B169" s="85"/>
      <c r="C169" s="191"/>
      <c r="D169" s="192"/>
      <c r="E169" s="196"/>
    </row>
    <row r="170" spans="1:17" s="193" customFormat="1" hidden="1" outlineLevel="1" collapsed="1">
      <c r="A170" s="189"/>
      <c r="B170" s="85" t="s">
        <v>605</v>
      </c>
      <c r="C170" s="191"/>
      <c r="D170" s="192"/>
      <c r="E170" s="196"/>
    </row>
    <row r="171" spans="1:17" s="193" customFormat="1" hidden="1" outlineLevel="2">
      <c r="A171" s="189"/>
      <c r="B171" s="309"/>
      <c r="C171" s="191"/>
      <c r="D171" s="192"/>
      <c r="E171" s="196"/>
    </row>
    <row r="172" spans="1:17" s="188" customFormat="1" hidden="1" outlineLevel="2">
      <c r="A172" s="184"/>
      <c r="B172" s="159"/>
      <c r="C172" s="186"/>
      <c r="D172" s="187"/>
      <c r="E172" s="182" t="str">
        <f xml:space="preserve"> Inp!E$209</f>
        <v>Regulatory equity actual</v>
      </c>
      <c r="F172" s="182">
        <f xml:space="preserve"> Inp!F$209</f>
        <v>0</v>
      </c>
      <c r="G172" s="182" t="str">
        <f xml:space="preserve"> Inp!G$209</f>
        <v>%</v>
      </c>
      <c r="H172" s="182">
        <f xml:space="preserve"> Inp!H$209</f>
        <v>0</v>
      </c>
      <c r="I172" s="182">
        <f xml:space="preserve"> Inp!I$209</f>
        <v>0</v>
      </c>
      <c r="J172" s="295">
        <f xml:space="preserve"> Inp!J$209</f>
        <v>0</v>
      </c>
      <c r="K172" s="295">
        <f xml:space="preserve"> Inp!K$209</f>
        <v>0</v>
      </c>
      <c r="L172" s="295">
        <f xml:space="preserve"> Inp!L$209</f>
        <v>0</v>
      </c>
      <c r="M172" s="295">
        <f xml:space="preserve"> Inp!M$209</f>
        <v>0</v>
      </c>
      <c r="N172" s="295">
        <f xml:space="preserve"> Inp!N$209</f>
        <v>0</v>
      </c>
      <c r="O172" s="295">
        <f xml:space="preserve"> Inp!O$209</f>
        <v>0</v>
      </c>
      <c r="P172" s="295">
        <f xml:space="preserve"> Inp!P$209</f>
        <v>0</v>
      </c>
      <c r="Q172" s="295">
        <f xml:space="preserve"> Inp!Q$209</f>
        <v>0</v>
      </c>
    </row>
    <row r="173" spans="1:17" s="193" customFormat="1" hidden="1" outlineLevel="2">
      <c r="A173" s="189"/>
      <c r="B173" s="309"/>
      <c r="C173" s="191"/>
      <c r="D173" s="192"/>
      <c r="E173" s="196" t="str">
        <f t="shared" ref="E173:Q173" si="69" xml:space="preserve"> E121</f>
        <v>Average total RCV (year average) - WR - nominal (year average prices)</v>
      </c>
      <c r="F173" s="196">
        <f t="shared" si="69"/>
        <v>0</v>
      </c>
      <c r="G173" s="196" t="str">
        <f t="shared" si="69"/>
        <v>£m</v>
      </c>
      <c r="H173" s="196">
        <f t="shared" si="69"/>
        <v>0</v>
      </c>
      <c r="I173" s="196">
        <f t="shared" si="69"/>
        <v>0</v>
      </c>
      <c r="J173" s="196">
        <f t="shared" si="69"/>
        <v>0</v>
      </c>
      <c r="K173" s="196">
        <f t="shared" si="69"/>
        <v>0</v>
      </c>
      <c r="L173" s="196">
        <f t="shared" si="69"/>
        <v>0</v>
      </c>
      <c r="M173" s="196">
        <f t="shared" si="69"/>
        <v>5.6320235556681419</v>
      </c>
      <c r="N173" s="196">
        <f t="shared" si="69"/>
        <v>0</v>
      </c>
      <c r="O173" s="196">
        <f t="shared" si="69"/>
        <v>0</v>
      </c>
      <c r="P173" s="196">
        <f t="shared" si="69"/>
        <v>0</v>
      </c>
      <c r="Q173" s="196">
        <f t="shared" si="69"/>
        <v>0</v>
      </c>
    </row>
    <row r="174" spans="1:17" s="315" customFormat="1" hidden="1" outlineLevel="2">
      <c r="A174" s="311"/>
      <c r="B174" s="312"/>
      <c r="C174" s="313"/>
      <c r="D174" s="251"/>
      <c r="E174" s="314" t="s">
        <v>824</v>
      </c>
      <c r="G174" s="315" t="s">
        <v>170</v>
      </c>
      <c r="J174" s="314">
        <f t="shared" ref="J174:Q174" si="70" xml:space="preserve"> J172 * J173</f>
        <v>0</v>
      </c>
      <c r="K174" s="314">
        <f t="shared" si="70"/>
        <v>0</v>
      </c>
      <c r="L174" s="314">
        <f t="shared" si="70"/>
        <v>0</v>
      </c>
      <c r="M174" s="314">
        <f t="shared" si="70"/>
        <v>0</v>
      </c>
      <c r="N174" s="314">
        <f t="shared" si="70"/>
        <v>0</v>
      </c>
      <c r="O174" s="314">
        <f t="shared" si="70"/>
        <v>0</v>
      </c>
      <c r="P174" s="314">
        <f t="shared" si="70"/>
        <v>0</v>
      </c>
      <c r="Q174" s="314">
        <f t="shared" si="70"/>
        <v>0</v>
      </c>
    </row>
    <row r="175" spans="1:17" s="260" customFormat="1" hidden="1" outlineLevel="2">
      <c r="A175" s="257"/>
      <c r="B175" s="258"/>
      <c r="C175" s="259"/>
      <c r="D175" s="256"/>
      <c r="E175" s="197" t="s">
        <v>822</v>
      </c>
      <c r="F175" s="241"/>
      <c r="G175" s="241" t="s">
        <v>170</v>
      </c>
      <c r="H175" s="241"/>
      <c r="I175" s="241"/>
      <c r="J175" s="197">
        <f t="shared" ref="J175:Q175" si="71" xml:space="preserve"> J95 * J$13</f>
        <v>0</v>
      </c>
      <c r="K175" s="197">
        <f t="shared" si="71"/>
        <v>0</v>
      </c>
      <c r="L175" s="197">
        <f t="shared" si="71"/>
        <v>0</v>
      </c>
      <c r="M175" s="197">
        <f t="shared" si="71"/>
        <v>5.3795223850290812</v>
      </c>
      <c r="N175" s="197">
        <f t="shared" si="71"/>
        <v>0</v>
      </c>
      <c r="O175" s="197">
        <f t="shared" si="71"/>
        <v>0</v>
      </c>
      <c r="P175" s="197">
        <f t="shared" si="71"/>
        <v>0</v>
      </c>
      <c r="Q175" s="197">
        <f t="shared" si="71"/>
        <v>0</v>
      </c>
    </row>
    <row r="176" spans="1:17" s="260" customFormat="1" hidden="1" outlineLevel="2">
      <c r="A176" s="257"/>
      <c r="B176" s="258"/>
      <c r="C176" s="259"/>
      <c r="D176" s="256"/>
      <c r="E176" s="280" t="s">
        <v>825</v>
      </c>
      <c r="F176" s="137"/>
      <c r="G176" s="137" t="s">
        <v>170</v>
      </c>
      <c r="H176" s="137"/>
      <c r="I176" s="137"/>
      <c r="J176" s="280">
        <f t="shared" ref="J176:Q176" si="72" xml:space="preserve"> J172 * J175</f>
        <v>0</v>
      </c>
      <c r="K176" s="280">
        <f t="shared" si="72"/>
        <v>0</v>
      </c>
      <c r="L176" s="280">
        <f t="shared" si="72"/>
        <v>0</v>
      </c>
      <c r="M176" s="280">
        <f t="shared" si="72"/>
        <v>0</v>
      </c>
      <c r="N176" s="280">
        <f t="shared" si="72"/>
        <v>0</v>
      </c>
      <c r="O176" s="280">
        <f t="shared" si="72"/>
        <v>0</v>
      </c>
      <c r="P176" s="280">
        <f t="shared" si="72"/>
        <v>0</v>
      </c>
      <c r="Q176" s="280">
        <f t="shared" si="72"/>
        <v>0</v>
      </c>
    </row>
    <row r="177" spans="1:17" s="260" customFormat="1" hidden="1" outlineLevel="1">
      <c r="A177" s="257"/>
      <c r="B177" s="258"/>
      <c r="C177" s="259"/>
      <c r="D177" s="256"/>
      <c r="E177" s="197"/>
      <c r="F177" s="197"/>
      <c r="G177" s="197"/>
      <c r="H177" s="197"/>
      <c r="I177" s="197"/>
      <c r="J177" s="197"/>
      <c r="K177" s="197"/>
      <c r="L177" s="197"/>
      <c r="M177" s="197"/>
      <c r="N177" s="197"/>
      <c r="O177" s="197"/>
      <c r="P177" s="197"/>
      <c r="Q177" s="197"/>
    </row>
    <row r="178" spans="1:17" s="260" customFormat="1">
      <c r="A178" s="257"/>
      <c r="B178" s="258"/>
      <c r="C178" s="259"/>
      <c r="D178" s="256"/>
      <c r="E178" s="197"/>
      <c r="F178" s="197"/>
      <c r="G178" s="197"/>
      <c r="H178" s="197"/>
      <c r="I178" s="197"/>
      <c r="J178" s="197"/>
      <c r="K178" s="197"/>
      <c r="L178" s="197"/>
      <c r="M178" s="197"/>
      <c r="N178" s="197"/>
      <c r="O178" s="197"/>
      <c r="P178" s="197"/>
      <c r="Q178" s="197"/>
    </row>
    <row r="179" spans="1:17" s="33" customFormat="1" collapsed="1">
      <c r="A179" s="33" t="s">
        <v>826</v>
      </c>
      <c r="D179" s="254"/>
    </row>
    <row r="180" spans="1:17" s="260" customFormat="1" hidden="1" outlineLevel="1">
      <c r="A180" s="257"/>
      <c r="B180" s="258"/>
      <c r="C180" s="259"/>
      <c r="D180" s="256"/>
      <c r="E180" s="197"/>
      <c r="F180" s="197"/>
      <c r="G180" s="197"/>
      <c r="H180" s="197"/>
      <c r="I180" s="197"/>
      <c r="J180" s="197"/>
      <c r="K180" s="197"/>
      <c r="L180" s="197"/>
      <c r="M180" s="197"/>
      <c r="N180" s="197"/>
      <c r="O180" s="197"/>
      <c r="P180" s="197"/>
      <c r="Q180" s="197"/>
    </row>
    <row r="181" spans="1:17" s="260" customFormat="1" hidden="1" outlineLevel="1" collapsed="1">
      <c r="A181" s="257"/>
      <c r="B181" s="258" t="s">
        <v>827</v>
      </c>
      <c r="C181" s="259"/>
      <c r="D181" s="256"/>
      <c r="E181" s="197"/>
      <c r="F181" s="197"/>
      <c r="G181" s="197"/>
      <c r="H181" s="197"/>
      <c r="I181" s="197"/>
      <c r="J181" s="197"/>
      <c r="K181" s="197"/>
      <c r="L181" s="197"/>
      <c r="M181" s="197"/>
      <c r="N181" s="197"/>
      <c r="O181" s="197"/>
      <c r="P181" s="197"/>
      <c r="Q181" s="197"/>
    </row>
    <row r="182" spans="1:17" s="296" customFormat="1" hidden="1" outlineLevel="2">
      <c r="A182" s="291"/>
      <c r="B182" s="292"/>
      <c r="C182" s="293"/>
      <c r="D182" s="294"/>
      <c r="E182" s="297" t="str">
        <f>Inp!E$112</f>
        <v>RCV CPI(H) + RPI wedge bf balance BEG - WN - nominal</v>
      </c>
      <c r="F182" s="297">
        <f>Inp!F$112</f>
        <v>0</v>
      </c>
      <c r="G182" s="297" t="str">
        <f>Inp!G$112</f>
        <v>£m</v>
      </c>
      <c r="H182" s="297">
        <f>Inp!H$112</f>
        <v>0</v>
      </c>
      <c r="I182" s="297">
        <f>Inp!I$112</f>
        <v>0</v>
      </c>
      <c r="J182" s="297">
        <f>Inp!J$112</f>
        <v>0</v>
      </c>
      <c r="K182" s="297">
        <f>Inp!K$112</f>
        <v>0</v>
      </c>
      <c r="L182" s="297">
        <f>Inp!L$112</f>
        <v>0</v>
      </c>
      <c r="M182" s="297">
        <f>Inp!M$112</f>
        <v>73.560799707247</v>
      </c>
      <c r="N182" s="297">
        <f>Inp!N$112</f>
        <v>71.954708324037199</v>
      </c>
      <c r="O182" s="297">
        <f>Inp!O$112</f>
        <v>70.749913402219093</v>
      </c>
      <c r="P182" s="297">
        <f>Inp!P$112</f>
        <v>69.694750433529904</v>
      </c>
      <c r="Q182" s="297">
        <f>Inp!Q$112</f>
        <v>68.688358237269796</v>
      </c>
    </row>
    <row r="183" spans="1:17" s="260" customFormat="1" hidden="1" outlineLevel="2">
      <c r="A183" s="257"/>
      <c r="B183" s="258"/>
      <c r="C183" s="259"/>
      <c r="D183" s="256"/>
      <c r="E183" s="273" t="str">
        <f>Time!E$39</f>
        <v>Acquisition / initial balance date flag</v>
      </c>
      <c r="F183" s="273">
        <f>Time!F$39</f>
        <v>0</v>
      </c>
      <c r="G183" s="273" t="str">
        <f>Time!G$39</f>
        <v>flag</v>
      </c>
      <c r="H183" s="273">
        <f>Time!H$39</f>
        <v>1</v>
      </c>
      <c r="I183" s="273">
        <f>Time!I$39</f>
        <v>0</v>
      </c>
      <c r="J183" s="273">
        <f>Time!J$39</f>
        <v>0</v>
      </c>
      <c r="K183" s="273">
        <f>Time!K$39</f>
        <v>0</v>
      </c>
      <c r="L183" s="273">
        <f>Time!L$39</f>
        <v>1</v>
      </c>
      <c r="M183" s="273">
        <f>Time!M$39</f>
        <v>0</v>
      </c>
      <c r="N183" s="273">
        <f>Time!N$39</f>
        <v>0</v>
      </c>
      <c r="O183" s="273">
        <f>Time!O$39</f>
        <v>0</v>
      </c>
      <c r="P183" s="273">
        <f>Time!P$39</f>
        <v>0</v>
      </c>
      <c r="Q183" s="273">
        <f>Time!Q$39</f>
        <v>0</v>
      </c>
    </row>
    <row r="184" spans="1:17" s="260" customFormat="1" hidden="1" outlineLevel="2">
      <c r="A184" s="257"/>
      <c r="B184" s="258"/>
      <c r="C184" s="259"/>
      <c r="D184" s="256"/>
      <c r="E184" s="197" t="s">
        <v>828</v>
      </c>
      <c r="F184" s="279"/>
      <c r="G184" s="197" t="s">
        <v>170</v>
      </c>
      <c r="H184" s="279"/>
      <c r="I184" s="279"/>
      <c r="J184" s="279">
        <f t="shared" ref="J184" si="73" xml:space="preserve"> K182 * J183</f>
        <v>0</v>
      </c>
      <c r="K184" s="279">
        <f t="shared" ref="K184" si="74" xml:space="preserve"> L182 * K183</f>
        <v>0</v>
      </c>
      <c r="L184" s="279">
        <f t="shared" ref="L184" si="75" xml:space="preserve"> M182 * L183</f>
        <v>73.560799707247</v>
      </c>
      <c r="M184" s="279">
        <f t="shared" ref="M184" si="76" xml:space="preserve"> N182 * M183</f>
        <v>0</v>
      </c>
      <c r="N184" s="279">
        <f t="shared" ref="N184" si="77" xml:space="preserve"> O182 * N183</f>
        <v>0</v>
      </c>
      <c r="O184" s="279">
        <f t="shared" ref="O184" si="78" xml:space="preserve"> P182 * O183</f>
        <v>0</v>
      </c>
      <c r="P184" s="279">
        <f t="shared" ref="P184" si="79" xml:space="preserve"> Q182 * P183</f>
        <v>0</v>
      </c>
      <c r="Q184" s="279">
        <f t="shared" ref="Q184" si="80" xml:space="preserve"> R182 * Q183</f>
        <v>0</v>
      </c>
    </row>
    <row r="185" spans="1:17" s="260" customFormat="1" hidden="1" outlineLevel="2">
      <c r="A185" s="257"/>
      <c r="B185" s="258"/>
      <c r="C185" s="259"/>
      <c r="D185" s="256"/>
      <c r="E185" s="197"/>
      <c r="F185" s="279"/>
      <c r="G185" s="197"/>
      <c r="H185" s="279"/>
      <c r="I185" s="279"/>
      <c r="J185" s="279"/>
      <c r="K185" s="279"/>
      <c r="L185" s="279"/>
      <c r="M185" s="279"/>
      <c r="N185" s="279"/>
      <c r="O185" s="279"/>
      <c r="P185" s="279"/>
      <c r="Q185" s="279"/>
    </row>
    <row r="186" spans="1:17" s="286" customFormat="1" hidden="1" outlineLevel="2">
      <c r="A186" s="282"/>
      <c r="B186" s="283"/>
      <c r="C186" s="284"/>
      <c r="D186" s="285"/>
      <c r="E186" s="287" t="str">
        <f t="shared" ref="E186:Q186" si="81" xml:space="preserve"> E195</f>
        <v>Actual wedge RCV (RPI inflated RCV) balance BEG - WN - nominal</v>
      </c>
      <c r="F186" s="287">
        <f t="shared" si="81"/>
        <v>0</v>
      </c>
      <c r="G186" s="287" t="str">
        <f t="shared" si="81"/>
        <v>£m</v>
      </c>
      <c r="H186" s="287">
        <f t="shared" si="81"/>
        <v>0</v>
      </c>
      <c r="I186" s="287">
        <f t="shared" si="81"/>
        <v>0</v>
      </c>
      <c r="J186" s="287">
        <f t="shared" si="81"/>
        <v>0</v>
      </c>
      <c r="K186" s="287">
        <f t="shared" si="81"/>
        <v>0</v>
      </c>
      <c r="L186" s="287">
        <f t="shared" si="81"/>
        <v>0</v>
      </c>
      <c r="M186" s="287">
        <f t="shared" si="81"/>
        <v>73.560799707247</v>
      </c>
      <c r="N186" s="287">
        <f t="shared" si="81"/>
        <v>71.691359176360777</v>
      </c>
      <c r="O186" s="287">
        <f t="shared" si="81"/>
        <v>0</v>
      </c>
      <c r="P186" s="287">
        <f t="shared" si="81"/>
        <v>0</v>
      </c>
      <c r="Q186" s="287">
        <f t="shared" si="81"/>
        <v>0</v>
      </c>
    </row>
    <row r="187" spans="1:17" s="260" customFormat="1" hidden="1" outlineLevel="2">
      <c r="A187" s="257"/>
      <c r="B187" s="258"/>
      <c r="C187" s="259"/>
      <c r="D187" s="256"/>
      <c r="E187" s="264" t="str">
        <f xml:space="preserve"> Index!E$251</f>
        <v>Actual RPI-CPIH wedge with forecast CPIH - FYA - annual inflation</v>
      </c>
      <c r="F187" s="264">
        <f xml:space="preserve"> Index!F$251</f>
        <v>0</v>
      </c>
      <c r="G187" s="264" t="str">
        <f xml:space="preserve"> Index!G$251</f>
        <v>Factor</v>
      </c>
      <c r="H187" s="264">
        <f xml:space="preserve"> Index!H$251</f>
        <v>0</v>
      </c>
      <c r="I187" s="264">
        <f xml:space="preserve"> Index!I$251</f>
        <v>0</v>
      </c>
      <c r="J187" s="264">
        <f xml:space="preserve"> Index!J$251</f>
        <v>0</v>
      </c>
      <c r="K187" s="264">
        <f xml:space="preserve"> Index!K$251</f>
        <v>0</v>
      </c>
      <c r="L187" s="264">
        <f xml:space="preserve"> Index!L$251</f>
        <v>1.028804001067783</v>
      </c>
      <c r="M187" s="264">
        <f xml:space="preserve"> Index!M$251</f>
        <v>1.020509379279487</v>
      </c>
      <c r="N187" s="264">
        <f xml:space="preserve"> Index!N$251</f>
        <v>0</v>
      </c>
      <c r="O187" s="264">
        <f xml:space="preserve"> Index!O$251</f>
        <v>0</v>
      </c>
      <c r="P187" s="264">
        <f xml:space="preserve"> Index!P$251</f>
        <v>0</v>
      </c>
      <c r="Q187" s="264">
        <f xml:space="preserve"> Index!Q$251</f>
        <v>0</v>
      </c>
    </row>
    <row r="188" spans="1:17" s="260" customFormat="1" hidden="1" outlineLevel="2">
      <c r="A188" s="257"/>
      <c r="B188" s="258"/>
      <c r="C188" s="259"/>
      <c r="D188" s="256"/>
      <c r="E188" s="197" t="s">
        <v>829</v>
      </c>
      <c r="F188" s="197"/>
      <c r="G188" s="197" t="s">
        <v>170</v>
      </c>
      <c r="H188" s="197"/>
      <c r="I188" s="197"/>
      <c r="J188" s="279">
        <f t="shared" ref="J188:Q188" si="82" xml:space="preserve"> J186 * (J187 - 1)</f>
        <v>0</v>
      </c>
      <c r="K188" s="279">
        <f t="shared" si="82"/>
        <v>0</v>
      </c>
      <c r="L188" s="279">
        <f t="shared" si="82"/>
        <v>0</v>
      </c>
      <c r="M188" s="279">
        <f t="shared" si="82"/>
        <v>1.5086863412983078</v>
      </c>
      <c r="N188" s="279">
        <f t="shared" si="82"/>
        <v>-71.691359176360777</v>
      </c>
      <c r="O188" s="279">
        <f t="shared" si="82"/>
        <v>0</v>
      </c>
      <c r="P188" s="279">
        <f t="shared" si="82"/>
        <v>0</v>
      </c>
      <c r="Q188" s="279">
        <f t="shared" si="82"/>
        <v>0</v>
      </c>
    </row>
    <row r="189" spans="1:17" s="260" customFormat="1" hidden="1" outlineLevel="2">
      <c r="A189" s="257"/>
      <c r="B189" s="258"/>
      <c r="C189" s="259"/>
      <c r="D189" s="256"/>
      <c r="E189" s="197"/>
      <c r="F189" s="197"/>
      <c r="G189" s="197"/>
      <c r="H189" s="197"/>
      <c r="I189" s="197"/>
      <c r="J189" s="197"/>
      <c r="K189" s="197"/>
      <c r="L189" s="197"/>
      <c r="M189" s="197"/>
      <c r="N189" s="197"/>
      <c r="O189" s="197"/>
      <c r="P189" s="197"/>
      <c r="Q189" s="197"/>
    </row>
    <row r="190" spans="1:17" s="296" customFormat="1" hidden="1" outlineLevel="2">
      <c r="A190" s="291"/>
      <c r="B190" s="292"/>
      <c r="C190" s="293"/>
      <c r="D190" s="294"/>
      <c r="E190" s="182" t="str">
        <f xml:space="preserve"> Inp!E$131</f>
        <v>Run-off rate - CPI(H) + RPI wedge - active - WN</v>
      </c>
      <c r="F190" s="182">
        <f xml:space="preserve"> Inp!F$131</f>
        <v>0</v>
      </c>
      <c r="G190" s="182" t="str">
        <f xml:space="preserve"> Inp!G$131</f>
        <v>%</v>
      </c>
      <c r="H190" s="295">
        <f xml:space="preserve"> Inp!H$131</f>
        <v>0</v>
      </c>
      <c r="I190" s="295">
        <f xml:space="preserve"> Inp!I$131</f>
        <v>0</v>
      </c>
      <c r="J190" s="295">
        <f xml:space="preserve"> Inp!J$131</f>
        <v>0</v>
      </c>
      <c r="K190" s="295">
        <f xml:space="preserve"> Inp!K$131</f>
        <v>0</v>
      </c>
      <c r="L190" s="295">
        <f xml:space="preserve"> Inp!L$131</f>
        <v>0</v>
      </c>
      <c r="M190" s="295">
        <f xml:space="preserve"> Inp!M$131</f>
        <v>4.4999999999999998E-2</v>
      </c>
      <c r="N190" s="295">
        <f xml:space="preserve"> Inp!N$131</f>
        <v>4.4999999999999998E-2</v>
      </c>
      <c r="O190" s="295">
        <f xml:space="preserve"> Inp!O$131</f>
        <v>4.4999999999999998E-2</v>
      </c>
      <c r="P190" s="295">
        <f xml:space="preserve"> Inp!P$131</f>
        <v>4.4999999999999998E-2</v>
      </c>
      <c r="Q190" s="295">
        <f xml:space="preserve"> Inp!Q$131</f>
        <v>4.4999999999999998E-2</v>
      </c>
    </row>
    <row r="191" spans="1:17" s="286" customFormat="1" hidden="1" outlineLevel="2">
      <c r="A191" s="282"/>
      <c r="B191" s="283"/>
      <c r="C191" s="284"/>
      <c r="D191" s="285"/>
      <c r="E191" s="287" t="str">
        <f t="shared" ref="E191:Q191" si="83" xml:space="preserve"> E195</f>
        <v>Actual wedge RCV (RPI inflated RCV) balance BEG - WN - nominal</v>
      </c>
      <c r="F191" s="287">
        <f t="shared" si="83"/>
        <v>0</v>
      </c>
      <c r="G191" s="287" t="str">
        <f t="shared" si="83"/>
        <v>£m</v>
      </c>
      <c r="H191" s="287">
        <f t="shared" si="83"/>
        <v>0</v>
      </c>
      <c r="I191" s="287">
        <f t="shared" si="83"/>
        <v>0</v>
      </c>
      <c r="J191" s="287">
        <f t="shared" si="83"/>
        <v>0</v>
      </c>
      <c r="K191" s="287">
        <f t="shared" si="83"/>
        <v>0</v>
      </c>
      <c r="L191" s="287">
        <f t="shared" si="83"/>
        <v>0</v>
      </c>
      <c r="M191" s="287">
        <f t="shared" si="83"/>
        <v>73.560799707247</v>
      </c>
      <c r="N191" s="287">
        <f t="shared" si="83"/>
        <v>71.691359176360777</v>
      </c>
      <c r="O191" s="287">
        <f t="shared" si="83"/>
        <v>0</v>
      </c>
      <c r="P191" s="287">
        <f t="shared" si="83"/>
        <v>0</v>
      </c>
      <c r="Q191" s="287">
        <f t="shared" si="83"/>
        <v>0</v>
      </c>
    </row>
    <row r="192" spans="1:17" s="260" customFormat="1" hidden="1" outlineLevel="2">
      <c r="A192" s="257"/>
      <c r="B192" s="258"/>
      <c r="C192" s="259"/>
      <c r="D192" s="256"/>
      <c r="E192" s="197" t="str">
        <f t="shared" ref="E192:Q192" si="84" xml:space="preserve"> E188</f>
        <v>Actual wedge indexation on RCV - CPI(H) + RPI wedge bf balance - WN - nominal</v>
      </c>
      <c r="F192" s="197">
        <f t="shared" si="84"/>
        <v>0</v>
      </c>
      <c r="G192" s="197" t="str">
        <f t="shared" si="84"/>
        <v>£m</v>
      </c>
      <c r="H192" s="279">
        <f t="shared" si="84"/>
        <v>0</v>
      </c>
      <c r="I192" s="279">
        <f t="shared" si="84"/>
        <v>0</v>
      </c>
      <c r="J192" s="279">
        <f t="shared" si="84"/>
        <v>0</v>
      </c>
      <c r="K192" s="279">
        <f t="shared" si="84"/>
        <v>0</v>
      </c>
      <c r="L192" s="279">
        <f t="shared" si="84"/>
        <v>0</v>
      </c>
      <c r="M192" s="279">
        <f t="shared" si="84"/>
        <v>1.5086863412983078</v>
      </c>
      <c r="N192" s="279">
        <f t="shared" si="84"/>
        <v>-71.691359176360777</v>
      </c>
      <c r="O192" s="279">
        <f t="shared" si="84"/>
        <v>0</v>
      </c>
      <c r="P192" s="279">
        <f t="shared" si="84"/>
        <v>0</v>
      </c>
      <c r="Q192" s="279">
        <f t="shared" si="84"/>
        <v>0</v>
      </c>
    </row>
    <row r="193" spans="1:17" s="260" customFormat="1" hidden="1" outlineLevel="2">
      <c r="A193" s="257"/>
      <c r="B193" s="258"/>
      <c r="C193" s="259"/>
      <c r="D193" s="256"/>
      <c r="E193" s="197" t="s">
        <v>830</v>
      </c>
      <c r="F193" s="197"/>
      <c r="G193" s="197" t="s">
        <v>170</v>
      </c>
      <c r="H193" s="279"/>
      <c r="I193" s="279"/>
      <c r="J193" s="279">
        <f t="shared" ref="J193:Q193" si="85" xml:space="preserve"> (J191 + J192) * J190</f>
        <v>0</v>
      </c>
      <c r="K193" s="279">
        <f t="shared" si="85"/>
        <v>0</v>
      </c>
      <c r="L193" s="279">
        <f t="shared" si="85"/>
        <v>0</v>
      </c>
      <c r="M193" s="279">
        <f t="shared" si="85"/>
        <v>3.3781268721845392</v>
      </c>
      <c r="N193" s="279">
        <f t="shared" si="85"/>
        <v>0</v>
      </c>
      <c r="O193" s="279">
        <f t="shared" si="85"/>
        <v>0</v>
      </c>
      <c r="P193" s="279">
        <f t="shared" si="85"/>
        <v>0</v>
      </c>
      <c r="Q193" s="279">
        <f t="shared" si="85"/>
        <v>0</v>
      </c>
    </row>
    <row r="194" spans="1:17" s="260" customFormat="1" hidden="1" outlineLevel="2">
      <c r="A194" s="257"/>
      <c r="B194" s="258"/>
      <c r="C194" s="259"/>
      <c r="D194" s="256"/>
      <c r="E194" s="197"/>
      <c r="F194" s="197"/>
      <c r="G194" s="197"/>
      <c r="H194" s="279"/>
      <c r="I194" s="279"/>
      <c r="J194" s="279"/>
      <c r="K194" s="279"/>
      <c r="L194" s="279"/>
      <c r="M194" s="279"/>
      <c r="N194" s="279"/>
      <c r="O194" s="279"/>
      <c r="P194" s="279"/>
      <c r="Q194" s="279"/>
    </row>
    <row r="195" spans="1:17" s="260" customFormat="1" hidden="1" outlineLevel="2">
      <c r="A195" s="257"/>
      <c r="B195" s="258"/>
      <c r="C195" s="259"/>
      <c r="D195" s="256"/>
      <c r="E195" s="197" t="s">
        <v>831</v>
      </c>
      <c r="F195" s="197"/>
      <c r="G195" s="197" t="s">
        <v>170</v>
      </c>
      <c r="H195" s="279"/>
      <c r="I195" s="279"/>
      <c r="J195" s="279">
        <f t="shared" ref="J195" si="86" xml:space="preserve"> I198</f>
        <v>0</v>
      </c>
      <c r="K195" s="279">
        <f t="shared" ref="K195" si="87" xml:space="preserve"> J198</f>
        <v>0</v>
      </c>
      <c r="L195" s="279">
        <f t="shared" ref="L195" si="88" xml:space="preserve"> K198</f>
        <v>0</v>
      </c>
      <c r="M195" s="279">
        <f t="shared" ref="M195" si="89" xml:space="preserve"> L198</f>
        <v>73.560799707247</v>
      </c>
      <c r="N195" s="279">
        <f t="shared" ref="N195" si="90" xml:space="preserve"> M198</f>
        <v>71.691359176360777</v>
      </c>
      <c r="O195" s="279">
        <f t="shared" ref="O195" si="91" xml:space="preserve"> N198</f>
        <v>0</v>
      </c>
      <c r="P195" s="279">
        <f t="shared" ref="P195" si="92" xml:space="preserve"> O198</f>
        <v>0</v>
      </c>
      <c r="Q195" s="279">
        <f t="shared" ref="Q195" si="93" xml:space="preserve"> P198</f>
        <v>0</v>
      </c>
    </row>
    <row r="196" spans="1:17" s="260" customFormat="1" hidden="1" outlineLevel="2">
      <c r="A196" s="257"/>
      <c r="B196" s="258"/>
      <c r="C196" s="259"/>
      <c r="D196" s="256" t="s">
        <v>565</v>
      </c>
      <c r="E196" s="197" t="str">
        <f t="shared" ref="E196:Q196" si="94" xml:space="preserve"> E188</f>
        <v>Actual wedge indexation on RCV - CPI(H) + RPI wedge bf balance - WN - nominal</v>
      </c>
      <c r="F196" s="197">
        <f t="shared" si="94"/>
        <v>0</v>
      </c>
      <c r="G196" s="197" t="str">
        <f t="shared" si="94"/>
        <v>£m</v>
      </c>
      <c r="H196" s="279">
        <f t="shared" si="94"/>
        <v>0</v>
      </c>
      <c r="I196" s="279">
        <f t="shared" si="94"/>
        <v>0</v>
      </c>
      <c r="J196" s="279">
        <f t="shared" si="94"/>
        <v>0</v>
      </c>
      <c r="K196" s="279">
        <f t="shared" si="94"/>
        <v>0</v>
      </c>
      <c r="L196" s="279">
        <f t="shared" si="94"/>
        <v>0</v>
      </c>
      <c r="M196" s="279">
        <f t="shared" si="94"/>
        <v>1.5086863412983078</v>
      </c>
      <c r="N196" s="279">
        <f t="shared" si="94"/>
        <v>-71.691359176360777</v>
      </c>
      <c r="O196" s="279">
        <f t="shared" si="94"/>
        <v>0</v>
      </c>
      <c r="P196" s="279">
        <f t="shared" si="94"/>
        <v>0</v>
      </c>
      <c r="Q196" s="279">
        <f t="shared" si="94"/>
        <v>0</v>
      </c>
    </row>
    <row r="197" spans="1:17" s="260" customFormat="1" hidden="1" outlineLevel="2">
      <c r="A197" s="257"/>
      <c r="B197" s="258"/>
      <c r="C197" s="259"/>
      <c r="D197" s="256" t="s">
        <v>473</v>
      </c>
      <c r="E197" s="197" t="str">
        <f t="shared" ref="E197:Q197" si="95" xml:space="preserve"> E193</f>
        <v>Actual wedge RCV - CPI(H) + RPI wedge run-off - WN - nominal</v>
      </c>
      <c r="F197" s="197">
        <f t="shared" si="95"/>
        <v>0</v>
      </c>
      <c r="G197" s="197" t="str">
        <f t="shared" si="95"/>
        <v>£m</v>
      </c>
      <c r="H197" s="197">
        <f t="shared" si="95"/>
        <v>0</v>
      </c>
      <c r="I197" s="197">
        <f t="shared" si="95"/>
        <v>0</v>
      </c>
      <c r="J197" s="197">
        <f t="shared" si="95"/>
        <v>0</v>
      </c>
      <c r="K197" s="197">
        <f t="shared" si="95"/>
        <v>0</v>
      </c>
      <c r="L197" s="197">
        <f t="shared" si="95"/>
        <v>0</v>
      </c>
      <c r="M197" s="197">
        <f t="shared" si="95"/>
        <v>3.3781268721845392</v>
      </c>
      <c r="N197" s="197">
        <f t="shared" si="95"/>
        <v>0</v>
      </c>
      <c r="O197" s="197">
        <f t="shared" si="95"/>
        <v>0</v>
      </c>
      <c r="P197" s="197">
        <f t="shared" si="95"/>
        <v>0</v>
      </c>
      <c r="Q197" s="197">
        <f t="shared" si="95"/>
        <v>0</v>
      </c>
    </row>
    <row r="198" spans="1:17" s="260" customFormat="1" hidden="1" outlineLevel="2">
      <c r="A198" s="257"/>
      <c r="B198" s="258"/>
      <c r="C198" s="259"/>
      <c r="D198" s="256"/>
      <c r="E198" s="197" t="s">
        <v>832</v>
      </c>
      <c r="F198" s="197"/>
      <c r="G198" s="197" t="s">
        <v>170</v>
      </c>
      <c r="H198" s="279"/>
      <c r="I198" s="279"/>
      <c r="J198" s="279">
        <f t="shared" ref="J198:Q198" si="96" xml:space="preserve"> IF(J183 = 1, J184, J195 + J196 - J197)</f>
        <v>0</v>
      </c>
      <c r="K198" s="279">
        <f t="shared" si="96"/>
        <v>0</v>
      </c>
      <c r="L198" s="279">
        <f t="shared" si="96"/>
        <v>73.560799707247</v>
      </c>
      <c r="M198" s="279">
        <f t="shared" si="96"/>
        <v>71.691359176360777</v>
      </c>
      <c r="N198" s="279">
        <f t="shared" si="96"/>
        <v>0</v>
      </c>
      <c r="O198" s="279">
        <f t="shared" si="96"/>
        <v>0</v>
      </c>
      <c r="P198" s="279">
        <f t="shared" si="96"/>
        <v>0</v>
      </c>
      <c r="Q198" s="279">
        <f t="shared" si="96"/>
        <v>0</v>
      </c>
    </row>
    <row r="199" spans="1:17" s="260" customFormat="1" hidden="1" outlineLevel="1">
      <c r="A199" s="257"/>
      <c r="B199" s="258"/>
      <c r="C199" s="259"/>
      <c r="D199" s="256"/>
      <c r="E199" s="197"/>
      <c r="F199" s="197"/>
      <c r="G199" s="197"/>
      <c r="H199" s="197"/>
      <c r="I199" s="197"/>
      <c r="J199" s="197"/>
      <c r="K199" s="197"/>
      <c r="L199" s="197"/>
      <c r="M199" s="197"/>
      <c r="N199" s="197"/>
      <c r="O199" s="197"/>
      <c r="P199" s="197"/>
      <c r="Q199" s="197"/>
    </row>
    <row r="200" spans="1:17" s="260" customFormat="1" hidden="1" outlineLevel="1" collapsed="1">
      <c r="A200" s="257"/>
      <c r="B200" s="258" t="s">
        <v>784</v>
      </c>
      <c r="C200" s="259"/>
      <c r="D200" s="256"/>
      <c r="E200" s="197"/>
      <c r="F200" s="197"/>
      <c r="G200" s="197"/>
      <c r="H200" s="197"/>
      <c r="I200" s="197"/>
      <c r="J200" s="197"/>
      <c r="K200" s="197"/>
      <c r="L200" s="197"/>
      <c r="M200" s="197"/>
      <c r="N200" s="197"/>
      <c r="O200" s="197"/>
      <c r="P200" s="197"/>
      <c r="Q200" s="197"/>
    </row>
    <row r="201" spans="1:17" s="260" customFormat="1" hidden="1" outlineLevel="2">
      <c r="A201" s="257"/>
      <c r="B201" s="258"/>
      <c r="C201" s="259"/>
      <c r="D201" s="256"/>
      <c r="E201" s="279" t="str">
        <f t="shared" ref="E201:Q201" si="97" xml:space="preserve"> E195</f>
        <v>Actual wedge RCV (RPI inflated RCV) balance BEG - WN - nominal</v>
      </c>
      <c r="F201" s="279">
        <f t="shared" si="97"/>
        <v>0</v>
      </c>
      <c r="G201" s="279" t="str">
        <f t="shared" si="97"/>
        <v>£m</v>
      </c>
      <c r="H201" s="279">
        <f t="shared" si="97"/>
        <v>0</v>
      </c>
      <c r="I201" s="279">
        <f t="shared" si="97"/>
        <v>0</v>
      </c>
      <c r="J201" s="279">
        <f t="shared" si="97"/>
        <v>0</v>
      </c>
      <c r="K201" s="279">
        <f t="shared" si="97"/>
        <v>0</v>
      </c>
      <c r="L201" s="279">
        <f t="shared" si="97"/>
        <v>0</v>
      </c>
      <c r="M201" s="279">
        <f t="shared" si="97"/>
        <v>73.560799707247</v>
      </c>
      <c r="N201" s="279">
        <f t="shared" si="97"/>
        <v>71.691359176360777</v>
      </c>
      <c r="O201" s="279">
        <f t="shared" si="97"/>
        <v>0</v>
      </c>
      <c r="P201" s="279">
        <f t="shared" si="97"/>
        <v>0</v>
      </c>
      <c r="Q201" s="279">
        <f t="shared" si="97"/>
        <v>0</v>
      </c>
    </row>
    <row r="202" spans="1:17" s="260" customFormat="1" hidden="1" outlineLevel="2">
      <c r="A202" s="257"/>
      <c r="B202" s="258"/>
      <c r="C202" s="259"/>
      <c r="D202" s="256"/>
      <c r="E202" s="279" t="str">
        <f t="shared" ref="E202:Q202" si="98" xml:space="preserve"> E196</f>
        <v>Actual wedge indexation on RCV - CPI(H) + RPI wedge bf balance - WN - nominal</v>
      </c>
      <c r="F202" s="279">
        <f t="shared" si="98"/>
        <v>0</v>
      </c>
      <c r="G202" s="279" t="str">
        <f t="shared" si="98"/>
        <v>£m</v>
      </c>
      <c r="H202" s="279">
        <f t="shared" si="98"/>
        <v>0</v>
      </c>
      <c r="I202" s="279">
        <f t="shared" si="98"/>
        <v>0</v>
      </c>
      <c r="J202" s="279">
        <f t="shared" si="98"/>
        <v>0</v>
      </c>
      <c r="K202" s="279">
        <f t="shared" si="98"/>
        <v>0</v>
      </c>
      <c r="L202" s="279">
        <f t="shared" si="98"/>
        <v>0</v>
      </c>
      <c r="M202" s="279">
        <f t="shared" si="98"/>
        <v>1.5086863412983078</v>
      </c>
      <c r="N202" s="279">
        <f t="shared" si="98"/>
        <v>-71.691359176360777</v>
      </c>
      <c r="O202" s="279">
        <f t="shared" si="98"/>
        <v>0</v>
      </c>
      <c r="P202" s="279">
        <f t="shared" si="98"/>
        <v>0</v>
      </c>
      <c r="Q202" s="279">
        <f t="shared" si="98"/>
        <v>0</v>
      </c>
    </row>
    <row r="203" spans="1:17" s="260" customFormat="1" hidden="1" outlineLevel="2">
      <c r="A203" s="257"/>
      <c r="B203" s="258"/>
      <c r="C203" s="259"/>
      <c r="D203" s="256"/>
      <c r="E203" s="279" t="str">
        <f t="shared" ref="E203:Q203" si="99" xml:space="preserve"> E197</f>
        <v>Actual wedge RCV - CPI(H) + RPI wedge run-off - WN - nominal</v>
      </c>
      <c r="F203" s="279">
        <f t="shared" si="99"/>
        <v>0</v>
      </c>
      <c r="G203" s="279" t="str">
        <f t="shared" si="99"/>
        <v>£m</v>
      </c>
      <c r="H203" s="279">
        <f t="shared" si="99"/>
        <v>0</v>
      </c>
      <c r="I203" s="279">
        <f t="shared" si="99"/>
        <v>0</v>
      </c>
      <c r="J203" s="279">
        <f t="shared" si="99"/>
        <v>0</v>
      </c>
      <c r="K203" s="279">
        <f t="shared" si="99"/>
        <v>0</v>
      </c>
      <c r="L203" s="279">
        <f t="shared" si="99"/>
        <v>0</v>
      </c>
      <c r="M203" s="279">
        <f t="shared" si="99"/>
        <v>3.3781268721845392</v>
      </c>
      <c r="N203" s="279">
        <f t="shared" si="99"/>
        <v>0</v>
      </c>
      <c r="O203" s="279">
        <f t="shared" si="99"/>
        <v>0</v>
      </c>
      <c r="P203" s="279">
        <f t="shared" si="99"/>
        <v>0</v>
      </c>
      <c r="Q203" s="279">
        <f t="shared" si="99"/>
        <v>0</v>
      </c>
    </row>
    <row r="204" spans="1:17" s="260" customFormat="1" hidden="1" outlineLevel="2">
      <c r="A204" s="257"/>
      <c r="B204" s="258"/>
      <c r="C204" s="259"/>
      <c r="D204" s="256"/>
      <c r="E204" s="279" t="str">
        <f t="shared" ref="E204:Q204" si="100" xml:space="preserve"> E198</f>
        <v>Actual wedge RCV (RPI inflated RCV) balance END - WN - nominal</v>
      </c>
      <c r="F204" s="279">
        <f t="shared" si="100"/>
        <v>0</v>
      </c>
      <c r="G204" s="279" t="str">
        <f t="shared" si="100"/>
        <v>£m</v>
      </c>
      <c r="H204" s="279">
        <f t="shared" si="100"/>
        <v>0</v>
      </c>
      <c r="I204" s="279">
        <f t="shared" si="100"/>
        <v>0</v>
      </c>
      <c r="J204" s="279">
        <f t="shared" si="100"/>
        <v>0</v>
      </c>
      <c r="K204" s="279">
        <f t="shared" si="100"/>
        <v>0</v>
      </c>
      <c r="L204" s="279">
        <f t="shared" si="100"/>
        <v>73.560799707247</v>
      </c>
      <c r="M204" s="279">
        <f t="shared" si="100"/>
        <v>71.691359176360777</v>
      </c>
      <c r="N204" s="279">
        <f t="shared" si="100"/>
        <v>0</v>
      </c>
      <c r="O204" s="279">
        <f t="shared" si="100"/>
        <v>0</v>
      </c>
      <c r="P204" s="279">
        <f t="shared" si="100"/>
        <v>0</v>
      </c>
      <c r="Q204" s="279">
        <f t="shared" si="100"/>
        <v>0</v>
      </c>
    </row>
    <row r="205" spans="1:17" s="260" customFormat="1" hidden="1" outlineLevel="2">
      <c r="A205" s="257"/>
      <c r="B205" s="258"/>
      <c r="C205" s="259"/>
      <c r="D205" s="256"/>
      <c r="E205" s="197" t="s">
        <v>833</v>
      </c>
      <c r="F205" s="197"/>
      <c r="G205" s="197" t="s">
        <v>170</v>
      </c>
      <c r="H205" s="279"/>
      <c r="I205" s="279"/>
      <c r="J205" s="279">
        <f t="shared" ref="J205:Q205" si="101" xml:space="preserve"> ((J201 + J202) + J204) / 2</f>
        <v>0</v>
      </c>
      <c r="K205" s="279">
        <f t="shared" si="101"/>
        <v>0</v>
      </c>
      <c r="L205" s="279">
        <f t="shared" si="101"/>
        <v>36.7803998536235</v>
      </c>
      <c r="M205" s="279">
        <f t="shared" si="101"/>
        <v>73.380422612453046</v>
      </c>
      <c r="N205" s="279">
        <f t="shared" si="101"/>
        <v>0</v>
      </c>
      <c r="O205" s="279">
        <f t="shared" si="101"/>
        <v>0</v>
      </c>
      <c r="P205" s="279">
        <f t="shared" si="101"/>
        <v>0</v>
      </c>
      <c r="Q205" s="279">
        <f t="shared" si="101"/>
        <v>0</v>
      </c>
    </row>
    <row r="206" spans="1:17" s="260" customFormat="1" hidden="1" outlineLevel="2">
      <c r="A206" s="257"/>
      <c r="B206" s="258"/>
      <c r="C206" s="259"/>
      <c r="D206" s="256"/>
      <c r="E206" s="197"/>
      <c r="F206" s="197"/>
      <c r="G206" s="197"/>
      <c r="H206" s="197"/>
      <c r="I206" s="197"/>
      <c r="J206" s="197"/>
      <c r="K206" s="197"/>
      <c r="L206" s="197"/>
      <c r="M206" s="197"/>
      <c r="N206" s="197"/>
      <c r="O206" s="197"/>
      <c r="P206" s="197"/>
      <c r="Q206" s="197"/>
    </row>
    <row r="207" spans="1:17" s="260" customFormat="1" hidden="1" outlineLevel="2">
      <c r="A207" s="257"/>
      <c r="B207" s="258"/>
      <c r="C207" s="259"/>
      <c r="D207" s="256"/>
      <c r="E207" s="182" t="str">
        <f xml:space="preserve"> Index!E$85</f>
        <v>CPIH index (PR19FD) - FYA - inflate from FYA 2017-18</v>
      </c>
      <c r="F207" s="182">
        <f xml:space="preserve"> Index!F$85</f>
        <v>0</v>
      </c>
      <c r="G207" s="182" t="str">
        <f xml:space="preserve"> Index!G$85</f>
        <v>Factor</v>
      </c>
      <c r="H207" s="182">
        <f xml:space="preserve"> Index!H$85</f>
        <v>0</v>
      </c>
      <c r="I207" s="182">
        <f xml:space="preserve"> Index!I$85</f>
        <v>0</v>
      </c>
      <c r="J207" s="264">
        <f xml:space="preserve"> Index!J$85</f>
        <v>1</v>
      </c>
      <c r="K207" s="264">
        <f xml:space="preserve"> Index!K$85</f>
        <v>1.0212697905005599</v>
      </c>
      <c r="L207" s="264">
        <f xml:space="preserve"> Index!L$85</f>
        <v>1.0416029201511179</v>
      </c>
      <c r="M207" s="264">
        <f xml:space="preserve"> Index!M$85</f>
        <v>1.0622616980779827</v>
      </c>
      <c r="N207" s="264">
        <f xml:space="preserve"> Index!N$85</f>
        <v>1.0835515290872799</v>
      </c>
      <c r="O207" s="264">
        <f xml:space="preserve"> Index!O$85</f>
        <v>1.1060365794841869</v>
      </c>
      <c r="P207" s="264">
        <f xml:space="preserve"> Index!P$85</f>
        <v>1.1292633476533553</v>
      </c>
      <c r="Q207" s="264">
        <f xml:space="preserve"> Index!Q$85</f>
        <v>1.1529778779540774</v>
      </c>
    </row>
    <row r="208" spans="1:17" s="260" customFormat="1" hidden="1" outlineLevel="2">
      <c r="A208" s="257"/>
      <c r="B208" s="258"/>
      <c r="C208" s="259"/>
      <c r="D208" s="256"/>
      <c r="E208" s="197"/>
      <c r="F208" s="197"/>
      <c r="G208" s="197"/>
      <c r="H208" s="197"/>
      <c r="I208" s="197"/>
      <c r="J208" s="197"/>
      <c r="K208" s="197"/>
      <c r="L208" s="197"/>
      <c r="M208" s="197"/>
      <c r="N208" s="197"/>
      <c r="O208" s="197"/>
      <c r="P208" s="197"/>
      <c r="Q208" s="197"/>
    </row>
    <row r="209" spans="1:17" s="260" customFormat="1" hidden="1" outlineLevel="2">
      <c r="A209" s="257"/>
      <c r="B209" s="258"/>
      <c r="C209" s="259"/>
      <c r="D209" s="256"/>
      <c r="E209" s="197" t="s">
        <v>834</v>
      </c>
      <c r="F209" s="197"/>
      <c r="G209" s="197" t="s">
        <v>170</v>
      </c>
      <c r="H209" s="279"/>
      <c r="I209" s="279"/>
      <c r="J209" s="279">
        <f t="shared" ref="J209:Q209" si="102" xml:space="preserve"> J201 / J207</f>
        <v>0</v>
      </c>
      <c r="K209" s="279">
        <f t="shared" si="102"/>
        <v>0</v>
      </c>
      <c r="L209" s="279">
        <f t="shared" si="102"/>
        <v>0</v>
      </c>
      <c r="M209" s="279">
        <f t="shared" si="102"/>
        <v>69.249225346583813</v>
      </c>
      <c r="N209" s="279">
        <f t="shared" si="102"/>
        <v>66.163313189866813</v>
      </c>
      <c r="O209" s="279">
        <f t="shared" si="102"/>
        <v>0</v>
      </c>
      <c r="P209" s="279">
        <f t="shared" si="102"/>
        <v>0</v>
      </c>
      <c r="Q209" s="279">
        <f t="shared" si="102"/>
        <v>0</v>
      </c>
    </row>
    <row r="210" spans="1:17" s="260" customFormat="1" hidden="1" outlineLevel="2">
      <c r="A210" s="257"/>
      <c r="B210" s="258"/>
      <c r="C210" s="259"/>
      <c r="D210" s="256"/>
      <c r="E210" s="197" t="s">
        <v>835</v>
      </c>
      <c r="F210" s="197"/>
      <c r="G210" s="197" t="s">
        <v>170</v>
      </c>
      <c r="H210" s="279"/>
      <c r="I210" s="279"/>
      <c r="J210" s="279">
        <f t="shared" ref="J210:Q210" si="103" xml:space="preserve"> J202 / J207</f>
        <v>0</v>
      </c>
      <c r="K210" s="279">
        <f t="shared" si="103"/>
        <v>0</v>
      </c>
      <c r="L210" s="279">
        <f t="shared" si="103"/>
        <v>0</v>
      </c>
      <c r="M210" s="279">
        <f t="shared" si="103"/>
        <v>1.4202586274437548</v>
      </c>
      <c r="N210" s="279">
        <f t="shared" si="103"/>
        <v>-66.163313189866813</v>
      </c>
      <c r="O210" s="279">
        <f t="shared" si="103"/>
        <v>0</v>
      </c>
      <c r="P210" s="279">
        <f t="shared" si="103"/>
        <v>0</v>
      </c>
      <c r="Q210" s="279">
        <f t="shared" si="103"/>
        <v>0</v>
      </c>
    </row>
    <row r="211" spans="1:17" s="260" customFormat="1" hidden="1" outlineLevel="2">
      <c r="A211" s="257"/>
      <c r="B211" s="258"/>
      <c r="C211" s="259"/>
      <c r="D211" s="256"/>
      <c r="E211" s="197" t="s">
        <v>836</v>
      </c>
      <c r="F211" s="197"/>
      <c r="G211" s="197" t="s">
        <v>170</v>
      </c>
      <c r="H211" s="279"/>
      <c r="I211" s="279"/>
      <c r="J211" s="279">
        <f t="shared" ref="J211:Q211" si="104" xml:space="preserve"> J203 / J207</f>
        <v>0</v>
      </c>
      <c r="K211" s="279">
        <f t="shared" si="104"/>
        <v>0</v>
      </c>
      <c r="L211" s="279">
        <f t="shared" si="104"/>
        <v>0</v>
      </c>
      <c r="M211" s="279">
        <f t="shared" si="104"/>
        <v>3.1801267788312408</v>
      </c>
      <c r="N211" s="279">
        <f t="shared" si="104"/>
        <v>0</v>
      </c>
      <c r="O211" s="279">
        <f t="shared" si="104"/>
        <v>0</v>
      </c>
      <c r="P211" s="279">
        <f t="shared" si="104"/>
        <v>0</v>
      </c>
      <c r="Q211" s="279">
        <f t="shared" si="104"/>
        <v>0</v>
      </c>
    </row>
    <row r="212" spans="1:17" s="260" customFormat="1" hidden="1" outlineLevel="2">
      <c r="A212" s="257"/>
      <c r="B212" s="258"/>
      <c r="C212" s="259"/>
      <c r="D212" s="256"/>
      <c r="E212" s="197" t="s">
        <v>837</v>
      </c>
      <c r="F212" s="197"/>
      <c r="G212" s="197" t="s">
        <v>170</v>
      </c>
      <c r="H212" s="279"/>
      <c r="I212" s="279"/>
      <c r="J212" s="279">
        <f t="shared" ref="J212:Q212" si="105" xml:space="preserve"> J204 / J207</f>
        <v>0</v>
      </c>
      <c r="K212" s="279">
        <f t="shared" si="105"/>
        <v>0</v>
      </c>
      <c r="L212" s="279">
        <f t="shared" si="105"/>
        <v>70.622689591322043</v>
      </c>
      <c r="M212" s="279">
        <f t="shared" si="105"/>
        <v>67.489357195196334</v>
      </c>
      <c r="N212" s="279">
        <f t="shared" si="105"/>
        <v>0</v>
      </c>
      <c r="O212" s="279">
        <f t="shared" si="105"/>
        <v>0</v>
      </c>
      <c r="P212" s="279">
        <f t="shared" si="105"/>
        <v>0</v>
      </c>
      <c r="Q212" s="279">
        <f t="shared" si="105"/>
        <v>0</v>
      </c>
    </row>
    <row r="213" spans="1:17" s="260" customFormat="1" hidden="1" outlineLevel="2">
      <c r="A213" s="257"/>
      <c r="B213" s="258"/>
      <c r="C213" s="259"/>
      <c r="D213" s="256"/>
      <c r="E213" s="197" t="s">
        <v>838</v>
      </c>
      <c r="F213" s="197"/>
      <c r="G213" s="197" t="s">
        <v>170</v>
      </c>
      <c r="H213" s="279"/>
      <c r="I213" s="279"/>
      <c r="J213" s="279">
        <f t="shared" ref="J213:Q213" si="106" xml:space="preserve"> J205 / J207</f>
        <v>0</v>
      </c>
      <c r="K213" s="279">
        <f t="shared" si="106"/>
        <v>0</v>
      </c>
      <c r="L213" s="279">
        <f t="shared" si="106"/>
        <v>35.311344795661022</v>
      </c>
      <c r="M213" s="279">
        <f t="shared" si="106"/>
        <v>69.079420584611952</v>
      </c>
      <c r="N213" s="279">
        <f t="shared" si="106"/>
        <v>0</v>
      </c>
      <c r="O213" s="279">
        <f t="shared" si="106"/>
        <v>0</v>
      </c>
      <c r="P213" s="279">
        <f t="shared" si="106"/>
        <v>0</v>
      </c>
      <c r="Q213" s="279">
        <f t="shared" si="106"/>
        <v>0</v>
      </c>
    </row>
    <row r="214" spans="1:17" s="260" customFormat="1" hidden="1" outlineLevel="2">
      <c r="A214" s="257"/>
      <c r="B214" s="258"/>
      <c r="C214" s="259"/>
      <c r="D214" s="256"/>
      <c r="E214" s="197"/>
      <c r="F214" s="197"/>
      <c r="G214" s="197"/>
      <c r="H214" s="279"/>
      <c r="I214" s="279"/>
      <c r="J214" s="279"/>
      <c r="K214" s="279"/>
      <c r="L214" s="279"/>
      <c r="M214" s="279"/>
      <c r="N214" s="279"/>
      <c r="O214" s="279"/>
      <c r="P214" s="279"/>
      <c r="Q214" s="279"/>
    </row>
    <row r="215" spans="1:17" s="260" customFormat="1" hidden="1" outlineLevel="2">
      <c r="A215" s="257"/>
      <c r="B215" s="258"/>
      <c r="C215" s="259"/>
      <c r="D215" s="256"/>
      <c r="E215" s="273" t="str">
        <f xml:space="preserve"> Time!E$53</f>
        <v>Forecast Period Flag</v>
      </c>
      <c r="F215" s="273">
        <f xml:space="preserve"> Time!F$53</f>
        <v>0</v>
      </c>
      <c r="G215" s="273" t="str">
        <f xml:space="preserve"> Time!G$53</f>
        <v>flag</v>
      </c>
      <c r="H215" s="273">
        <f xml:space="preserve"> Time!H$53</f>
        <v>5</v>
      </c>
      <c r="I215" s="273">
        <f xml:space="preserve"> Time!I$53</f>
        <v>0</v>
      </c>
      <c r="J215" s="273">
        <f xml:space="preserve"> Time!J$53</f>
        <v>0</v>
      </c>
      <c r="K215" s="273">
        <f xml:space="preserve"> Time!K$53</f>
        <v>0</v>
      </c>
      <c r="L215" s="273">
        <f xml:space="preserve"> Time!L$53</f>
        <v>0</v>
      </c>
      <c r="M215" s="273">
        <f xml:space="preserve"> Time!M$53</f>
        <v>1</v>
      </c>
      <c r="N215" s="273">
        <f xml:space="preserve"> Time!N$53</f>
        <v>1</v>
      </c>
      <c r="O215" s="273">
        <f xml:space="preserve"> Time!O$53</f>
        <v>1</v>
      </c>
      <c r="P215" s="273">
        <f xml:space="preserve"> Time!P$53</f>
        <v>1</v>
      </c>
      <c r="Q215" s="273">
        <f xml:space="preserve"> Time!Q$53</f>
        <v>1</v>
      </c>
    </row>
    <row r="216" spans="1:17" s="260" customFormat="1" hidden="1" outlineLevel="2">
      <c r="A216" s="257"/>
      <c r="B216" s="258"/>
      <c r="C216" s="259"/>
      <c r="D216" s="256"/>
      <c r="E216" s="197"/>
      <c r="F216" s="197"/>
      <c r="G216" s="197"/>
      <c r="H216" s="279"/>
      <c r="I216" s="279"/>
      <c r="J216" s="279"/>
      <c r="K216" s="279"/>
      <c r="L216" s="279"/>
      <c r="M216" s="279"/>
      <c r="N216" s="279"/>
      <c r="O216" s="279"/>
      <c r="P216" s="279"/>
      <c r="Q216" s="279"/>
    </row>
    <row r="217" spans="1:17" s="260" customFormat="1" hidden="1" outlineLevel="2">
      <c r="A217" s="257"/>
      <c r="B217" s="258"/>
      <c r="C217" s="259"/>
      <c r="D217" s="256"/>
      <c r="E217" s="197" t="s">
        <v>839</v>
      </c>
      <c r="F217" s="197"/>
      <c r="G217" s="197" t="s">
        <v>170</v>
      </c>
      <c r="H217" s="279"/>
      <c r="I217" s="279"/>
      <c r="J217" s="197">
        <f t="shared" ref="J217:Q217" si="107" xml:space="preserve"> J211 * J215</f>
        <v>0</v>
      </c>
      <c r="K217" s="197">
        <f t="shared" si="107"/>
        <v>0</v>
      </c>
      <c r="L217" s="197">
        <f t="shared" si="107"/>
        <v>0</v>
      </c>
      <c r="M217" s="197">
        <f t="shared" si="107"/>
        <v>3.1801267788312408</v>
      </c>
      <c r="N217" s="197">
        <f t="shared" si="107"/>
        <v>0</v>
      </c>
      <c r="O217" s="197">
        <f t="shared" si="107"/>
        <v>0</v>
      </c>
      <c r="P217" s="197">
        <f t="shared" si="107"/>
        <v>0</v>
      </c>
      <c r="Q217" s="197">
        <f t="shared" si="107"/>
        <v>0</v>
      </c>
    </row>
    <row r="218" spans="1:17" s="260" customFormat="1" hidden="1" outlineLevel="2">
      <c r="A218" s="257"/>
      <c r="B218" s="258"/>
      <c r="C218" s="259"/>
      <c r="D218" s="256"/>
      <c r="E218" s="197" t="s">
        <v>840</v>
      </c>
      <c r="F218" s="197"/>
      <c r="G218" s="197" t="s">
        <v>170</v>
      </c>
      <c r="H218" s="279"/>
      <c r="I218" s="279"/>
      <c r="J218" s="197">
        <f t="shared" ref="J218:Q218" si="108" xml:space="preserve"> J212 * J215</f>
        <v>0</v>
      </c>
      <c r="K218" s="197">
        <f t="shared" si="108"/>
        <v>0</v>
      </c>
      <c r="L218" s="197">
        <f t="shared" si="108"/>
        <v>0</v>
      </c>
      <c r="M218" s="197">
        <f t="shared" si="108"/>
        <v>67.489357195196334</v>
      </c>
      <c r="N218" s="197">
        <f t="shared" si="108"/>
        <v>0</v>
      </c>
      <c r="O218" s="197">
        <f t="shared" si="108"/>
        <v>0</v>
      </c>
      <c r="P218" s="197">
        <f t="shared" si="108"/>
        <v>0</v>
      </c>
      <c r="Q218" s="197">
        <f t="shared" si="108"/>
        <v>0</v>
      </c>
    </row>
    <row r="219" spans="1:17" s="260" customFormat="1" hidden="1" outlineLevel="2">
      <c r="A219" s="257"/>
      <c r="B219" s="258"/>
      <c r="C219" s="259"/>
      <c r="D219" s="256"/>
      <c r="E219" s="197" t="s">
        <v>841</v>
      </c>
      <c r="F219" s="197"/>
      <c r="G219" s="197" t="s">
        <v>170</v>
      </c>
      <c r="H219" s="279"/>
      <c r="I219" s="279"/>
      <c r="J219" s="197">
        <f t="shared" ref="J219:Q219" si="109" xml:space="preserve"> J213 * J215</f>
        <v>0</v>
      </c>
      <c r="K219" s="197">
        <f t="shared" si="109"/>
        <v>0</v>
      </c>
      <c r="L219" s="197">
        <f t="shared" si="109"/>
        <v>0</v>
      </c>
      <c r="M219" s="197">
        <f t="shared" si="109"/>
        <v>69.079420584611952</v>
      </c>
      <c r="N219" s="197">
        <f t="shared" si="109"/>
        <v>0</v>
      </c>
      <c r="O219" s="197">
        <f t="shared" si="109"/>
        <v>0</v>
      </c>
      <c r="P219" s="197">
        <f t="shared" si="109"/>
        <v>0</v>
      </c>
      <c r="Q219" s="197">
        <f t="shared" si="109"/>
        <v>0</v>
      </c>
    </row>
    <row r="220" spans="1:17" s="260" customFormat="1" hidden="1" outlineLevel="2">
      <c r="A220" s="257"/>
      <c r="B220" s="258"/>
      <c r="C220" s="259"/>
      <c r="D220" s="256"/>
      <c r="E220" s="197"/>
      <c r="F220" s="197"/>
      <c r="G220" s="197"/>
      <c r="H220" s="197"/>
      <c r="I220" s="197"/>
      <c r="J220" s="197"/>
      <c r="K220" s="197"/>
      <c r="L220" s="197"/>
      <c r="M220" s="197"/>
      <c r="N220" s="197"/>
      <c r="O220" s="197"/>
      <c r="P220" s="197"/>
      <c r="Q220" s="197"/>
    </row>
    <row r="221" spans="1:17" s="260" customFormat="1" hidden="1" outlineLevel="2">
      <c r="A221" s="257"/>
      <c r="B221" s="258"/>
      <c r="C221" s="259"/>
      <c r="D221" s="256"/>
      <c r="E221" s="197" t="str">
        <f t="shared" ref="E221:Q221" si="110" xml:space="preserve"> E209</f>
        <v>Actual wedge RCV (RPI inflated RCV) balance BEG - WN - real</v>
      </c>
      <c r="F221" s="197">
        <f t="shared" si="110"/>
        <v>0</v>
      </c>
      <c r="G221" s="197" t="str">
        <f t="shared" si="110"/>
        <v>£m</v>
      </c>
      <c r="H221" s="197">
        <f t="shared" si="110"/>
        <v>0</v>
      </c>
      <c r="I221" s="197">
        <f t="shared" si="110"/>
        <v>0</v>
      </c>
      <c r="J221" s="197">
        <f t="shared" si="110"/>
        <v>0</v>
      </c>
      <c r="K221" s="197">
        <f t="shared" si="110"/>
        <v>0</v>
      </c>
      <c r="L221" s="197">
        <f t="shared" si="110"/>
        <v>0</v>
      </c>
      <c r="M221" s="197">
        <f t="shared" si="110"/>
        <v>69.249225346583813</v>
      </c>
      <c r="N221" s="197">
        <f t="shared" si="110"/>
        <v>66.163313189866813</v>
      </c>
      <c r="O221" s="197">
        <f t="shared" si="110"/>
        <v>0</v>
      </c>
      <c r="P221" s="197">
        <f t="shared" si="110"/>
        <v>0</v>
      </c>
      <c r="Q221" s="197">
        <f t="shared" si="110"/>
        <v>0</v>
      </c>
    </row>
    <row r="222" spans="1:17" s="260" customFormat="1" hidden="1" outlineLevel="2">
      <c r="A222" s="257"/>
      <c r="B222" s="258"/>
      <c r="C222" s="259"/>
      <c r="D222" s="256" t="s">
        <v>565</v>
      </c>
      <c r="E222" s="197" t="str">
        <f t="shared" ref="E222:Q222" si="111" xml:space="preserve"> E210</f>
        <v>Actual wedge indexation on RCV - CPI(H) + RPI wedge bf balance - WN - real</v>
      </c>
      <c r="F222" s="197">
        <f t="shared" si="111"/>
        <v>0</v>
      </c>
      <c r="G222" s="197" t="str">
        <f t="shared" si="111"/>
        <v>£m</v>
      </c>
      <c r="H222" s="197">
        <f t="shared" si="111"/>
        <v>0</v>
      </c>
      <c r="I222" s="197">
        <f t="shared" si="111"/>
        <v>0</v>
      </c>
      <c r="J222" s="197">
        <f t="shared" si="111"/>
        <v>0</v>
      </c>
      <c r="K222" s="197">
        <f t="shared" si="111"/>
        <v>0</v>
      </c>
      <c r="L222" s="197">
        <f t="shared" si="111"/>
        <v>0</v>
      </c>
      <c r="M222" s="197">
        <f t="shared" si="111"/>
        <v>1.4202586274437548</v>
      </c>
      <c r="N222" s="197">
        <f t="shared" si="111"/>
        <v>-66.163313189866813</v>
      </c>
      <c r="O222" s="197">
        <f t="shared" si="111"/>
        <v>0</v>
      </c>
      <c r="P222" s="197">
        <f t="shared" si="111"/>
        <v>0</v>
      </c>
      <c r="Q222" s="197">
        <f t="shared" si="111"/>
        <v>0</v>
      </c>
    </row>
    <row r="223" spans="1:17" hidden="1" outlineLevel="2">
      <c r="D223" s="83"/>
      <c r="E223" s="244" t="s">
        <v>842</v>
      </c>
      <c r="F223" s="212"/>
      <c r="G223" s="212" t="s">
        <v>170</v>
      </c>
      <c r="H223" s="212"/>
      <c r="I223" s="212"/>
      <c r="J223" s="244">
        <f t="shared" ref="J223:Q223" si="112" xml:space="preserve"> SUM(J221:J222)</f>
        <v>0</v>
      </c>
      <c r="K223" s="244">
        <f t="shared" si="112"/>
        <v>0</v>
      </c>
      <c r="L223" s="244">
        <f t="shared" si="112"/>
        <v>0</v>
      </c>
      <c r="M223" s="244">
        <f t="shared" si="112"/>
        <v>70.669483974027571</v>
      </c>
      <c r="N223" s="244">
        <f t="shared" si="112"/>
        <v>0</v>
      </c>
      <c r="O223" s="244">
        <f t="shared" si="112"/>
        <v>0</v>
      </c>
      <c r="P223" s="244">
        <f t="shared" si="112"/>
        <v>0</v>
      </c>
      <c r="Q223" s="244">
        <f t="shared" si="112"/>
        <v>0</v>
      </c>
    </row>
    <row r="224" spans="1:17" s="260" customFormat="1" hidden="1" outlineLevel="2">
      <c r="A224" s="257"/>
      <c r="B224" s="258"/>
      <c r="C224" s="259"/>
      <c r="D224" s="256"/>
      <c r="E224" s="197"/>
      <c r="F224" s="197"/>
      <c r="G224" s="197"/>
      <c r="H224" s="197"/>
      <c r="I224" s="197"/>
      <c r="J224" s="197"/>
      <c r="K224" s="197"/>
      <c r="L224" s="197"/>
      <c r="M224" s="197"/>
      <c r="N224" s="197"/>
      <c r="O224" s="197"/>
      <c r="P224" s="197"/>
      <c r="Q224" s="197"/>
    </row>
    <row r="225" spans="1:17" s="296" customFormat="1" hidden="1" outlineLevel="2">
      <c r="A225" s="291"/>
      <c r="B225" s="292"/>
      <c r="C225" s="293"/>
      <c r="D225" s="294"/>
      <c r="E225" s="182" t="str">
        <f xml:space="preserve"> PR19FDPublishedTables!E$191</f>
        <v>RCV (RPI inflated RCV) 31 March 2020 post midnight adjustments - WN - real</v>
      </c>
      <c r="F225" s="182">
        <f xml:space="preserve"> PR19FDPublishedTables!F$191</f>
        <v>0</v>
      </c>
      <c r="G225" s="182" t="str">
        <f xml:space="preserve"> PR19FDPublishedTables!G$191</f>
        <v>£m</v>
      </c>
      <c r="H225" s="182">
        <f xml:space="preserve"> PR19FDPublishedTables!H$191</f>
        <v>0</v>
      </c>
      <c r="I225" s="182">
        <f xml:space="preserve"> PR19FDPublishedTables!I$191</f>
        <v>0</v>
      </c>
      <c r="J225" s="182">
        <f xml:space="preserve"> PR19FDPublishedTables!J$191</f>
        <v>0</v>
      </c>
      <c r="K225" s="182">
        <f xml:space="preserve"> PR19FDPublishedTables!K$191</f>
        <v>0</v>
      </c>
      <c r="L225" s="182">
        <f xml:space="preserve"> PR19FDPublishedTables!L$191</f>
        <v>70.622689591322043</v>
      </c>
      <c r="M225" s="182">
        <f xml:space="preserve"> PR19FDPublishedTables!M$191</f>
        <v>0</v>
      </c>
      <c r="N225" s="182">
        <f xml:space="preserve"> PR19FDPublishedTables!N$191</f>
        <v>0</v>
      </c>
      <c r="O225" s="182">
        <f xml:space="preserve"> PR19FDPublishedTables!O$191</f>
        <v>0</v>
      </c>
      <c r="P225" s="182">
        <f xml:space="preserve"> PR19FDPublishedTables!P$191</f>
        <v>0</v>
      </c>
      <c r="Q225" s="182">
        <f xml:space="preserve"> PR19FDPublishedTables!Q$191</f>
        <v>0</v>
      </c>
    </row>
    <row r="226" spans="1:17" s="260" customFormat="1" hidden="1" outlineLevel="2">
      <c r="A226" s="257"/>
      <c r="B226" s="258"/>
      <c r="C226" s="259"/>
      <c r="D226" s="256"/>
      <c r="E226" s="197" t="str">
        <f t="shared" ref="E226:Q226" si="113" xml:space="preserve"> E223</f>
        <v>Actual wedge opening RCV (RPI inflated RCV) - WN - real</v>
      </c>
      <c r="F226" s="197">
        <f t="shared" si="113"/>
        <v>0</v>
      </c>
      <c r="G226" s="197" t="str">
        <f t="shared" si="113"/>
        <v>£m</v>
      </c>
      <c r="H226" s="197">
        <f t="shared" si="113"/>
        <v>0</v>
      </c>
      <c r="I226" s="197">
        <f t="shared" si="113"/>
        <v>0</v>
      </c>
      <c r="J226" s="197">
        <f t="shared" si="113"/>
        <v>0</v>
      </c>
      <c r="K226" s="197">
        <f t="shared" si="113"/>
        <v>0</v>
      </c>
      <c r="L226" s="197">
        <f t="shared" si="113"/>
        <v>0</v>
      </c>
      <c r="M226" s="197">
        <f t="shared" si="113"/>
        <v>70.669483974027571</v>
      </c>
      <c r="N226" s="197">
        <f t="shared" si="113"/>
        <v>0</v>
      </c>
      <c r="O226" s="197">
        <f t="shared" si="113"/>
        <v>0</v>
      </c>
      <c r="P226" s="197">
        <f t="shared" si="113"/>
        <v>0</v>
      </c>
      <c r="Q226" s="197">
        <f t="shared" si="113"/>
        <v>0</v>
      </c>
    </row>
    <row r="227" spans="1:17" s="260" customFormat="1" hidden="1" outlineLevel="2">
      <c r="A227" s="257"/>
      <c r="B227" s="258"/>
      <c r="C227" s="259"/>
      <c r="D227" s="256" t="str">
        <f xml:space="preserve"> PR19FDPublishedTables!D$29</f>
        <v>less</v>
      </c>
      <c r="E227" s="197" t="str">
        <f t="shared" ref="E227:Q227" si="114" xml:space="preserve"> E217</f>
        <v>Actual wedge RCV - CPI(H) + RPI wedge bf depreciation - WN - real</v>
      </c>
      <c r="F227" s="197">
        <f t="shared" si="114"/>
        <v>0</v>
      </c>
      <c r="G227" s="197" t="str">
        <f t="shared" si="114"/>
        <v>£m</v>
      </c>
      <c r="H227" s="197">
        <f t="shared" si="114"/>
        <v>0</v>
      </c>
      <c r="I227" s="197">
        <f t="shared" si="114"/>
        <v>0</v>
      </c>
      <c r="J227" s="197">
        <f t="shared" si="114"/>
        <v>0</v>
      </c>
      <c r="K227" s="197">
        <f t="shared" si="114"/>
        <v>0</v>
      </c>
      <c r="L227" s="197">
        <f t="shared" si="114"/>
        <v>0</v>
      </c>
      <c r="M227" s="197">
        <f t="shared" si="114"/>
        <v>3.1801267788312408</v>
      </c>
      <c r="N227" s="197">
        <f t="shared" si="114"/>
        <v>0</v>
      </c>
      <c r="O227" s="197">
        <f t="shared" si="114"/>
        <v>0</v>
      </c>
      <c r="P227" s="197">
        <f t="shared" si="114"/>
        <v>0</v>
      </c>
      <c r="Q227" s="197">
        <f t="shared" si="114"/>
        <v>0</v>
      </c>
    </row>
    <row r="228" spans="1:17" s="260" customFormat="1" hidden="1" outlineLevel="2">
      <c r="A228" s="257"/>
      <c r="B228" s="258"/>
      <c r="C228" s="259"/>
      <c r="D228" s="256"/>
      <c r="E228" s="197" t="str">
        <f t="shared" ref="E228:Q228" si="115" xml:space="preserve"> E218</f>
        <v>Actual wedge closing RCV (RPI inflated RCV) - WN - real</v>
      </c>
      <c r="F228" s="197">
        <f t="shared" si="115"/>
        <v>0</v>
      </c>
      <c r="G228" s="197" t="str">
        <f t="shared" si="115"/>
        <v>£m</v>
      </c>
      <c r="H228" s="197">
        <f t="shared" si="115"/>
        <v>0</v>
      </c>
      <c r="I228" s="197">
        <f t="shared" si="115"/>
        <v>0</v>
      </c>
      <c r="J228" s="197">
        <f t="shared" si="115"/>
        <v>0</v>
      </c>
      <c r="K228" s="197">
        <f t="shared" si="115"/>
        <v>0</v>
      </c>
      <c r="L228" s="197">
        <f t="shared" si="115"/>
        <v>0</v>
      </c>
      <c r="M228" s="197">
        <f t="shared" si="115"/>
        <v>67.489357195196334</v>
      </c>
      <c r="N228" s="197">
        <f t="shared" si="115"/>
        <v>0</v>
      </c>
      <c r="O228" s="197">
        <f t="shared" si="115"/>
        <v>0</v>
      </c>
      <c r="P228" s="197">
        <f t="shared" si="115"/>
        <v>0</v>
      </c>
      <c r="Q228" s="197">
        <f t="shared" si="115"/>
        <v>0</v>
      </c>
    </row>
    <row r="229" spans="1:17" s="260" customFormat="1" hidden="1" outlineLevel="2">
      <c r="A229" s="257"/>
      <c r="B229" s="258"/>
      <c r="C229" s="259"/>
      <c r="D229" s="256"/>
      <c r="E229" s="197" t="str">
        <f t="shared" ref="E229:Q229" si="116" xml:space="preserve"> E219</f>
        <v>Actual wedge average RPI inflated RCV - WN - real</v>
      </c>
      <c r="F229" s="197">
        <f t="shared" si="116"/>
        <v>0</v>
      </c>
      <c r="G229" s="197" t="str">
        <f t="shared" si="116"/>
        <v>£m</v>
      </c>
      <c r="H229" s="197">
        <f t="shared" si="116"/>
        <v>0</v>
      </c>
      <c r="I229" s="197">
        <f t="shared" si="116"/>
        <v>0</v>
      </c>
      <c r="J229" s="197">
        <f t="shared" si="116"/>
        <v>0</v>
      </c>
      <c r="K229" s="197">
        <f t="shared" si="116"/>
        <v>0</v>
      </c>
      <c r="L229" s="197">
        <f t="shared" si="116"/>
        <v>0</v>
      </c>
      <c r="M229" s="197">
        <f t="shared" si="116"/>
        <v>69.079420584611952</v>
      </c>
      <c r="N229" s="197">
        <f t="shared" si="116"/>
        <v>0</v>
      </c>
      <c r="O229" s="197">
        <f t="shared" si="116"/>
        <v>0</v>
      </c>
      <c r="P229" s="197">
        <f t="shared" si="116"/>
        <v>0</v>
      </c>
      <c r="Q229" s="197">
        <f t="shared" si="116"/>
        <v>0</v>
      </c>
    </row>
    <row r="230" spans="1:17" s="260" customFormat="1" hidden="1" outlineLevel="1">
      <c r="A230" s="257"/>
      <c r="B230" s="258"/>
      <c r="C230" s="259"/>
      <c r="D230" s="256"/>
      <c r="E230" s="197"/>
      <c r="F230" s="197"/>
      <c r="G230" s="197"/>
      <c r="H230" s="279"/>
      <c r="I230" s="279"/>
      <c r="J230" s="279"/>
      <c r="K230" s="279"/>
      <c r="L230" s="279"/>
      <c r="M230" s="279"/>
      <c r="N230" s="279"/>
      <c r="O230" s="279"/>
      <c r="P230" s="279"/>
      <c r="Q230" s="279"/>
    </row>
    <row r="231" spans="1:17" s="260" customFormat="1" hidden="1" outlineLevel="1" collapsed="1">
      <c r="A231" s="257"/>
      <c r="B231" s="12" t="s">
        <v>795</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96" customFormat="1" hidden="1" outlineLevel="2">
      <c r="A233" s="291"/>
      <c r="B233" s="292"/>
      <c r="C233" s="293"/>
      <c r="D233" s="294"/>
      <c r="E233" s="182" t="str">
        <f xml:space="preserve"> PR19FDPublishedTables!E$227</f>
        <v>RCV (CPIH inflated RCV) 31 March 2020 post midnight adjustments - WN - real</v>
      </c>
      <c r="F233" s="182">
        <f xml:space="preserve"> PR19FDPublishedTables!F$227</f>
        <v>0</v>
      </c>
      <c r="G233" s="182" t="str">
        <f xml:space="preserve"> PR19FDPublishedTables!G$227</f>
        <v>£m</v>
      </c>
      <c r="H233" s="182">
        <f xml:space="preserve"> PR19FDPublishedTables!H$227</f>
        <v>0</v>
      </c>
      <c r="I233" s="182">
        <f xml:space="preserve"> PR19FDPublishedTables!I$227</f>
        <v>0</v>
      </c>
      <c r="J233" s="182">
        <f xml:space="preserve"> PR19FDPublishedTables!J$227</f>
        <v>0</v>
      </c>
      <c r="K233" s="182">
        <f xml:space="preserve"> PR19FDPublishedTables!K$227</f>
        <v>0</v>
      </c>
      <c r="L233" s="182">
        <f xml:space="preserve"> PR19FDPublishedTables!L$227</f>
        <v>70.622689591322043</v>
      </c>
      <c r="M233" s="182">
        <f xml:space="preserve"> PR19FDPublishedTables!M$227</f>
        <v>0</v>
      </c>
      <c r="N233" s="182">
        <f xml:space="preserve"> PR19FDPublishedTables!N$227</f>
        <v>0</v>
      </c>
      <c r="O233" s="182">
        <f xml:space="preserve"> PR19FDPublishedTables!O$227</f>
        <v>0</v>
      </c>
      <c r="P233" s="182">
        <f xml:space="preserve"> PR19FDPublishedTables!P$227</f>
        <v>0</v>
      </c>
      <c r="Q233" s="182">
        <f xml:space="preserve"> PR19FDPublishedTables!Q$227</f>
        <v>0</v>
      </c>
    </row>
    <row r="234" spans="1:17" s="260" customFormat="1" hidden="1" outlineLevel="2">
      <c r="A234" s="257"/>
      <c r="B234" s="258"/>
      <c r="C234" s="259"/>
      <c r="D234" s="197"/>
      <c r="E234" s="182" t="str">
        <f xml:space="preserve"> PR19FDPublishedTables!E$240</f>
        <v>Opening RCV (CPIH inflated RCV) - WN - real</v>
      </c>
      <c r="F234" s="182">
        <f xml:space="preserve"> PR19FDPublishedTables!F$240</f>
        <v>0</v>
      </c>
      <c r="G234" s="182" t="str">
        <f xml:space="preserve"> PR19FDPublishedTables!G$240</f>
        <v>£m</v>
      </c>
      <c r="H234" s="182">
        <f xml:space="preserve"> PR19FDPublishedTables!H$240</f>
        <v>0</v>
      </c>
      <c r="I234" s="182">
        <f xml:space="preserve"> PR19FDPublishedTables!I$240</f>
        <v>0</v>
      </c>
      <c r="J234" s="182">
        <f xml:space="preserve"> PR19FDPublishedTables!J$240</f>
        <v>0</v>
      </c>
      <c r="K234" s="182">
        <f xml:space="preserve"> PR19FDPublishedTables!K$240</f>
        <v>0</v>
      </c>
      <c r="L234" s="182">
        <f xml:space="preserve"> PR19FDPublishedTables!L$240</f>
        <v>0</v>
      </c>
      <c r="M234" s="182">
        <f xml:space="preserve"> PR19FDPublishedTables!M$240</f>
        <v>70.622689591322043</v>
      </c>
      <c r="N234" s="182">
        <f xml:space="preserve"> PR19FDPublishedTables!N$240</f>
        <v>67.444668559712483</v>
      </c>
      <c r="O234" s="182">
        <f xml:space="preserve"> PR19FDPublishedTables!O$240</f>
        <v>64.443380808805344</v>
      </c>
      <c r="P234" s="182">
        <f xml:space="preserve"> PR19FDPublishedTables!P$240</f>
        <v>61.607872053217854</v>
      </c>
      <c r="Q234" s="182">
        <f xml:space="preserve"> PR19FDPublishedTables!Q$240</f>
        <v>59.020341426982711</v>
      </c>
    </row>
    <row r="235" spans="1:17" s="260" customFormat="1" hidden="1" outlineLevel="2">
      <c r="A235" s="257"/>
      <c r="B235" s="258"/>
      <c r="C235" s="259"/>
      <c r="D235" s="256" t="str">
        <f xml:space="preserve"> PR19FDPublishedTables!D$241</f>
        <v>less</v>
      </c>
      <c r="E235" s="182" t="str">
        <f xml:space="preserve"> PR19FDPublishedTables!E$241</f>
        <v>RCV - CPI(H) bf depreciation - WN - real</v>
      </c>
      <c r="F235" s="182">
        <f xml:space="preserve"> PR19FDPublishedTables!F$241</f>
        <v>0</v>
      </c>
      <c r="G235" s="182" t="str">
        <f xml:space="preserve"> PR19FDPublishedTables!G$241</f>
        <v>£m</v>
      </c>
      <c r="H235" s="182">
        <f xml:space="preserve"> PR19FDPublishedTables!H$241</f>
        <v>0</v>
      </c>
      <c r="I235" s="182">
        <f xml:space="preserve"> PR19FDPublishedTables!I$241</f>
        <v>0</v>
      </c>
      <c r="J235" s="182">
        <f xml:space="preserve"> PR19FDPublishedTables!J$241</f>
        <v>0</v>
      </c>
      <c r="K235" s="182">
        <f xml:space="preserve"> PR19FDPublishedTables!K$241</f>
        <v>0</v>
      </c>
      <c r="L235" s="182">
        <f xml:space="preserve"> PR19FDPublishedTables!L$241</f>
        <v>0</v>
      </c>
      <c r="M235" s="182">
        <f xml:space="preserve"> PR19FDPublishedTables!M$241</f>
        <v>3.1780210316094912</v>
      </c>
      <c r="N235" s="182">
        <f xml:space="preserve"> PR19FDPublishedTables!N$241</f>
        <v>3.0012877509072093</v>
      </c>
      <c r="O235" s="182">
        <f xml:space="preserve"> PR19FDPublishedTables!O$241</f>
        <v>2.8355087555874352</v>
      </c>
      <c r="P235" s="182">
        <f xml:space="preserve"> PR19FDPublishedTables!P$241</f>
        <v>2.5875306262351514</v>
      </c>
      <c r="Q235" s="182">
        <f xml:space="preserve"> PR19FDPublishedTables!Q$241</f>
        <v>2.3903238277928001</v>
      </c>
    </row>
    <row r="236" spans="1:17" s="260" customFormat="1" hidden="1" outlineLevel="2">
      <c r="A236" s="257"/>
      <c r="B236" s="258"/>
      <c r="C236" s="259"/>
      <c r="D236" s="256" t="str">
        <f xml:space="preserve"> PR19FDPublishedTables!D$242</f>
        <v>less</v>
      </c>
      <c r="E236" s="182" t="str">
        <f xml:space="preserve"> PR19FDPublishedTables!E$242</f>
        <v>Other adjustments CPI(H) - WN - real</v>
      </c>
      <c r="F236" s="182">
        <f xml:space="preserve"> PR19FDPublishedTables!F$242</f>
        <v>0</v>
      </c>
      <c r="G236" s="182" t="str">
        <f xml:space="preserve"> PR19FDPublishedTables!G$242</f>
        <v>£m</v>
      </c>
      <c r="H236" s="182">
        <f xml:space="preserve"> PR19FDPublishedTables!H$242</f>
        <v>0</v>
      </c>
      <c r="I236" s="182">
        <f xml:space="preserve"> PR19FDPublishedTables!I$242</f>
        <v>0</v>
      </c>
      <c r="J236" s="182">
        <f xml:space="preserve"> PR19FDPublishedTables!J$242</f>
        <v>0</v>
      </c>
      <c r="K236" s="182">
        <f xml:space="preserve"> PR19FDPublishedTables!K$242</f>
        <v>0</v>
      </c>
      <c r="L236" s="182">
        <f xml:space="preserve"> PR19FDPublishedTables!L$242</f>
        <v>0</v>
      </c>
      <c r="M236" s="182">
        <f xml:space="preserve"> PR19FDPublishedTables!M$242</f>
        <v>0</v>
      </c>
      <c r="N236" s="182">
        <f xml:space="preserve"> PR19FDPublishedTables!N$242</f>
        <v>0</v>
      </c>
      <c r="O236" s="182">
        <f xml:space="preserve"> PR19FDPublishedTables!O$242</f>
        <v>0</v>
      </c>
      <c r="P236" s="182">
        <f xml:space="preserve"> PR19FDPublishedTables!P$242</f>
        <v>0</v>
      </c>
      <c r="Q236" s="182">
        <f xml:space="preserve"> PR19FDPublishedTables!Q$242</f>
        <v>0</v>
      </c>
    </row>
    <row r="237" spans="1:17" s="260" customFormat="1" hidden="1" outlineLevel="2">
      <c r="A237" s="257"/>
      <c r="B237" s="258"/>
      <c r="C237" s="259"/>
      <c r="D237" s="256"/>
      <c r="E237" s="182" t="str">
        <f xml:space="preserve"> PR19FDPublishedTables!E$243</f>
        <v>Closing RCV (CPIH inflated RCV) - WN - real</v>
      </c>
      <c r="F237" s="182">
        <f xml:space="preserve"> PR19FDPublishedTables!F$243</f>
        <v>0</v>
      </c>
      <c r="G237" s="182" t="str">
        <f xml:space="preserve"> PR19FDPublishedTables!G$243</f>
        <v>£m</v>
      </c>
      <c r="H237" s="182">
        <f xml:space="preserve"> PR19FDPublishedTables!H$243</f>
        <v>0</v>
      </c>
      <c r="I237" s="182">
        <f xml:space="preserve"> PR19FDPublishedTables!I$243</f>
        <v>0</v>
      </c>
      <c r="J237" s="182">
        <f xml:space="preserve"> PR19FDPublishedTables!J$243</f>
        <v>0</v>
      </c>
      <c r="K237" s="182">
        <f xml:space="preserve"> PR19FDPublishedTables!K$243</f>
        <v>0</v>
      </c>
      <c r="L237" s="182">
        <f xml:space="preserve"> PR19FDPublishedTables!L$243</f>
        <v>0</v>
      </c>
      <c r="M237" s="182">
        <f xml:space="preserve"> PR19FDPublishedTables!M$243</f>
        <v>67.444668559712554</v>
      </c>
      <c r="N237" s="182">
        <f xml:space="preserve"> PR19FDPublishedTables!N$243</f>
        <v>64.443380808805273</v>
      </c>
      <c r="O237" s="182">
        <f xml:space="preserve"> PR19FDPublishedTables!O$243</f>
        <v>61.60787205321791</v>
      </c>
      <c r="P237" s="182">
        <f xml:space="preserve"> PR19FDPublishedTables!P$243</f>
        <v>59.020341426982704</v>
      </c>
      <c r="Q237" s="182">
        <f xml:space="preserve"> PR19FDPublishedTables!Q$243</f>
        <v>56.630017599189912</v>
      </c>
    </row>
    <row r="238" spans="1:17" s="260" customFormat="1" hidden="1" outlineLevel="2">
      <c r="A238" s="257"/>
      <c r="B238" s="258"/>
      <c r="C238" s="259"/>
      <c r="D238" s="256"/>
      <c r="E238" s="182" t="str">
        <f xml:space="preserve"> PR19FDPublishedTables!E$247</f>
        <v>Average CPIH inflated RCV - WN - real</v>
      </c>
      <c r="F238" s="182">
        <f xml:space="preserve"> PR19FDPublishedTables!F$247</f>
        <v>0</v>
      </c>
      <c r="G238" s="182" t="str">
        <f xml:space="preserve"> PR19FDPublishedTables!G$247</f>
        <v>£m</v>
      </c>
      <c r="H238" s="182">
        <f xml:space="preserve"> PR19FDPublishedTables!H$247</f>
        <v>0</v>
      </c>
      <c r="I238" s="182">
        <f xml:space="preserve"> PR19FDPublishedTables!I$247</f>
        <v>0</v>
      </c>
      <c r="J238" s="182">
        <f xml:space="preserve"> PR19FDPublishedTables!J$247</f>
        <v>0</v>
      </c>
      <c r="K238" s="182">
        <f xml:space="preserve"> PR19FDPublishedTables!K$247</f>
        <v>0</v>
      </c>
      <c r="L238" s="182">
        <f xml:space="preserve"> PR19FDPublishedTables!L$247</f>
        <v>0</v>
      </c>
      <c r="M238" s="182">
        <f xml:space="preserve"> PR19FDPublishedTables!M$247</f>
        <v>69.033679075517298</v>
      </c>
      <c r="N238" s="182">
        <f xml:space="preserve"> PR19FDPublishedTables!N$247</f>
        <v>65.944024684258878</v>
      </c>
      <c r="O238" s="182">
        <f xml:space="preserve"> PR19FDPublishedTables!O$247</f>
        <v>63.025626431011631</v>
      </c>
      <c r="P238" s="182">
        <f xml:space="preserve"> PR19FDPublishedTables!P$247</f>
        <v>60.314106740100279</v>
      </c>
      <c r="Q238" s="182">
        <f xml:space="preserve"> PR19FDPublishedTables!Q$247</f>
        <v>57.825179513086312</v>
      </c>
    </row>
    <row r="239" spans="1:17" s="260" customFormat="1" hidden="1" outlineLevel="2">
      <c r="A239" s="257"/>
      <c r="B239" s="258"/>
      <c r="C239" s="259"/>
      <c r="D239" s="256"/>
      <c r="E239" s="197"/>
      <c r="F239" s="197"/>
      <c r="G239" s="197"/>
      <c r="H239" s="197"/>
      <c r="I239" s="197"/>
      <c r="J239" s="197"/>
      <c r="K239" s="197"/>
      <c r="L239" s="197"/>
      <c r="M239" s="197"/>
      <c r="N239" s="197"/>
      <c r="O239" s="197"/>
      <c r="P239" s="197"/>
      <c r="Q239" s="197"/>
    </row>
    <row r="240" spans="1:17" s="296" customFormat="1" hidden="1" outlineLevel="2">
      <c r="A240" s="291"/>
      <c r="B240" s="292"/>
      <c r="C240" s="293"/>
      <c r="D240" s="294"/>
      <c r="E240" s="182" t="str">
        <f xml:space="preserve"> PR19FDPublishedTables!E$268</f>
        <v>RCV (post 2020 investment RCV) 31 March 2020 post midnight adjustments - WN - real</v>
      </c>
      <c r="F240" s="182">
        <f xml:space="preserve"> PR19FDPublishedTables!F$268</f>
        <v>0</v>
      </c>
      <c r="G240" s="182" t="str">
        <f xml:space="preserve"> PR19FDPublishedTables!G$268</f>
        <v>£m</v>
      </c>
      <c r="H240" s="182">
        <f xml:space="preserve"> PR19FDPublishedTables!H$268</f>
        <v>0</v>
      </c>
      <c r="I240" s="182">
        <f xml:space="preserve"> PR19FDPublishedTables!I$268</f>
        <v>0</v>
      </c>
      <c r="J240" s="182">
        <f xml:space="preserve"> PR19FDPublishedTables!J$268</f>
        <v>0</v>
      </c>
      <c r="K240" s="182">
        <f xml:space="preserve"> PR19FDPublishedTables!K$268</f>
        <v>0</v>
      </c>
      <c r="L240" s="182">
        <f xml:space="preserve"> PR19FDPublishedTables!L$268</f>
        <v>0</v>
      </c>
      <c r="M240" s="182">
        <f xml:space="preserve"> PR19FDPublishedTables!M$268</f>
        <v>0</v>
      </c>
      <c r="N240" s="182">
        <f xml:space="preserve"> PR19FDPublishedTables!N$268</f>
        <v>0</v>
      </c>
      <c r="O240" s="182">
        <f xml:space="preserve"> PR19FDPublishedTables!O$268</f>
        <v>0</v>
      </c>
      <c r="P240" s="182">
        <f xml:space="preserve"> PR19FDPublishedTables!P$268</f>
        <v>0</v>
      </c>
      <c r="Q240" s="182">
        <f xml:space="preserve"> PR19FDPublishedTables!Q$268</f>
        <v>0</v>
      </c>
    </row>
    <row r="241" spans="1:17" s="260" customFormat="1" hidden="1" outlineLevel="2">
      <c r="A241" s="257"/>
      <c r="B241" s="258"/>
      <c r="C241" s="259"/>
      <c r="D241" s="256"/>
      <c r="E241" s="182" t="str">
        <f xml:space="preserve"> PR19FDPublishedTables!E$278</f>
        <v>Opening RCV (Post 2020 investment RCV) - WN - real</v>
      </c>
      <c r="F241" s="182">
        <f xml:space="preserve"> PR19FDPublishedTables!F$278</f>
        <v>0</v>
      </c>
      <c r="G241" s="182" t="str">
        <f xml:space="preserve"> PR19FDPublishedTables!G$278</f>
        <v>£m</v>
      </c>
      <c r="H241" s="182">
        <f xml:space="preserve"> PR19FDPublishedTables!H$278</f>
        <v>0</v>
      </c>
      <c r="I241" s="182">
        <f xml:space="preserve"> PR19FDPublishedTables!I$278</f>
        <v>0</v>
      </c>
      <c r="J241" s="182">
        <f xml:space="preserve"> PR19FDPublishedTables!J$278</f>
        <v>0</v>
      </c>
      <c r="K241" s="182">
        <f xml:space="preserve"> PR19FDPublishedTables!K$278</f>
        <v>0</v>
      </c>
      <c r="L241" s="182">
        <f xml:space="preserve"> PR19FDPublishedTables!L$278</f>
        <v>0</v>
      </c>
      <c r="M241" s="182">
        <f xml:space="preserve"> PR19FDPublishedTables!M$278</f>
        <v>0</v>
      </c>
      <c r="N241" s="182">
        <f xml:space="preserve"> PR19FDPublishedTables!N$278</f>
        <v>8.4688964714840225</v>
      </c>
      <c r="O241" s="182">
        <f xml:space="preserve"> PR19FDPublishedTables!O$278</f>
        <v>16.733094776182845</v>
      </c>
      <c r="P241" s="182">
        <f xml:space="preserve"> PR19FDPublishedTables!P$278</f>
        <v>25.045469753348286</v>
      </c>
      <c r="Q241" s="182">
        <f xml:space="preserve"> PR19FDPublishedTables!Q$278</f>
        <v>32.16526261483191</v>
      </c>
    </row>
    <row r="242" spans="1:17" s="260" customFormat="1" hidden="1" outlineLevel="2">
      <c r="A242" s="257"/>
      <c r="B242" s="258"/>
      <c r="C242" s="259"/>
      <c r="D242" s="256" t="str">
        <f xml:space="preserve"> PR19FDPublishedTables!D$279</f>
        <v>plus</v>
      </c>
      <c r="E242" s="182" t="str">
        <f xml:space="preserve"> PR19FDPublishedTables!E$279</f>
        <v>Water network: Non-PAYG Totex - real</v>
      </c>
      <c r="F242" s="182">
        <f xml:space="preserve"> PR19FDPublishedTables!F$279</f>
        <v>0</v>
      </c>
      <c r="G242" s="182" t="str">
        <f xml:space="preserve"> PR19FDPublishedTables!G$279</f>
        <v>£m</v>
      </c>
      <c r="H242" s="182">
        <f xml:space="preserve"> PR19FDPublishedTables!H$279</f>
        <v>0</v>
      </c>
      <c r="I242" s="182">
        <f xml:space="preserve"> PR19FDPublishedTables!I$279</f>
        <v>0</v>
      </c>
      <c r="J242" s="182">
        <f xml:space="preserve"> PR19FDPublishedTables!J$279</f>
        <v>0</v>
      </c>
      <c r="K242" s="182">
        <f xml:space="preserve"> PR19FDPublishedTables!K$279</f>
        <v>0</v>
      </c>
      <c r="L242" s="182">
        <f xml:space="preserve"> PR19FDPublishedTables!L$279</f>
        <v>0</v>
      </c>
      <c r="M242" s="182">
        <f xml:space="preserve"> PR19FDPublishedTables!M$279</f>
        <v>8.6638327074005357</v>
      </c>
      <c r="N242" s="182">
        <f xml:space="preserve"> PR19FDPublishedTables!N$279</f>
        <v>8.8377030914649897</v>
      </c>
      <c r="O242" s="182">
        <f xml:space="preserve"> PR19FDPublishedTables!O$279</f>
        <v>9.2521790872366942</v>
      </c>
      <c r="P242" s="182">
        <f xml:space="preserve"> PR19FDPublishedTables!P$279</f>
        <v>8.3469893678491012</v>
      </c>
      <c r="Q242" s="182">
        <f xml:space="preserve"> PR19FDPublishedTables!Q$279</f>
        <v>8.4932555145617137</v>
      </c>
    </row>
    <row r="243" spans="1:17" s="260" customFormat="1" hidden="1" outlineLevel="2">
      <c r="A243" s="257"/>
      <c r="B243" s="258"/>
      <c r="C243" s="259"/>
      <c r="D243" s="256" t="str">
        <f xml:space="preserve"> PR19FDPublishedTables!D$280</f>
        <v>less</v>
      </c>
      <c r="E243" s="182" t="str">
        <f xml:space="preserve"> PR19FDPublishedTables!E$280</f>
        <v>RCV additions depreciation - WN - real POS</v>
      </c>
      <c r="F243" s="182">
        <f xml:space="preserve"> PR19FDPublishedTables!F$280</f>
        <v>0</v>
      </c>
      <c r="G243" s="182" t="str">
        <f xml:space="preserve"> PR19FDPublishedTables!G$280</f>
        <v>£m</v>
      </c>
      <c r="H243" s="182">
        <f xml:space="preserve"> PR19FDPublishedTables!H$280</f>
        <v>0</v>
      </c>
      <c r="I243" s="182">
        <f xml:space="preserve"> PR19FDPublishedTables!I$280</f>
        <v>0</v>
      </c>
      <c r="J243" s="182">
        <f xml:space="preserve"> PR19FDPublishedTables!J$280</f>
        <v>0</v>
      </c>
      <c r="K243" s="182">
        <f xml:space="preserve"> PR19FDPublishedTables!K$280</f>
        <v>0</v>
      </c>
      <c r="L243" s="182">
        <f xml:space="preserve"> PR19FDPublishedTables!L$280</f>
        <v>0</v>
      </c>
      <c r="M243" s="182">
        <f xml:space="preserve"> PR19FDPublishedTables!M$280</f>
        <v>0.19493623591651177</v>
      </c>
      <c r="N243" s="182">
        <f xml:space="preserve"> PR19FDPublishedTables!N$280</f>
        <v>0.57350478676613492</v>
      </c>
      <c r="O243" s="182">
        <f xml:space="preserve"> PR19FDPublishedTables!O$280</f>
        <v>0.93980411007125386</v>
      </c>
      <c r="P243" s="182">
        <f xml:space="preserve"> PR19FDPublishedTables!P$280</f>
        <v>1.2271965063654586</v>
      </c>
      <c r="Q243" s="182">
        <f xml:space="preserve"> PR19FDPublishedTables!Q$280</f>
        <v>1.4746815600705665</v>
      </c>
    </row>
    <row r="244" spans="1:17" s="260" customFormat="1" hidden="1" outlineLevel="2">
      <c r="A244" s="257"/>
      <c r="B244" s="258"/>
      <c r="C244" s="259"/>
      <c r="D244" s="256"/>
      <c r="E244" s="182" t="str">
        <f xml:space="preserve"> PR19FDPublishedTables!E$281</f>
        <v>Closing RCV (Post 2020 investment RCV) - WN - real</v>
      </c>
      <c r="F244" s="182">
        <f xml:space="preserve"> PR19FDPublishedTables!F$281</f>
        <v>0</v>
      </c>
      <c r="G244" s="182" t="str">
        <f xml:space="preserve"> PR19FDPublishedTables!G$281</f>
        <v>£m</v>
      </c>
      <c r="H244" s="182">
        <f xml:space="preserve"> PR19FDPublishedTables!H$281</f>
        <v>0</v>
      </c>
      <c r="I244" s="182">
        <f xml:space="preserve"> PR19FDPublishedTables!I$281</f>
        <v>0</v>
      </c>
      <c r="J244" s="182">
        <f xml:space="preserve"> PR19FDPublishedTables!J$281</f>
        <v>0</v>
      </c>
      <c r="K244" s="182">
        <f xml:space="preserve"> PR19FDPublishedTables!K$281</f>
        <v>0</v>
      </c>
      <c r="L244" s="182">
        <f xml:space="preserve"> PR19FDPublishedTables!L$281</f>
        <v>0</v>
      </c>
      <c r="M244" s="182">
        <f xml:space="preserve"> PR19FDPublishedTables!M$281</f>
        <v>8.4688964714840242</v>
      </c>
      <c r="N244" s="182">
        <f xml:space="preserve"> PR19FDPublishedTables!N$281</f>
        <v>16.733094776182874</v>
      </c>
      <c r="O244" s="182">
        <f xml:space="preserve"> PR19FDPublishedTables!O$281</f>
        <v>25.045469753348286</v>
      </c>
      <c r="P244" s="182">
        <f xml:space="preserve"> PR19FDPublishedTables!P$281</f>
        <v>32.165262614831931</v>
      </c>
      <c r="Q244" s="182">
        <f xml:space="preserve"> PR19FDPublishedTables!Q$281</f>
        <v>39.183836569323063</v>
      </c>
    </row>
    <row r="245" spans="1:17" s="260" customFormat="1" hidden="1" outlineLevel="2">
      <c r="A245" s="257"/>
      <c r="B245" s="258"/>
      <c r="C245" s="259"/>
      <c r="D245" s="256"/>
      <c r="E245" s="182" t="str">
        <f xml:space="preserve"> PR19FDPublishedTables!E$285</f>
        <v>Average post 2020 investment RCV - WN - real</v>
      </c>
      <c r="F245" s="182">
        <f xml:space="preserve"> PR19FDPublishedTables!F$285</f>
        <v>0</v>
      </c>
      <c r="G245" s="182" t="str">
        <f xml:space="preserve"> PR19FDPublishedTables!G$285</f>
        <v>£m</v>
      </c>
      <c r="H245" s="182">
        <f xml:space="preserve"> PR19FDPublishedTables!H$285</f>
        <v>0</v>
      </c>
      <c r="I245" s="182">
        <f xml:space="preserve"> PR19FDPublishedTables!I$285</f>
        <v>0</v>
      </c>
      <c r="J245" s="182">
        <f xml:space="preserve"> PR19FDPublishedTables!J$285</f>
        <v>0</v>
      </c>
      <c r="K245" s="182">
        <f xml:space="preserve"> PR19FDPublishedTables!K$285</f>
        <v>0</v>
      </c>
      <c r="L245" s="182">
        <f xml:space="preserve"> PR19FDPublishedTables!L$285</f>
        <v>0</v>
      </c>
      <c r="M245" s="182">
        <f xml:space="preserve"> PR19FDPublishedTables!M$285</f>
        <v>4.2344482357420121</v>
      </c>
      <c r="N245" s="182">
        <f xml:space="preserve"> PR19FDPublishedTables!N$285</f>
        <v>12.600995623833448</v>
      </c>
      <c r="O245" s="182">
        <f xml:space="preserve"> PR19FDPublishedTables!O$285</f>
        <v>20.889282264765566</v>
      </c>
      <c r="P245" s="182">
        <f xml:space="preserve"> PR19FDPublishedTables!P$285</f>
        <v>28.605366184090109</v>
      </c>
      <c r="Q245" s="182">
        <f xml:space="preserve"> PR19FDPublishedTables!Q$285</f>
        <v>35.674549592077483</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tr">
        <f t="shared" ref="E247:Q247" si="117" xml:space="preserve"> E$219</f>
        <v>Actual wedge average RPI inflated RCV - WN - real</v>
      </c>
      <c r="F247" s="197">
        <f t="shared" si="117"/>
        <v>0</v>
      </c>
      <c r="G247" s="197" t="str">
        <f t="shared" si="117"/>
        <v>£m</v>
      </c>
      <c r="H247" s="197">
        <f t="shared" si="117"/>
        <v>0</v>
      </c>
      <c r="I247" s="197">
        <f t="shared" si="117"/>
        <v>0</v>
      </c>
      <c r="J247" s="197">
        <f t="shared" si="117"/>
        <v>0</v>
      </c>
      <c r="K247" s="197">
        <f t="shared" si="117"/>
        <v>0</v>
      </c>
      <c r="L247" s="197">
        <f t="shared" si="117"/>
        <v>0</v>
      </c>
      <c r="M247" s="197">
        <f t="shared" si="117"/>
        <v>69.079420584611952</v>
      </c>
      <c r="N247" s="197">
        <f t="shared" si="117"/>
        <v>0</v>
      </c>
      <c r="O247" s="197">
        <f t="shared" si="117"/>
        <v>0</v>
      </c>
      <c r="P247" s="197">
        <f t="shared" si="117"/>
        <v>0</v>
      </c>
      <c r="Q247" s="197">
        <f t="shared" si="117"/>
        <v>0</v>
      </c>
    </row>
    <row r="248" spans="1:17" s="260" customFormat="1" hidden="1" outlineLevel="2">
      <c r="A248" s="257"/>
      <c r="B248" s="258"/>
      <c r="C248" s="259"/>
      <c r="D248" s="256"/>
      <c r="E248" s="182" t="str">
        <f xml:space="preserve"> PR19FDPublishedTables!E$247</f>
        <v>Average CPIH inflated RCV - WN - real</v>
      </c>
      <c r="F248" s="182">
        <f xml:space="preserve"> PR19FDPublishedTables!F$247</f>
        <v>0</v>
      </c>
      <c r="G248" s="182" t="str">
        <f xml:space="preserve"> PR19FDPublishedTables!G$247</f>
        <v>£m</v>
      </c>
      <c r="H248" s="182">
        <f xml:space="preserve"> PR19FDPublishedTables!H$247</f>
        <v>0</v>
      </c>
      <c r="I248" s="182">
        <f xml:space="preserve"> PR19FDPublishedTables!I$247</f>
        <v>0</v>
      </c>
      <c r="J248" s="182">
        <f xml:space="preserve"> PR19FDPublishedTables!J$247</f>
        <v>0</v>
      </c>
      <c r="K248" s="182">
        <f xml:space="preserve"> PR19FDPublishedTables!K$247</f>
        <v>0</v>
      </c>
      <c r="L248" s="182">
        <f xml:space="preserve"> PR19FDPublishedTables!L$247</f>
        <v>0</v>
      </c>
      <c r="M248" s="182">
        <f xml:space="preserve"> PR19FDPublishedTables!M$247</f>
        <v>69.033679075517298</v>
      </c>
      <c r="N248" s="182">
        <f xml:space="preserve"> PR19FDPublishedTables!N$247</f>
        <v>65.944024684258878</v>
      </c>
      <c r="O248" s="182">
        <f xml:space="preserve"> PR19FDPublishedTables!O$247</f>
        <v>63.025626431011631</v>
      </c>
      <c r="P248" s="182">
        <f xml:space="preserve"> PR19FDPublishedTables!P$247</f>
        <v>60.314106740100279</v>
      </c>
      <c r="Q248" s="182">
        <f xml:space="preserve"> PR19FDPublishedTables!Q$247</f>
        <v>57.825179513086312</v>
      </c>
    </row>
    <row r="249" spans="1:17" s="260" customFormat="1" hidden="1" outlineLevel="2">
      <c r="A249" s="257"/>
      <c r="B249" s="258"/>
      <c r="C249" s="259"/>
      <c r="D249" s="256"/>
      <c r="E249" s="182" t="str">
        <f xml:space="preserve"> PR19FDPublishedTables!E$285</f>
        <v>Average post 2020 investment RCV - WN - real</v>
      </c>
      <c r="F249" s="182">
        <f xml:space="preserve"> PR19FDPublishedTables!F$285</f>
        <v>0</v>
      </c>
      <c r="G249" s="182" t="str">
        <f xml:space="preserve"> PR19FDPublishedTables!G$285</f>
        <v>£m</v>
      </c>
      <c r="H249" s="182">
        <f xml:space="preserve"> PR19FDPublishedTables!H$285</f>
        <v>0</v>
      </c>
      <c r="I249" s="182">
        <f xml:space="preserve"> PR19FDPublishedTables!I$285</f>
        <v>0</v>
      </c>
      <c r="J249" s="182">
        <f xml:space="preserve"> PR19FDPublishedTables!J$285</f>
        <v>0</v>
      </c>
      <c r="K249" s="182">
        <f xml:space="preserve"> PR19FDPublishedTables!K$285</f>
        <v>0</v>
      </c>
      <c r="L249" s="182">
        <f xml:space="preserve"> PR19FDPublishedTables!L$285</f>
        <v>0</v>
      </c>
      <c r="M249" s="182">
        <f xml:space="preserve"> PR19FDPublishedTables!M$285</f>
        <v>4.2344482357420121</v>
      </c>
      <c r="N249" s="182">
        <f xml:space="preserve"> PR19FDPublishedTables!N$285</f>
        <v>12.600995623833448</v>
      </c>
      <c r="O249" s="182">
        <f xml:space="preserve"> PR19FDPublishedTables!O$285</f>
        <v>20.889282264765566</v>
      </c>
      <c r="P249" s="182">
        <f xml:space="preserve"> PR19FDPublishedTables!P$285</f>
        <v>28.605366184090109</v>
      </c>
      <c r="Q249" s="182">
        <f xml:space="preserve"> PR19FDPublishedTables!Q$285</f>
        <v>35.674549592077483</v>
      </c>
    </row>
    <row r="250" spans="1:17" s="260" customFormat="1" hidden="1" outlineLevel="2">
      <c r="A250" s="257"/>
      <c r="B250" s="258"/>
      <c r="C250" s="259"/>
      <c r="D250" s="256"/>
      <c r="E250" s="392" t="s">
        <v>843</v>
      </c>
      <c r="F250" s="392"/>
      <c r="G250" s="392" t="s">
        <v>170</v>
      </c>
      <c r="H250" s="392"/>
      <c r="I250" s="392"/>
      <c r="J250" s="317">
        <f t="shared" ref="J250:Q250" si="118" xml:space="preserve"> SUM(J247:J249)</f>
        <v>0</v>
      </c>
      <c r="K250" s="317">
        <f t="shared" si="118"/>
        <v>0</v>
      </c>
      <c r="L250" s="317">
        <f t="shared" si="118"/>
        <v>0</v>
      </c>
      <c r="M250" s="317">
        <f t="shared" si="118"/>
        <v>142.34754789587126</v>
      </c>
      <c r="N250" s="317">
        <f t="shared" si="118"/>
        <v>78.545020308092319</v>
      </c>
      <c r="O250" s="317">
        <f t="shared" si="118"/>
        <v>83.9149086957772</v>
      </c>
      <c r="P250" s="317">
        <f t="shared" si="118"/>
        <v>88.919472924190387</v>
      </c>
      <c r="Q250" s="317">
        <f t="shared" si="118"/>
        <v>93.499729105163794</v>
      </c>
    </row>
    <row r="251" spans="1:17" s="260" customFormat="1" hidden="1" outlineLevel="1">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1" collapsed="1">
      <c r="A252" s="257"/>
      <c r="B252" s="258" t="s">
        <v>772</v>
      </c>
      <c r="C252" s="259"/>
      <c r="D252" s="256"/>
      <c r="E252" s="197"/>
      <c r="F252" s="197"/>
      <c r="G252" s="197"/>
      <c r="H252" s="197"/>
      <c r="I252" s="197"/>
      <c r="J252" s="197"/>
      <c r="K252" s="197"/>
      <c r="L252" s="197"/>
      <c r="M252" s="197"/>
      <c r="N252" s="197"/>
      <c r="O252" s="197"/>
      <c r="P252" s="197"/>
      <c r="Q252" s="197"/>
    </row>
    <row r="253" spans="1:17" s="260" customFormat="1" hidden="1" outlineLevel="2">
      <c r="A253" s="257"/>
      <c r="B253" s="258"/>
      <c r="C253" s="259"/>
      <c r="D253" s="256"/>
      <c r="E253" s="197"/>
      <c r="F253" s="197"/>
      <c r="G253" s="197"/>
      <c r="H253" s="197"/>
      <c r="I253" s="197"/>
      <c r="J253" s="197"/>
      <c r="K253" s="197"/>
      <c r="L253" s="197"/>
      <c r="M253" s="197"/>
      <c r="N253" s="197"/>
      <c r="O253" s="197"/>
      <c r="P253" s="197"/>
      <c r="Q253" s="197"/>
    </row>
    <row r="254" spans="1:17" s="260" customFormat="1" hidden="1" outlineLevel="2">
      <c r="A254" s="257"/>
      <c r="B254" s="258"/>
      <c r="C254" s="259"/>
      <c r="D254" s="256"/>
      <c r="E254" s="268" t="str">
        <f t="shared" ref="E254:Q254" si="119" xml:space="preserve"> E$19</f>
        <v>Annual update - CPIH FYA active inflator from FYA 2017-18 - nominal year average prices (used for average RCV)</v>
      </c>
      <c r="F254" s="268">
        <f t="shared" si="119"/>
        <v>0</v>
      </c>
      <c r="G254" s="268" t="str">
        <f t="shared" si="119"/>
        <v>Factor</v>
      </c>
      <c r="H254" s="268">
        <f t="shared" si="119"/>
        <v>0</v>
      </c>
      <c r="I254" s="268">
        <f t="shared" si="119"/>
        <v>0</v>
      </c>
      <c r="J254" s="268">
        <f t="shared" si="119"/>
        <v>0</v>
      </c>
      <c r="K254" s="268">
        <f t="shared" si="119"/>
        <v>0</v>
      </c>
      <c r="L254" s="268">
        <f t="shared" si="119"/>
        <v>1.0386214616983847</v>
      </c>
      <c r="M254" s="268">
        <f t="shared" si="119"/>
        <v>1.0469374700143934</v>
      </c>
      <c r="N254" s="268">
        <f t="shared" si="119"/>
        <v>0</v>
      </c>
      <c r="O254" s="268">
        <f t="shared" si="119"/>
        <v>0</v>
      </c>
      <c r="P254" s="268">
        <f t="shared" si="119"/>
        <v>0</v>
      </c>
      <c r="Q254" s="268">
        <f t="shared" si="119"/>
        <v>0</v>
      </c>
    </row>
    <row r="255" spans="1:17" s="260" customFormat="1" hidden="1" outlineLevel="2">
      <c r="A255" s="257"/>
      <c r="B255" s="258"/>
      <c r="C255" s="259"/>
      <c r="D255" s="256"/>
      <c r="E255" s="268" t="str">
        <f t="shared" ref="E255:Q255" si="120" xml:space="preserve"> E$20</f>
        <v>Annual update - CPIH FYE active inflator from FYA 2017-18 - nominal year end prices (used for RCV components)</v>
      </c>
      <c r="F255" s="268">
        <f t="shared" si="120"/>
        <v>0</v>
      </c>
      <c r="G255" s="268" t="str">
        <f t="shared" si="120"/>
        <v>Factor</v>
      </c>
      <c r="H255" s="268">
        <f t="shared" si="120"/>
        <v>0</v>
      </c>
      <c r="I255" s="268">
        <f t="shared" si="120"/>
        <v>0</v>
      </c>
      <c r="J255" s="268">
        <f t="shared" si="120"/>
        <v>0</v>
      </c>
      <c r="K255" s="268">
        <f t="shared" si="120"/>
        <v>0</v>
      </c>
      <c r="L255" s="268">
        <f t="shared" si="120"/>
        <v>1.0420598112905806</v>
      </c>
      <c r="M255" s="268">
        <f t="shared" si="120"/>
        <v>1.0526147449224375</v>
      </c>
      <c r="N255" s="268">
        <f t="shared" si="120"/>
        <v>0</v>
      </c>
      <c r="O255" s="268">
        <f t="shared" si="120"/>
        <v>0</v>
      </c>
      <c r="P255" s="268">
        <f t="shared" si="120"/>
        <v>0</v>
      </c>
      <c r="Q255" s="268">
        <f t="shared" si="120"/>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797</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197"/>
      <c r="F258" s="197"/>
      <c r="G258" s="197"/>
      <c r="H258" s="197"/>
      <c r="I258" s="197"/>
      <c r="J258" s="197"/>
      <c r="K258" s="197"/>
      <c r="L258" s="197"/>
      <c r="M258" s="197"/>
      <c r="N258" s="197"/>
      <c r="O258" s="197"/>
      <c r="P258" s="197"/>
      <c r="Q258" s="197"/>
    </row>
    <row r="259" spans="1:17" s="386" customFormat="1" hidden="1" outlineLevel="2">
      <c r="A259" s="382"/>
      <c r="B259" s="383"/>
      <c r="C259" s="384"/>
      <c r="D259" s="385"/>
      <c r="E259" s="280" t="s">
        <v>844</v>
      </c>
      <c r="F259" s="280"/>
      <c r="G259" s="280" t="s">
        <v>170</v>
      </c>
      <c r="H259" s="280"/>
      <c r="I259" s="280"/>
      <c r="J259" s="280">
        <f t="shared" ref="J259:Q259" si="121" xml:space="preserve"> J226 * J255</f>
        <v>0</v>
      </c>
      <c r="K259" s="280">
        <f t="shared" si="121"/>
        <v>0</v>
      </c>
      <c r="L259" s="280">
        <f t="shared" si="121"/>
        <v>0</v>
      </c>
      <c r="M259" s="280">
        <f xml:space="preserve"> M226 * M255</f>
        <v>74.387740847121307</v>
      </c>
      <c r="N259" s="280">
        <f t="shared" si="121"/>
        <v>0</v>
      </c>
      <c r="O259" s="280">
        <f t="shared" si="121"/>
        <v>0</v>
      </c>
      <c r="P259" s="280">
        <f t="shared" si="121"/>
        <v>0</v>
      </c>
      <c r="Q259" s="280">
        <f t="shared" si="121"/>
        <v>0</v>
      </c>
    </row>
    <row r="260" spans="1:17" s="386" customFormat="1" hidden="1" outlineLevel="2">
      <c r="A260" s="382"/>
      <c r="B260" s="383"/>
      <c r="C260" s="384"/>
      <c r="D260" s="385"/>
      <c r="E260" s="280" t="s">
        <v>845</v>
      </c>
      <c r="F260" s="280"/>
      <c r="G260" s="280" t="s">
        <v>170</v>
      </c>
      <c r="H260" s="280"/>
      <c r="I260" s="280"/>
      <c r="J260" s="280">
        <f t="shared" ref="J260:Q260" si="122" xml:space="preserve"> J227 * J255</f>
        <v>0</v>
      </c>
      <c r="K260" s="280">
        <f t="shared" si="122"/>
        <v>0</v>
      </c>
      <c r="L260" s="280">
        <f t="shared" si="122"/>
        <v>0</v>
      </c>
      <c r="M260" s="280">
        <f t="shared" si="122"/>
        <v>3.3474483381204592</v>
      </c>
      <c r="N260" s="280">
        <f t="shared" si="122"/>
        <v>0</v>
      </c>
      <c r="O260" s="280">
        <f t="shared" si="122"/>
        <v>0</v>
      </c>
      <c r="P260" s="280">
        <f t="shared" si="122"/>
        <v>0</v>
      </c>
      <c r="Q260" s="280">
        <f t="shared" si="122"/>
        <v>0</v>
      </c>
    </row>
    <row r="261" spans="1:17" s="386" customFormat="1" hidden="1" outlineLevel="2">
      <c r="A261" s="382"/>
      <c r="B261" s="383"/>
      <c r="C261" s="384"/>
      <c r="D261" s="385"/>
      <c r="E261" s="280" t="s">
        <v>846</v>
      </c>
      <c r="F261" s="280"/>
      <c r="G261" s="280" t="s">
        <v>170</v>
      </c>
      <c r="H261" s="280"/>
      <c r="I261" s="280"/>
      <c r="J261" s="280">
        <f t="shared" ref="J261:Q261" si="123" xml:space="preserve"> IF( J$10 = 1, J225 * J255, J228 * J255)</f>
        <v>0</v>
      </c>
      <c r="K261" s="280">
        <f t="shared" si="123"/>
        <v>0</v>
      </c>
      <c r="L261" s="280">
        <f t="shared" si="123"/>
        <v>73.593066588366298</v>
      </c>
      <c r="M261" s="280">
        <f t="shared" si="123"/>
        <v>71.040292509000864</v>
      </c>
      <c r="N261" s="280">
        <f t="shared" si="123"/>
        <v>0</v>
      </c>
      <c r="O261" s="280">
        <f t="shared" si="123"/>
        <v>0</v>
      </c>
      <c r="P261" s="280">
        <f t="shared" si="123"/>
        <v>0</v>
      </c>
      <c r="Q261" s="280">
        <f t="shared" si="123"/>
        <v>0</v>
      </c>
    </row>
    <row r="262" spans="1:17" s="386" customFormat="1" hidden="1" outlineLevel="2">
      <c r="A262" s="382"/>
      <c r="B262" s="383"/>
      <c r="C262" s="384"/>
      <c r="D262" s="385"/>
      <c r="E262" s="280"/>
      <c r="F262" s="280"/>
      <c r="G262" s="280"/>
      <c r="H262" s="280"/>
      <c r="I262" s="280"/>
      <c r="J262" s="280"/>
      <c r="K262" s="280"/>
      <c r="L262" s="280"/>
      <c r="M262" s="280"/>
      <c r="N262" s="280"/>
      <c r="O262" s="280"/>
      <c r="P262" s="280"/>
      <c r="Q262" s="280"/>
    </row>
    <row r="263" spans="1:17" s="386" customFormat="1" hidden="1" outlineLevel="2">
      <c r="A263" s="382"/>
      <c r="B263" s="383"/>
      <c r="C263" s="384"/>
      <c r="D263" s="385"/>
      <c r="E263" s="280" t="s">
        <v>847</v>
      </c>
      <c r="F263" s="280"/>
      <c r="G263" s="280" t="s">
        <v>170</v>
      </c>
      <c r="H263" s="280"/>
      <c r="I263" s="280"/>
      <c r="J263" s="280">
        <f t="shared" ref="J263:Q263" si="124" xml:space="preserve"> J234 * J255</f>
        <v>0</v>
      </c>
      <c r="K263" s="280">
        <f t="shared" si="124"/>
        <v>0</v>
      </c>
      <c r="L263" s="280">
        <f t="shared" si="124"/>
        <v>0</v>
      </c>
      <c r="M263" s="280">
        <f t="shared" si="124"/>
        <v>74.338484389905929</v>
      </c>
      <c r="N263" s="280">
        <f t="shared" si="124"/>
        <v>0</v>
      </c>
      <c r="O263" s="280">
        <f t="shared" si="124"/>
        <v>0</v>
      </c>
      <c r="P263" s="280">
        <f t="shared" si="124"/>
        <v>0</v>
      </c>
      <c r="Q263" s="280">
        <f t="shared" si="124"/>
        <v>0</v>
      </c>
    </row>
    <row r="264" spans="1:17" s="386" customFormat="1" hidden="1" outlineLevel="2">
      <c r="A264" s="382"/>
      <c r="B264" s="383"/>
      <c r="C264" s="384"/>
      <c r="D264" s="385"/>
      <c r="E264" s="280" t="s">
        <v>848</v>
      </c>
      <c r="F264" s="280"/>
      <c r="G264" s="280" t="s">
        <v>170</v>
      </c>
      <c r="H264" s="280"/>
      <c r="I264" s="280"/>
      <c r="J264" s="280">
        <f t="shared" ref="J264:Q264" si="125" xml:space="preserve"> J235 * J255</f>
        <v>0</v>
      </c>
      <c r="K264" s="280">
        <f t="shared" si="125"/>
        <v>0</v>
      </c>
      <c r="L264" s="280">
        <f t="shared" si="125"/>
        <v>0</v>
      </c>
      <c r="M264" s="280">
        <f t="shared" si="125"/>
        <v>3.3452317975457659</v>
      </c>
      <c r="N264" s="280">
        <f t="shared" si="125"/>
        <v>0</v>
      </c>
      <c r="O264" s="280">
        <f t="shared" si="125"/>
        <v>0</v>
      </c>
      <c r="P264" s="280">
        <f t="shared" si="125"/>
        <v>0</v>
      </c>
      <c r="Q264" s="280">
        <f t="shared" si="125"/>
        <v>0</v>
      </c>
    </row>
    <row r="265" spans="1:17" s="386" customFormat="1" hidden="1" outlineLevel="2">
      <c r="A265" s="382"/>
      <c r="B265" s="383"/>
      <c r="C265" s="384"/>
      <c r="D265" s="385"/>
      <c r="E265" s="280" t="s">
        <v>849</v>
      </c>
      <c r="F265" s="280"/>
      <c r="G265" s="280" t="s">
        <v>170</v>
      </c>
      <c r="H265" s="280"/>
      <c r="I265" s="280"/>
      <c r="J265" s="280">
        <f t="shared" ref="J265:Q265" si="126" xml:space="preserve"> J236 * J255</f>
        <v>0</v>
      </c>
      <c r="K265" s="280">
        <f t="shared" si="126"/>
        <v>0</v>
      </c>
      <c r="L265" s="280">
        <f t="shared" si="126"/>
        <v>0</v>
      </c>
      <c r="M265" s="280">
        <f t="shared" si="126"/>
        <v>0</v>
      </c>
      <c r="N265" s="280">
        <f t="shared" si="126"/>
        <v>0</v>
      </c>
      <c r="O265" s="280">
        <f t="shared" si="126"/>
        <v>0</v>
      </c>
      <c r="P265" s="280">
        <f t="shared" si="126"/>
        <v>0</v>
      </c>
      <c r="Q265" s="280">
        <f t="shared" si="126"/>
        <v>0</v>
      </c>
    </row>
    <row r="266" spans="1:17" s="386" customFormat="1" hidden="1" outlineLevel="2">
      <c r="A266" s="382"/>
      <c r="B266" s="383"/>
      <c r="C266" s="384"/>
      <c r="D266" s="385"/>
      <c r="E266" s="280" t="s">
        <v>850</v>
      </c>
      <c r="F266" s="280"/>
      <c r="G266" s="280" t="s">
        <v>170</v>
      </c>
      <c r="H266" s="280"/>
      <c r="I266" s="280"/>
      <c r="J266" s="280">
        <f t="shared" ref="J266:Q266" si="127" xml:space="preserve"> IF( J$10 = 1, J233 * J255, J237 * J255)</f>
        <v>0</v>
      </c>
      <c r="K266" s="280">
        <f t="shared" si="127"/>
        <v>0</v>
      </c>
      <c r="L266" s="280">
        <f t="shared" si="127"/>
        <v>73.593066588366298</v>
      </c>
      <c r="M266" s="280">
        <f t="shared" si="127"/>
        <v>70.993252592360164</v>
      </c>
      <c r="N266" s="280">
        <f t="shared" si="127"/>
        <v>0</v>
      </c>
      <c r="O266" s="280">
        <f t="shared" si="127"/>
        <v>0</v>
      </c>
      <c r="P266" s="280">
        <f t="shared" si="127"/>
        <v>0</v>
      </c>
      <c r="Q266" s="280">
        <f t="shared" si="127"/>
        <v>0</v>
      </c>
    </row>
    <row r="267" spans="1:17" s="386" customFormat="1" hidden="1" outlineLevel="2">
      <c r="A267" s="382"/>
      <c r="B267" s="383"/>
      <c r="C267" s="384"/>
      <c r="D267" s="385"/>
      <c r="E267" s="280"/>
      <c r="F267" s="280"/>
      <c r="G267" s="280"/>
      <c r="H267" s="280"/>
      <c r="I267" s="280"/>
      <c r="J267" s="280"/>
      <c r="K267" s="280"/>
      <c r="L267" s="280"/>
      <c r="M267" s="280"/>
      <c r="N267" s="280"/>
      <c r="O267" s="280"/>
      <c r="P267" s="280"/>
      <c r="Q267" s="280"/>
    </row>
    <row r="268" spans="1:17" s="386" customFormat="1" hidden="1" outlineLevel="2">
      <c r="A268" s="382"/>
      <c r="B268" s="383"/>
      <c r="C268" s="384"/>
      <c r="D268" s="385"/>
      <c r="E268" s="280" t="s">
        <v>851</v>
      </c>
      <c r="F268" s="280"/>
      <c r="G268" s="280" t="s">
        <v>170</v>
      </c>
      <c r="H268" s="280"/>
      <c r="I268" s="280"/>
      <c r="J268" s="280">
        <f t="shared" ref="J268:Q268" si="128" xml:space="preserve"> J241 * J255</f>
        <v>0</v>
      </c>
      <c r="K268" s="280">
        <f t="shared" si="128"/>
        <v>0</v>
      </c>
      <c r="L268" s="280">
        <f t="shared" si="128"/>
        <v>0</v>
      </c>
      <c r="M268" s="280">
        <f t="shared" si="128"/>
        <v>0</v>
      </c>
      <c r="N268" s="280">
        <f t="shared" si="128"/>
        <v>0</v>
      </c>
      <c r="O268" s="280">
        <f t="shared" si="128"/>
        <v>0</v>
      </c>
      <c r="P268" s="280">
        <f t="shared" si="128"/>
        <v>0</v>
      </c>
      <c r="Q268" s="280">
        <f t="shared" si="128"/>
        <v>0</v>
      </c>
    </row>
    <row r="269" spans="1:17" s="386" customFormat="1" hidden="1" outlineLevel="2">
      <c r="A269" s="382"/>
      <c r="B269" s="383"/>
      <c r="C269" s="384"/>
      <c r="D269" s="385"/>
      <c r="E269" s="280" t="s">
        <v>852</v>
      </c>
      <c r="F269" s="280"/>
      <c r="G269" s="280" t="s">
        <v>170</v>
      </c>
      <c r="H269" s="280"/>
      <c r="I269" s="280"/>
      <c r="J269" s="280">
        <f t="shared" ref="J269:Q269" si="129" xml:space="preserve"> J242 * J255</f>
        <v>0</v>
      </c>
      <c r="K269" s="280">
        <f t="shared" si="129"/>
        <v>0</v>
      </c>
      <c r="L269" s="280">
        <f t="shared" si="129"/>
        <v>0</v>
      </c>
      <c r="M269" s="280">
        <f t="shared" si="129"/>
        <v>9.1196780553510859</v>
      </c>
      <c r="N269" s="280">
        <f t="shared" si="129"/>
        <v>0</v>
      </c>
      <c r="O269" s="280">
        <f t="shared" si="129"/>
        <v>0</v>
      </c>
      <c r="P269" s="280">
        <f t="shared" si="129"/>
        <v>0</v>
      </c>
      <c r="Q269" s="280">
        <f t="shared" si="129"/>
        <v>0</v>
      </c>
    </row>
    <row r="270" spans="1:17" s="386" customFormat="1" hidden="1" outlineLevel="2">
      <c r="A270" s="382"/>
      <c r="B270" s="383"/>
      <c r="C270" s="384"/>
      <c r="D270" s="385"/>
      <c r="E270" s="280" t="s">
        <v>853</v>
      </c>
      <c r="F270" s="280"/>
      <c r="G270" s="280" t="s">
        <v>170</v>
      </c>
      <c r="H270" s="280"/>
      <c r="I270" s="280"/>
      <c r="J270" s="280">
        <f t="shared" ref="J270:Q270" si="130" xml:space="preserve"> J243 * J255</f>
        <v>0</v>
      </c>
      <c r="K270" s="280">
        <f t="shared" si="130"/>
        <v>0</v>
      </c>
      <c r="L270" s="280">
        <f t="shared" si="130"/>
        <v>0</v>
      </c>
      <c r="M270" s="280">
        <f t="shared" si="130"/>
        <v>0.20519275624539912</v>
      </c>
      <c r="N270" s="280">
        <f t="shared" si="130"/>
        <v>0</v>
      </c>
      <c r="O270" s="280">
        <f t="shared" si="130"/>
        <v>0</v>
      </c>
      <c r="P270" s="280">
        <f t="shared" si="130"/>
        <v>0</v>
      </c>
      <c r="Q270" s="280">
        <f t="shared" si="130"/>
        <v>0</v>
      </c>
    </row>
    <row r="271" spans="1:17" s="386" customFormat="1" hidden="1" outlineLevel="2">
      <c r="A271" s="382"/>
      <c r="B271" s="383"/>
      <c r="C271" s="384"/>
      <c r="D271" s="385"/>
      <c r="E271" s="280" t="s">
        <v>851</v>
      </c>
      <c r="F271" s="280"/>
      <c r="G271" s="280" t="s">
        <v>170</v>
      </c>
      <c r="H271" s="280"/>
      <c r="I271" s="280"/>
      <c r="J271" s="280">
        <f t="shared" ref="J271:Q271" si="131" xml:space="preserve"> IF( J$10 = 1, J240 * J255, J244 * J255)</f>
        <v>0</v>
      </c>
      <c r="K271" s="280">
        <f t="shared" si="131"/>
        <v>0</v>
      </c>
      <c r="L271" s="280">
        <f t="shared" si="131"/>
        <v>0</v>
      </c>
      <c r="M271" s="280">
        <f t="shared" si="131"/>
        <v>8.9144852991056869</v>
      </c>
      <c r="N271" s="280">
        <f t="shared" si="131"/>
        <v>0</v>
      </c>
      <c r="O271" s="280">
        <f t="shared" si="131"/>
        <v>0</v>
      </c>
      <c r="P271" s="280">
        <f t="shared" si="131"/>
        <v>0</v>
      </c>
      <c r="Q271" s="280">
        <f t="shared" si="131"/>
        <v>0</v>
      </c>
    </row>
    <row r="272" spans="1:17" s="386" customFormat="1" hidden="1" outlineLevel="2">
      <c r="A272" s="382"/>
      <c r="B272" s="383"/>
      <c r="C272" s="384"/>
      <c r="D272" s="385"/>
      <c r="E272" s="280"/>
      <c r="F272" s="280"/>
      <c r="G272" s="280"/>
      <c r="H272" s="280"/>
      <c r="I272" s="280"/>
      <c r="J272" s="280"/>
      <c r="K272" s="280"/>
      <c r="L272" s="280"/>
      <c r="M272" s="280"/>
      <c r="N272" s="280"/>
      <c r="O272" s="280"/>
      <c r="P272" s="280"/>
      <c r="Q272" s="280"/>
    </row>
    <row r="273" spans="1:17" s="386" customFormat="1" hidden="1" outlineLevel="2">
      <c r="A273" s="382"/>
      <c r="B273" s="383"/>
      <c r="C273" s="384"/>
      <c r="D273" s="385"/>
      <c r="E273" s="280" t="s">
        <v>854</v>
      </c>
      <c r="F273" s="280"/>
      <c r="G273" s="280" t="s">
        <v>170</v>
      </c>
      <c r="H273" s="280"/>
      <c r="I273" s="280"/>
      <c r="J273" s="280">
        <f t="shared" ref="J273:Q273" si="132" xml:space="preserve"> J229 * J254</f>
        <v>0</v>
      </c>
      <c r="K273" s="280">
        <f t="shared" si="132"/>
        <v>0</v>
      </c>
      <c r="L273" s="280">
        <f t="shared" si="132"/>
        <v>0</v>
      </c>
      <c r="M273" s="280">
        <f t="shared" si="132"/>
        <v>72.321833816913852</v>
      </c>
      <c r="N273" s="280">
        <f t="shared" si="132"/>
        <v>0</v>
      </c>
      <c r="O273" s="280">
        <f t="shared" si="132"/>
        <v>0</v>
      </c>
      <c r="P273" s="280">
        <f t="shared" si="132"/>
        <v>0</v>
      </c>
      <c r="Q273" s="280">
        <f t="shared" si="132"/>
        <v>0</v>
      </c>
    </row>
    <row r="274" spans="1:17" s="386" customFormat="1" hidden="1" outlineLevel="2">
      <c r="A274" s="382"/>
      <c r="B274" s="383"/>
      <c r="C274" s="384"/>
      <c r="D274" s="385"/>
      <c r="E274" s="280" t="s">
        <v>855</v>
      </c>
      <c r="F274" s="280"/>
      <c r="G274" s="280" t="s">
        <v>170</v>
      </c>
      <c r="H274" s="280"/>
      <c r="I274" s="280"/>
      <c r="J274" s="280">
        <f t="shared" ref="J274:Q274" si="133" xml:space="preserve"> J238 * J254</f>
        <v>0</v>
      </c>
      <c r="K274" s="280">
        <f t="shared" si="133"/>
        <v>0</v>
      </c>
      <c r="L274" s="280">
        <f t="shared" si="133"/>
        <v>0</v>
      </c>
      <c r="M274" s="280">
        <f t="shared" si="133"/>
        <v>72.273945317107646</v>
      </c>
      <c r="N274" s="280">
        <f t="shared" si="133"/>
        <v>0</v>
      </c>
      <c r="O274" s="280">
        <f t="shared" si="133"/>
        <v>0</v>
      </c>
      <c r="P274" s="280">
        <f t="shared" si="133"/>
        <v>0</v>
      </c>
      <c r="Q274" s="280">
        <f t="shared" si="133"/>
        <v>0</v>
      </c>
    </row>
    <row r="275" spans="1:17" s="386" customFormat="1" hidden="1" outlineLevel="2">
      <c r="A275" s="382"/>
      <c r="B275" s="383"/>
      <c r="C275" s="384"/>
      <c r="D275" s="385"/>
      <c r="E275" s="280" t="s">
        <v>856</v>
      </c>
      <c r="F275" s="280"/>
      <c r="G275" s="280" t="s">
        <v>170</v>
      </c>
      <c r="H275" s="280"/>
      <c r="I275" s="280"/>
      <c r="J275" s="280">
        <f t="shared" ref="J275:Q275" si="134" xml:space="preserve"> J245 * J254</f>
        <v>0</v>
      </c>
      <c r="K275" s="280">
        <f t="shared" si="134"/>
        <v>0</v>
      </c>
      <c r="L275" s="280">
        <f t="shared" si="134"/>
        <v>0</v>
      </c>
      <c r="M275" s="280">
        <f t="shared" si="134"/>
        <v>4.4332025228346543</v>
      </c>
      <c r="N275" s="280">
        <f t="shared" si="134"/>
        <v>0</v>
      </c>
      <c r="O275" s="280">
        <f t="shared" si="134"/>
        <v>0</v>
      </c>
      <c r="P275" s="280">
        <f t="shared" si="134"/>
        <v>0</v>
      </c>
      <c r="Q275" s="280">
        <f t="shared" si="134"/>
        <v>0</v>
      </c>
    </row>
    <row r="276" spans="1:17" s="118" customFormat="1" hidden="1" outlineLevel="2">
      <c r="A276" s="269"/>
      <c r="B276" s="270"/>
      <c r="C276" s="271"/>
      <c r="D276" s="272"/>
      <c r="E276" s="381" t="s">
        <v>857</v>
      </c>
      <c r="F276" s="261"/>
      <c r="G276" s="261" t="s">
        <v>170</v>
      </c>
      <c r="H276" s="261"/>
      <c r="I276" s="261"/>
      <c r="J276" s="261">
        <f t="shared" ref="J276:Q276" si="135" xml:space="preserve"> SUM(J273:J275)</f>
        <v>0</v>
      </c>
      <c r="K276" s="261">
        <f t="shared" si="135"/>
        <v>0</v>
      </c>
      <c r="L276" s="261">
        <f t="shared" si="135"/>
        <v>0</v>
      </c>
      <c r="M276" s="261">
        <f t="shared" si="135"/>
        <v>149.02898165685613</v>
      </c>
      <c r="N276" s="261">
        <f t="shared" si="135"/>
        <v>0</v>
      </c>
      <c r="O276" s="261">
        <f t="shared" si="135"/>
        <v>0</v>
      </c>
      <c r="P276" s="261">
        <f t="shared" si="135"/>
        <v>0</v>
      </c>
      <c r="Q276" s="261">
        <f t="shared" si="135"/>
        <v>0</v>
      </c>
    </row>
    <row r="277" spans="1:17" s="260" customFormat="1" hidden="1" outlineLevel="1">
      <c r="A277" s="257"/>
      <c r="B277" s="258"/>
      <c r="C277" s="259"/>
      <c r="D277" s="256"/>
      <c r="E277" s="197"/>
      <c r="F277" s="197"/>
      <c r="G277" s="197"/>
      <c r="H277" s="197"/>
      <c r="I277" s="197"/>
      <c r="J277" s="197"/>
      <c r="K277" s="197"/>
      <c r="L277" s="197"/>
      <c r="M277" s="197"/>
      <c r="N277" s="197"/>
      <c r="O277" s="197"/>
      <c r="P277" s="197"/>
      <c r="Q277" s="197"/>
    </row>
    <row r="278" spans="1:17" s="260" customFormat="1" hidden="1" outlineLevel="1" collapsed="1">
      <c r="A278" s="257"/>
      <c r="B278" s="258" t="s">
        <v>813</v>
      </c>
      <c r="C278" s="259"/>
      <c r="D278" s="256"/>
      <c r="E278" s="197"/>
      <c r="F278" s="197"/>
      <c r="G278" s="197"/>
      <c r="H278" s="197"/>
      <c r="I278" s="197"/>
      <c r="J278" s="197"/>
      <c r="K278" s="197"/>
      <c r="L278" s="197"/>
      <c r="M278" s="197"/>
      <c r="N278" s="197"/>
      <c r="O278" s="197"/>
      <c r="P278" s="197"/>
      <c r="Q278" s="197"/>
    </row>
    <row r="279" spans="1:17" s="260" customFormat="1" hidden="1" outlineLevel="2">
      <c r="A279" s="257"/>
      <c r="B279" s="258"/>
      <c r="C279" s="259"/>
      <c r="D279" s="256"/>
      <c r="E279" s="197"/>
      <c r="F279" s="197"/>
      <c r="G279" s="197"/>
      <c r="H279" s="197"/>
      <c r="I279" s="197"/>
      <c r="J279" s="197"/>
      <c r="K279" s="197"/>
      <c r="L279" s="197"/>
      <c r="M279" s="197"/>
      <c r="N279" s="197"/>
      <c r="O279" s="197"/>
      <c r="P279" s="197"/>
      <c r="Q279" s="197"/>
    </row>
    <row r="280" spans="1:17" s="201" customFormat="1" hidden="1" outlineLevel="2">
      <c r="A280" s="319"/>
      <c r="B280" s="320"/>
      <c r="C280" s="321"/>
      <c r="D280" s="322"/>
      <c r="E280" s="323" t="str">
        <f t="shared" ref="E280:Q280" si="136" xml:space="preserve"> E261</f>
        <v>Actual wedge closing RCV (RPI inflated RCV) - WN - nominal (year end prices)</v>
      </c>
      <c r="F280" s="323">
        <f t="shared" si="136"/>
        <v>0</v>
      </c>
      <c r="G280" s="323" t="str">
        <f t="shared" si="136"/>
        <v>£m</v>
      </c>
      <c r="H280" s="323">
        <f t="shared" si="136"/>
        <v>0</v>
      </c>
      <c r="I280" s="323">
        <f t="shared" si="136"/>
        <v>0</v>
      </c>
      <c r="J280" s="323">
        <f t="shared" si="136"/>
        <v>0</v>
      </c>
      <c r="K280" s="323">
        <f t="shared" si="136"/>
        <v>0</v>
      </c>
      <c r="L280" s="323">
        <f t="shared" si="136"/>
        <v>73.593066588366298</v>
      </c>
      <c r="M280" s="323">
        <f t="shared" si="136"/>
        <v>71.040292509000864</v>
      </c>
      <c r="N280" s="323">
        <f t="shared" si="136"/>
        <v>0</v>
      </c>
      <c r="O280" s="323">
        <f t="shared" si="136"/>
        <v>0</v>
      </c>
      <c r="P280" s="323">
        <f t="shared" si="136"/>
        <v>0</v>
      </c>
      <c r="Q280" s="323">
        <f t="shared" si="136"/>
        <v>0</v>
      </c>
    </row>
    <row r="281" spans="1:17" s="201" customFormat="1" hidden="1" outlineLevel="2">
      <c r="A281" s="319"/>
      <c r="B281" s="320"/>
      <c r="C281" s="321"/>
      <c r="D281" s="322" t="s">
        <v>565</v>
      </c>
      <c r="E281" s="323" t="str">
        <f t="shared" ref="E281:Q281" si="137" xml:space="preserve"> E266</f>
        <v>Closing RCV (CPIH inflated RCV) - WN - nominal (year end prices)</v>
      </c>
      <c r="F281" s="323">
        <f t="shared" si="137"/>
        <v>0</v>
      </c>
      <c r="G281" s="323" t="str">
        <f t="shared" si="137"/>
        <v>£m</v>
      </c>
      <c r="H281" s="323">
        <f t="shared" si="137"/>
        <v>0</v>
      </c>
      <c r="I281" s="323">
        <f t="shared" si="137"/>
        <v>0</v>
      </c>
      <c r="J281" s="323">
        <f t="shared" si="137"/>
        <v>0</v>
      </c>
      <c r="K281" s="323">
        <f t="shared" si="137"/>
        <v>0</v>
      </c>
      <c r="L281" s="323">
        <f t="shared" si="137"/>
        <v>73.593066588366298</v>
      </c>
      <c r="M281" s="323">
        <f t="shared" si="137"/>
        <v>70.993252592360164</v>
      </c>
      <c r="N281" s="323">
        <f t="shared" si="137"/>
        <v>0</v>
      </c>
      <c r="O281" s="323">
        <f t="shared" si="137"/>
        <v>0</v>
      </c>
      <c r="P281" s="323">
        <f t="shared" si="137"/>
        <v>0</v>
      </c>
      <c r="Q281" s="323">
        <f t="shared" si="137"/>
        <v>0</v>
      </c>
    </row>
    <row r="282" spans="1:17" s="201" customFormat="1" hidden="1" outlineLevel="2">
      <c r="A282" s="319"/>
      <c r="B282" s="320"/>
      <c r="C282" s="321"/>
      <c r="D282" s="322" t="s">
        <v>565</v>
      </c>
      <c r="E282" s="323" t="str">
        <f t="shared" ref="E282:Q282" si="138" xml:space="preserve"> E271</f>
        <v>Closing RCV (Post 2020 investment RCV) - WN - nominal (year end prices)</v>
      </c>
      <c r="F282" s="323">
        <f t="shared" si="138"/>
        <v>0</v>
      </c>
      <c r="G282" s="323" t="str">
        <f t="shared" si="138"/>
        <v>£m</v>
      </c>
      <c r="H282" s="323">
        <f t="shared" si="138"/>
        <v>0</v>
      </c>
      <c r="I282" s="323">
        <f t="shared" si="138"/>
        <v>0</v>
      </c>
      <c r="J282" s="323">
        <f t="shared" si="138"/>
        <v>0</v>
      </c>
      <c r="K282" s="323">
        <f t="shared" si="138"/>
        <v>0</v>
      </c>
      <c r="L282" s="323">
        <f t="shared" si="138"/>
        <v>0</v>
      </c>
      <c r="M282" s="323">
        <f t="shared" si="138"/>
        <v>8.9144852991056869</v>
      </c>
      <c r="N282" s="323">
        <f t="shared" si="138"/>
        <v>0</v>
      </c>
      <c r="O282" s="323">
        <f t="shared" si="138"/>
        <v>0</v>
      </c>
      <c r="P282" s="323">
        <f t="shared" si="138"/>
        <v>0</v>
      </c>
      <c r="Q282" s="323">
        <f t="shared" si="138"/>
        <v>0</v>
      </c>
    </row>
    <row r="283" spans="1:17" s="193" customFormat="1" hidden="1" outlineLevel="2">
      <c r="A283" s="189"/>
      <c r="B283" s="309"/>
      <c r="C283" s="191"/>
      <c r="D283" s="192"/>
      <c r="E283" s="244" t="s">
        <v>858</v>
      </c>
      <c r="F283" s="244"/>
      <c r="G283" s="244" t="s">
        <v>170</v>
      </c>
      <c r="H283" s="244"/>
      <c r="I283" s="244"/>
      <c r="J283" s="324">
        <f t="shared" ref="J283:Q283" si="139" xml:space="preserve"> SUM(J280:J282)</f>
        <v>0</v>
      </c>
      <c r="K283" s="324">
        <f t="shared" si="139"/>
        <v>0</v>
      </c>
      <c r="L283" s="324">
        <f t="shared" si="139"/>
        <v>147.1861331767326</v>
      </c>
      <c r="M283" s="324">
        <f t="shared" si="139"/>
        <v>150.94803040046671</v>
      </c>
      <c r="N283" s="324">
        <f t="shared" si="139"/>
        <v>0</v>
      </c>
      <c r="O283" s="324">
        <f t="shared" si="139"/>
        <v>0</v>
      </c>
      <c r="P283" s="324">
        <f t="shared" si="139"/>
        <v>0</v>
      </c>
      <c r="Q283" s="324">
        <f t="shared" si="139"/>
        <v>0</v>
      </c>
    </row>
    <row r="284" spans="1:17" s="260" customFormat="1" hidden="1" outlineLevel="2">
      <c r="A284" s="257"/>
      <c r="B284" s="258"/>
      <c r="C284" s="259"/>
      <c r="D284" s="256"/>
      <c r="E284" s="197"/>
      <c r="F284" s="197"/>
      <c r="G284" s="197"/>
      <c r="H284" s="197"/>
      <c r="I284" s="197"/>
      <c r="J284" s="197"/>
      <c r="K284" s="197"/>
      <c r="L284" s="197"/>
      <c r="M284" s="197"/>
      <c r="N284" s="197"/>
      <c r="O284" s="197"/>
      <c r="P284" s="197"/>
      <c r="Q284" s="197"/>
    </row>
    <row r="285" spans="1:17" s="201" customFormat="1" hidden="1" outlineLevel="2">
      <c r="A285" s="319"/>
      <c r="B285" s="320"/>
      <c r="C285" s="321"/>
      <c r="D285" s="322"/>
      <c r="E285" s="323" t="s">
        <v>859</v>
      </c>
      <c r="F285" s="323"/>
      <c r="G285" s="323" t="s">
        <v>170</v>
      </c>
      <c r="H285" s="323"/>
      <c r="I285" s="323"/>
      <c r="J285" s="323">
        <f t="shared" ref="J285:J287" si="140" xml:space="preserve"> I280 * J$21</f>
        <v>0</v>
      </c>
      <c r="K285" s="323">
        <f t="shared" ref="K285:K287" si="141" xml:space="preserve"> J280 * K$21</f>
        <v>0</v>
      </c>
      <c r="L285" s="323">
        <f t="shared" ref="L285:L287" si="142" xml:space="preserve"> K280 * L$21</f>
        <v>0</v>
      </c>
      <c r="M285" s="323">
        <f xml:space="preserve"> L280 * M$21</f>
        <v>74.338484389905929</v>
      </c>
      <c r="N285" s="323">
        <f xml:space="preserve"> M280 * N$21</f>
        <v>0</v>
      </c>
      <c r="O285" s="323">
        <f t="shared" ref="O285:O287" si="143" xml:space="preserve"> N280 * O$21</f>
        <v>0</v>
      </c>
      <c r="P285" s="323">
        <f t="shared" ref="P285:P287" si="144" xml:space="preserve"> O280 * P$21</f>
        <v>0</v>
      </c>
      <c r="Q285" s="323">
        <f t="shared" ref="Q285:Q287" si="145" xml:space="preserve"> P280 * Q$21</f>
        <v>0</v>
      </c>
    </row>
    <row r="286" spans="1:17" s="201" customFormat="1" hidden="1" outlineLevel="2">
      <c r="A286" s="319"/>
      <c r="B286" s="320"/>
      <c r="C286" s="321"/>
      <c r="D286" s="322" t="s">
        <v>565</v>
      </c>
      <c r="E286" s="323" t="s">
        <v>860</v>
      </c>
      <c r="F286" s="323"/>
      <c r="G286" s="323" t="s">
        <v>170</v>
      </c>
      <c r="H286" s="323"/>
      <c r="I286" s="323"/>
      <c r="J286" s="323">
        <f t="shared" si="140"/>
        <v>0</v>
      </c>
      <c r="K286" s="323">
        <f t="shared" si="141"/>
        <v>0</v>
      </c>
      <c r="L286" s="323">
        <f t="shared" si="142"/>
        <v>0</v>
      </c>
      <c r="M286" s="323">
        <f t="shared" ref="M286:M287" si="146" xml:space="preserve"> L281 * M$21</f>
        <v>74.338484389905929</v>
      </c>
      <c r="N286" s="323">
        <f t="shared" ref="N286:N287" si="147" xml:space="preserve"> M281 * N$21</f>
        <v>0</v>
      </c>
      <c r="O286" s="323">
        <f t="shared" si="143"/>
        <v>0</v>
      </c>
      <c r="P286" s="323">
        <f t="shared" si="144"/>
        <v>0</v>
      </c>
      <c r="Q286" s="323">
        <f t="shared" si="145"/>
        <v>0</v>
      </c>
    </row>
    <row r="287" spans="1:17" s="201" customFormat="1" hidden="1" outlineLevel="2">
      <c r="A287" s="319"/>
      <c r="B287" s="320"/>
      <c r="C287" s="321"/>
      <c r="D287" s="322" t="s">
        <v>565</v>
      </c>
      <c r="E287" s="323" t="s">
        <v>861</v>
      </c>
      <c r="F287" s="323"/>
      <c r="G287" s="323" t="s">
        <v>170</v>
      </c>
      <c r="H287" s="323"/>
      <c r="I287" s="323"/>
      <c r="J287" s="323">
        <f t="shared" si="140"/>
        <v>0</v>
      </c>
      <c r="K287" s="323">
        <f t="shared" si="141"/>
        <v>0</v>
      </c>
      <c r="L287" s="323">
        <f t="shared" si="142"/>
        <v>0</v>
      </c>
      <c r="M287" s="323">
        <f t="shared" si="146"/>
        <v>0</v>
      </c>
      <c r="N287" s="323">
        <f t="shared" si="147"/>
        <v>0</v>
      </c>
      <c r="O287" s="323">
        <f t="shared" si="143"/>
        <v>0</v>
      </c>
      <c r="P287" s="323">
        <f t="shared" si="144"/>
        <v>0</v>
      </c>
      <c r="Q287" s="323">
        <f t="shared" si="145"/>
        <v>0</v>
      </c>
    </row>
    <row r="288" spans="1:17" s="193" customFormat="1" hidden="1" outlineLevel="2">
      <c r="A288" s="189"/>
      <c r="B288" s="309"/>
      <c r="C288" s="191"/>
      <c r="D288" s="192"/>
      <c r="E288" s="244" t="s">
        <v>862</v>
      </c>
      <c r="F288" s="244"/>
      <c r="G288" s="244" t="s">
        <v>170</v>
      </c>
      <c r="H288" s="244"/>
      <c r="I288" s="244"/>
      <c r="J288" s="324">
        <f t="shared" ref="J288" si="148" xml:space="preserve"> SUM(J285:J287)</f>
        <v>0</v>
      </c>
      <c r="K288" s="324">
        <f t="shared" ref="K288:Q288" si="149" xml:space="preserve"> SUM(K285:K287)</f>
        <v>0</v>
      </c>
      <c r="L288" s="324">
        <f t="shared" si="149"/>
        <v>0</v>
      </c>
      <c r="M288" s="324">
        <f t="shared" si="149"/>
        <v>148.67696877981186</v>
      </c>
      <c r="N288" s="324">
        <f t="shared" si="149"/>
        <v>0</v>
      </c>
      <c r="O288" s="324">
        <f t="shared" si="149"/>
        <v>0</v>
      </c>
      <c r="P288" s="324">
        <f t="shared" si="149"/>
        <v>0</v>
      </c>
      <c r="Q288" s="324">
        <f t="shared" si="149"/>
        <v>0</v>
      </c>
    </row>
    <row r="289" spans="1:17" s="260" customFormat="1" hidden="1" outlineLevel="2">
      <c r="A289" s="257"/>
      <c r="B289" s="258"/>
      <c r="C289" s="259"/>
      <c r="D289" s="256"/>
      <c r="E289" s="197"/>
      <c r="F289" s="197"/>
      <c r="G289" s="197"/>
      <c r="H289" s="197"/>
      <c r="I289" s="197"/>
      <c r="J289" s="197"/>
      <c r="K289" s="197"/>
      <c r="L289" s="197"/>
      <c r="M289" s="197"/>
      <c r="N289" s="197"/>
      <c r="O289" s="197"/>
      <c r="P289" s="197"/>
      <c r="Q289" s="197"/>
    </row>
    <row r="290" spans="1:17" s="260" customFormat="1" hidden="1" outlineLevel="2">
      <c r="A290" s="257"/>
      <c r="B290" s="258"/>
      <c r="C290" s="259"/>
      <c r="D290" s="256"/>
      <c r="E290" s="197" t="str">
        <f t="shared" ref="E290:Q290" si="150" xml:space="preserve"> E288</f>
        <v>Prior year closing RCV expressed in current year nominal terms - WN</v>
      </c>
      <c r="F290" s="197">
        <f t="shared" si="150"/>
        <v>0</v>
      </c>
      <c r="G290" s="197" t="str">
        <f t="shared" si="150"/>
        <v>£m</v>
      </c>
      <c r="H290" s="197">
        <f t="shared" si="150"/>
        <v>0</v>
      </c>
      <c r="I290" s="197">
        <f t="shared" si="150"/>
        <v>0</v>
      </c>
      <c r="J290" s="197">
        <f t="shared" si="150"/>
        <v>0</v>
      </c>
      <c r="K290" s="197">
        <f t="shared" si="150"/>
        <v>0</v>
      </c>
      <c r="L290" s="197">
        <f t="shared" si="150"/>
        <v>0</v>
      </c>
      <c r="M290" s="197">
        <f t="shared" si="150"/>
        <v>148.67696877981186</v>
      </c>
      <c r="N290" s="197">
        <f t="shared" si="150"/>
        <v>0</v>
      </c>
      <c r="O290" s="197">
        <f t="shared" si="150"/>
        <v>0</v>
      </c>
      <c r="P290" s="197">
        <f t="shared" si="150"/>
        <v>0</v>
      </c>
      <c r="Q290" s="197">
        <f t="shared" si="150"/>
        <v>0</v>
      </c>
    </row>
    <row r="291" spans="1:17" s="260" customFormat="1" hidden="1" outlineLevel="2">
      <c r="A291" s="257"/>
      <c r="B291" s="258"/>
      <c r="C291" s="259"/>
      <c r="D291" s="256" t="s">
        <v>473</v>
      </c>
      <c r="E291" s="197" t="s">
        <v>863</v>
      </c>
      <c r="F291" s="197"/>
      <c r="G291" s="197" t="s">
        <v>170</v>
      </c>
      <c r="H291" s="197"/>
      <c r="I291" s="197"/>
      <c r="J291" s="197">
        <f t="shared" ref="J291" si="151" xml:space="preserve"> I283</f>
        <v>0</v>
      </c>
      <c r="K291" s="197">
        <f t="shared" ref="K291" si="152" xml:space="preserve"> J283</f>
        <v>0</v>
      </c>
      <c r="L291" s="197">
        <f t="shared" ref="L291" si="153" xml:space="preserve"> K283</f>
        <v>0</v>
      </c>
      <c r="M291" s="197">
        <f t="shared" ref="M291" si="154" xml:space="preserve"> L283</f>
        <v>147.1861331767326</v>
      </c>
      <c r="N291" s="197">
        <f t="shared" ref="N291" si="155" xml:space="preserve"> M283</f>
        <v>150.94803040046671</v>
      </c>
      <c r="O291" s="197">
        <f t="shared" ref="O291" si="156" xml:space="preserve"> N283</f>
        <v>0</v>
      </c>
      <c r="P291" s="197">
        <f t="shared" ref="P291" si="157" xml:space="preserve"> O283</f>
        <v>0</v>
      </c>
      <c r="Q291" s="197">
        <f t="shared" ref="Q291" si="158" xml:space="preserve"> P283</f>
        <v>0</v>
      </c>
    </row>
    <row r="292" spans="1:17" s="260" customFormat="1" hidden="1" outlineLevel="2">
      <c r="A292" s="257"/>
      <c r="B292" s="258"/>
      <c r="C292" s="259"/>
      <c r="D292" s="256"/>
      <c r="E292" s="267" t="str">
        <f t="shared" ref="E292:Q292" si="159" xml:space="preserve"> E$13</f>
        <v>Annual update active flag</v>
      </c>
      <c r="F292" s="267">
        <f t="shared" si="159"/>
        <v>0</v>
      </c>
      <c r="G292" s="267" t="str">
        <f t="shared" si="159"/>
        <v>Flag</v>
      </c>
      <c r="H292" s="267">
        <f t="shared" si="159"/>
        <v>0</v>
      </c>
      <c r="I292" s="267">
        <f t="shared" si="159"/>
        <v>0</v>
      </c>
      <c r="J292" s="267">
        <f t="shared" si="159"/>
        <v>0</v>
      </c>
      <c r="K292" s="267">
        <f t="shared" si="159"/>
        <v>0</v>
      </c>
      <c r="L292" s="267">
        <f t="shared" si="159"/>
        <v>1</v>
      </c>
      <c r="M292" s="267">
        <f t="shared" si="159"/>
        <v>1</v>
      </c>
      <c r="N292" s="267">
        <f t="shared" si="159"/>
        <v>0</v>
      </c>
      <c r="O292" s="267">
        <f t="shared" si="159"/>
        <v>0</v>
      </c>
      <c r="P292" s="267">
        <f t="shared" si="159"/>
        <v>0</v>
      </c>
      <c r="Q292" s="267">
        <f t="shared" si="159"/>
        <v>0</v>
      </c>
    </row>
    <row r="293" spans="1:17" s="386" customFormat="1" hidden="1" outlineLevel="2">
      <c r="A293" s="382"/>
      <c r="B293" s="383"/>
      <c r="C293" s="384"/>
      <c r="D293" s="385"/>
      <c r="E293" s="381" t="s">
        <v>864</v>
      </c>
      <c r="F293" s="381"/>
      <c r="G293" s="381" t="s">
        <v>170</v>
      </c>
      <c r="H293" s="381"/>
      <c r="I293" s="381"/>
      <c r="J293" s="381">
        <f t="shared" ref="J293:Q293" si="160" xml:space="preserve"> J292 * (J290 - J291)</f>
        <v>0</v>
      </c>
      <c r="K293" s="381">
        <f t="shared" si="160"/>
        <v>0</v>
      </c>
      <c r="L293" s="381">
        <f t="shared" si="160"/>
        <v>0</v>
      </c>
      <c r="M293" s="381">
        <f t="shared" si="160"/>
        <v>1.4908356030792618</v>
      </c>
      <c r="N293" s="381">
        <f t="shared" si="160"/>
        <v>0</v>
      </c>
      <c r="O293" s="381">
        <f t="shared" si="160"/>
        <v>0</v>
      </c>
      <c r="P293" s="381">
        <f t="shared" si="160"/>
        <v>0</v>
      </c>
      <c r="Q293" s="381">
        <f t="shared" si="160"/>
        <v>0</v>
      </c>
    </row>
    <row r="294" spans="1:17" hidden="1" outlineLevel="2">
      <c r="D294" s="83"/>
    </row>
    <row r="295" spans="1:17" s="377" customFormat="1" hidden="1" outlineLevel="2">
      <c r="A295" s="372"/>
      <c r="B295" s="373"/>
      <c r="C295" s="374"/>
      <c r="D295" s="375"/>
      <c r="E295" s="376" t="str">
        <f xml:space="preserve"> "RCV at 31 March " &amp; $L$4 &amp; " expressed in March " &amp; $L$4 &amp; " prices - WN"</f>
        <v>RCV at 31 March 2020 expressed in March 2020 prices - WN</v>
      </c>
      <c r="G295" s="377" t="s">
        <v>170</v>
      </c>
      <c r="J295" s="378"/>
      <c r="K295" s="378"/>
      <c r="L295" s="378"/>
      <c r="M295" s="378">
        <f xml:space="preserve"> M291</f>
        <v>147.1861331767326</v>
      </c>
      <c r="N295" s="378"/>
      <c r="O295" s="378"/>
      <c r="P295" s="378"/>
      <c r="Q295" s="378"/>
    </row>
    <row r="296" spans="1:17" s="377" customFormat="1" hidden="1" outlineLevel="2">
      <c r="A296" s="372"/>
      <c r="B296" s="373"/>
      <c r="C296" s="374"/>
      <c r="D296" s="375" t="s">
        <v>565</v>
      </c>
      <c r="E296" s="376" t="str">
        <f xml:space="preserve"> "Indexation roll forward in " &amp; $M$4 &amp; " update - WN"</f>
        <v>Indexation roll forward in 2021 update - WN</v>
      </c>
      <c r="G296" s="377" t="s">
        <v>170</v>
      </c>
      <c r="J296" s="378"/>
      <c r="K296" s="378"/>
      <c r="L296" s="378"/>
      <c r="M296" s="378">
        <f xml:space="preserve"> M293</f>
        <v>1.4908356030792618</v>
      </c>
      <c r="N296" s="378"/>
      <c r="O296" s="378"/>
      <c r="P296" s="378"/>
      <c r="Q296" s="378"/>
    </row>
    <row r="297" spans="1:17" s="377" customFormat="1" hidden="1" outlineLevel="2">
      <c r="A297" s="372"/>
      <c r="B297" s="373"/>
      <c r="C297" s="374"/>
      <c r="D297" s="379"/>
      <c r="E297" s="376" t="str">
        <f xml:space="preserve"> "RCV at 31 March " &amp; $L$4 &amp; " expressed in March " &amp; $M$4 &amp; " prices - WN"</f>
        <v>RCV at 31 March 2020 expressed in March 2021 prices - WN</v>
      </c>
      <c r="G297" s="377" t="s">
        <v>170</v>
      </c>
      <c r="J297" s="378"/>
      <c r="K297" s="378"/>
      <c r="L297" s="378"/>
      <c r="M297" s="378">
        <f xml:space="preserve"> M290</f>
        <v>148.67696877981186</v>
      </c>
      <c r="N297" s="378"/>
      <c r="O297" s="378"/>
      <c r="P297" s="378"/>
      <c r="Q297" s="378"/>
    </row>
    <row r="298" spans="1:17" s="118" customFormat="1" hidden="1" outlineLevel="2">
      <c r="A298" s="269"/>
      <c r="B298" s="270"/>
      <c r="C298" s="271"/>
      <c r="D298" s="272"/>
      <c r="E298" s="117"/>
      <c r="J298" s="380"/>
      <c r="K298" s="380"/>
      <c r="L298" s="380"/>
      <c r="M298" s="380"/>
      <c r="N298" s="380"/>
      <c r="O298" s="380"/>
      <c r="P298" s="380"/>
      <c r="Q298" s="380"/>
    </row>
    <row r="299" spans="1:17" s="377" customFormat="1" hidden="1" outlineLevel="2">
      <c r="A299" s="372"/>
      <c r="B299" s="373"/>
      <c r="C299" s="374"/>
      <c r="D299" s="375"/>
      <c r="E299" s="376" t="str">
        <f xml:space="preserve"> "RCV at 31 March " &amp; $M$4 &amp; " expressed in March " &amp; $M$4 &amp; " prices - WN"</f>
        <v>RCV at 31 March 2021 expressed in March 2021 prices - WN</v>
      </c>
      <c r="G299" s="377" t="s">
        <v>170</v>
      </c>
      <c r="J299" s="378"/>
      <c r="K299" s="378"/>
      <c r="L299" s="378"/>
      <c r="M299" s="378"/>
      <c r="N299" s="378">
        <f xml:space="preserve"> N291</f>
        <v>150.94803040046671</v>
      </c>
      <c r="O299" s="378"/>
      <c r="P299" s="378"/>
      <c r="Q299" s="378"/>
    </row>
    <row r="300" spans="1:17" s="377" customFormat="1" hidden="1" outlineLevel="2">
      <c r="A300" s="372"/>
      <c r="B300" s="373"/>
      <c r="C300" s="374"/>
      <c r="D300" s="375" t="s">
        <v>565</v>
      </c>
      <c r="E300" s="376" t="str">
        <f xml:space="preserve"> "Indexation roll forward in " &amp; $N$4 &amp; " update - WN"</f>
        <v>Indexation roll forward in 2022 update - WN</v>
      </c>
      <c r="G300" s="377" t="s">
        <v>170</v>
      </c>
      <c r="J300" s="378"/>
      <c r="K300" s="378"/>
      <c r="L300" s="378"/>
      <c r="M300" s="378"/>
      <c r="N300" s="378">
        <f xml:space="preserve"> N293</f>
        <v>0</v>
      </c>
      <c r="O300" s="378"/>
      <c r="P300" s="378"/>
      <c r="Q300" s="378"/>
    </row>
    <row r="301" spans="1:17" s="377" customFormat="1" hidden="1" outlineLevel="2">
      <c r="A301" s="372"/>
      <c r="B301" s="373"/>
      <c r="C301" s="374"/>
      <c r="D301" s="379"/>
      <c r="E301" s="376" t="str">
        <f xml:space="preserve"> "RCV at 31 March " &amp; $M$4 &amp; " expressed in March " &amp; $N$4 &amp; " prices - WN"</f>
        <v>RCV at 31 March 2021 expressed in March 2022 prices - WN</v>
      </c>
      <c r="G301" s="377" t="s">
        <v>170</v>
      </c>
      <c r="J301" s="378"/>
      <c r="K301" s="378"/>
      <c r="L301" s="378"/>
      <c r="M301" s="378"/>
      <c r="N301" s="378">
        <f xml:space="preserve"> N290</f>
        <v>0</v>
      </c>
      <c r="O301" s="378"/>
      <c r="P301" s="378"/>
      <c r="Q301" s="378"/>
    </row>
    <row r="302" spans="1:17" s="118" customFormat="1" hidden="1" outlineLevel="2">
      <c r="A302" s="269"/>
      <c r="B302" s="270"/>
      <c r="C302" s="271"/>
      <c r="D302" s="272"/>
      <c r="E302" s="117"/>
      <c r="J302" s="380"/>
      <c r="K302" s="380"/>
      <c r="L302" s="380"/>
      <c r="M302" s="380"/>
      <c r="N302" s="380"/>
      <c r="O302" s="380"/>
      <c r="P302" s="380"/>
      <c r="Q302" s="380"/>
    </row>
    <row r="303" spans="1:17" s="377" customFormat="1" hidden="1" outlineLevel="2">
      <c r="A303" s="372"/>
      <c r="B303" s="373"/>
      <c r="C303" s="374"/>
      <c r="D303" s="375"/>
      <c r="E303" s="376" t="str">
        <f xml:space="preserve"> "RCV at 31 March " &amp; $N$4 &amp; " expressed in March " &amp; $N$4 &amp; " prices - WN"</f>
        <v>RCV at 31 March 2022 expressed in March 2022 prices - WN</v>
      </c>
      <c r="G303" s="377" t="s">
        <v>170</v>
      </c>
      <c r="J303" s="378"/>
      <c r="K303" s="378"/>
      <c r="L303" s="378"/>
      <c r="M303" s="378"/>
      <c r="N303" s="378"/>
      <c r="O303" s="378">
        <f xml:space="preserve"> O291</f>
        <v>0</v>
      </c>
      <c r="P303" s="378"/>
      <c r="Q303" s="378"/>
    </row>
    <row r="304" spans="1:17" s="377" customFormat="1" hidden="1" outlineLevel="2">
      <c r="A304" s="372"/>
      <c r="B304" s="373"/>
      <c r="C304" s="374"/>
      <c r="D304" s="375" t="s">
        <v>565</v>
      </c>
      <c r="E304" s="376" t="str">
        <f xml:space="preserve"> "Indexation roll forward in " &amp; $O$4 &amp; " update - WN"</f>
        <v>Indexation roll forward in 2023 update - WN</v>
      </c>
      <c r="G304" s="377" t="s">
        <v>170</v>
      </c>
      <c r="J304" s="378"/>
      <c r="K304" s="378"/>
      <c r="L304" s="378"/>
      <c r="M304" s="378"/>
      <c r="N304" s="378"/>
      <c r="O304" s="378">
        <f xml:space="preserve"> O293</f>
        <v>0</v>
      </c>
      <c r="P304" s="378"/>
      <c r="Q304" s="378"/>
    </row>
    <row r="305" spans="1:17" s="377" customFormat="1" hidden="1" outlineLevel="2">
      <c r="A305" s="372"/>
      <c r="B305" s="373"/>
      <c r="C305" s="374"/>
      <c r="D305" s="379"/>
      <c r="E305" s="376" t="str">
        <f xml:space="preserve"> "RCV at 31 March " &amp; $N$4 &amp; " expressed in March " &amp; $O$4 &amp; " prices - WN"</f>
        <v>RCV at 31 March 2022 expressed in March 2023 prices - WN</v>
      </c>
      <c r="G305" s="377" t="s">
        <v>170</v>
      </c>
      <c r="J305" s="378"/>
      <c r="K305" s="378"/>
      <c r="L305" s="378"/>
      <c r="M305" s="378"/>
      <c r="N305" s="378"/>
      <c r="O305" s="378">
        <f xml:space="preserve"> O290</f>
        <v>0</v>
      </c>
      <c r="P305" s="378"/>
      <c r="Q305" s="378"/>
    </row>
    <row r="306" spans="1:17" s="118" customFormat="1" hidden="1" outlineLevel="2">
      <c r="A306" s="269"/>
      <c r="B306" s="270"/>
      <c r="C306" s="271"/>
      <c r="D306" s="272"/>
      <c r="E306" s="117"/>
      <c r="J306" s="380"/>
      <c r="K306" s="380"/>
      <c r="L306" s="380"/>
      <c r="M306" s="380"/>
      <c r="N306" s="380"/>
      <c r="O306" s="380"/>
      <c r="P306" s="380"/>
      <c r="Q306" s="380"/>
    </row>
    <row r="307" spans="1:17" s="377" customFormat="1" hidden="1" outlineLevel="2">
      <c r="A307" s="372"/>
      <c r="B307" s="373"/>
      <c r="C307" s="374"/>
      <c r="D307" s="375"/>
      <c r="E307" s="376" t="str">
        <f xml:space="preserve"> "RCV at 31 March " &amp; $O$4 &amp; " expressed in March " &amp; $O$4 &amp; " prices - WN"</f>
        <v>RCV at 31 March 2023 expressed in March 2023 prices - WN</v>
      </c>
      <c r="G307" s="377" t="s">
        <v>170</v>
      </c>
      <c r="J307" s="378"/>
      <c r="K307" s="378"/>
      <c r="L307" s="378"/>
      <c r="M307" s="378"/>
      <c r="N307" s="378"/>
      <c r="O307" s="378"/>
      <c r="P307" s="378">
        <f xml:space="preserve"> P291</f>
        <v>0</v>
      </c>
      <c r="Q307" s="378"/>
    </row>
    <row r="308" spans="1:17" s="377" customFormat="1" hidden="1" outlineLevel="2">
      <c r="A308" s="372"/>
      <c r="B308" s="373"/>
      <c r="C308" s="374"/>
      <c r="D308" s="375" t="s">
        <v>565</v>
      </c>
      <c r="E308" s="376" t="str">
        <f xml:space="preserve"> "Indexation roll forward in " &amp; $P$4 &amp; " update - WN"</f>
        <v>Indexation roll forward in 2024 update - WN</v>
      </c>
      <c r="G308" s="377" t="s">
        <v>170</v>
      </c>
      <c r="J308" s="378"/>
      <c r="K308" s="378"/>
      <c r="L308" s="378"/>
      <c r="M308" s="378"/>
      <c r="N308" s="378"/>
      <c r="O308" s="378"/>
      <c r="P308" s="378">
        <f xml:space="preserve"> P293</f>
        <v>0</v>
      </c>
      <c r="Q308" s="378"/>
    </row>
    <row r="309" spans="1:17" s="377" customFormat="1" hidden="1" outlineLevel="2">
      <c r="A309" s="372"/>
      <c r="B309" s="373"/>
      <c r="C309" s="374"/>
      <c r="D309" s="379"/>
      <c r="E309" s="376" t="str">
        <f xml:space="preserve"> "RCV at 31 March " &amp; $O$4 &amp; " expressed in March " &amp; $P$4 &amp; " prices - WN"</f>
        <v>RCV at 31 March 2023 expressed in March 2024 prices - WN</v>
      </c>
      <c r="G309" s="377" t="s">
        <v>170</v>
      </c>
      <c r="J309" s="378"/>
      <c r="K309" s="378"/>
      <c r="L309" s="378"/>
      <c r="M309" s="378"/>
      <c r="N309" s="378"/>
      <c r="O309" s="378"/>
      <c r="P309" s="378">
        <f xml:space="preserve"> P290</f>
        <v>0</v>
      </c>
      <c r="Q309" s="378"/>
    </row>
    <row r="310" spans="1:17" s="118" customFormat="1" hidden="1" outlineLevel="2">
      <c r="A310" s="269"/>
      <c r="B310" s="270"/>
      <c r="C310" s="271"/>
      <c r="D310" s="272"/>
      <c r="E310" s="117"/>
      <c r="J310" s="380"/>
      <c r="K310" s="380"/>
      <c r="L310" s="380"/>
      <c r="M310" s="380"/>
      <c r="N310" s="380"/>
      <c r="O310" s="380"/>
      <c r="P310" s="380"/>
      <c r="Q310" s="380"/>
    </row>
    <row r="311" spans="1:17" s="377" customFormat="1" hidden="1" outlineLevel="2">
      <c r="A311" s="372"/>
      <c r="B311" s="373"/>
      <c r="C311" s="374"/>
      <c r="D311" s="375"/>
      <c r="E311" s="376" t="str">
        <f xml:space="preserve"> "RCV at 31 March " &amp; $P$4 &amp; " expressed in March " &amp; $P$4 &amp; " prices - WN"</f>
        <v>RCV at 31 March 2024 expressed in March 2024 prices - WN</v>
      </c>
      <c r="G311" s="377" t="s">
        <v>170</v>
      </c>
      <c r="J311" s="378"/>
      <c r="K311" s="378"/>
      <c r="L311" s="378"/>
      <c r="M311" s="378"/>
      <c r="N311" s="378"/>
      <c r="O311" s="378"/>
      <c r="P311" s="378"/>
      <c r="Q311" s="378">
        <f xml:space="preserve"> Q291</f>
        <v>0</v>
      </c>
    </row>
    <row r="312" spans="1:17" s="377" customFormat="1" hidden="1" outlineLevel="2">
      <c r="A312" s="372"/>
      <c r="B312" s="373"/>
      <c r="C312" s="374"/>
      <c r="D312" s="375" t="s">
        <v>565</v>
      </c>
      <c r="E312" s="376" t="str">
        <f xml:space="preserve"> "Indexation roll forward in " &amp; $Q$4 &amp; " update - WN"</f>
        <v>Indexation roll forward in 2025 update - WN</v>
      </c>
      <c r="G312" s="377" t="s">
        <v>170</v>
      </c>
      <c r="J312" s="378"/>
      <c r="K312" s="378"/>
      <c r="L312" s="378"/>
      <c r="M312" s="378"/>
      <c r="N312" s="378"/>
      <c r="O312" s="378"/>
      <c r="P312" s="378"/>
      <c r="Q312" s="378">
        <f xml:space="preserve"> Q293</f>
        <v>0</v>
      </c>
    </row>
    <row r="313" spans="1:17" s="377" customFormat="1" hidden="1" outlineLevel="2">
      <c r="A313" s="372"/>
      <c r="B313" s="373"/>
      <c r="C313" s="374"/>
      <c r="D313" s="379"/>
      <c r="E313" s="376" t="str">
        <f xml:space="preserve"> "RCV at 31 March " &amp; $P$4 &amp; " expressed in March " &amp; $Q$4 &amp; " prices - WN"</f>
        <v>RCV at 31 March 2024 expressed in March 2025 prices - WN</v>
      </c>
      <c r="G313" s="377" t="s">
        <v>170</v>
      </c>
      <c r="J313" s="378"/>
      <c r="K313" s="378"/>
      <c r="L313" s="378"/>
      <c r="M313" s="378"/>
      <c r="N313" s="378"/>
      <c r="O313" s="378"/>
      <c r="P313" s="378"/>
      <c r="Q313" s="378">
        <f xml:space="preserve"> Q290</f>
        <v>0</v>
      </c>
    </row>
    <row r="314" spans="1:17" s="149" customFormat="1" hidden="1" outlineLevel="2">
      <c r="A314" s="144"/>
      <c r="B314" s="145"/>
      <c r="C314" s="146"/>
      <c r="D314" s="147"/>
      <c r="E314" s="148"/>
      <c r="G314" s="150"/>
      <c r="J314" s="371"/>
      <c r="K314" s="371"/>
      <c r="L314" s="371"/>
      <c r="M314" s="371"/>
      <c r="N314" s="371"/>
      <c r="O314" s="371"/>
      <c r="P314" s="371"/>
      <c r="Q314" s="371"/>
    </row>
    <row r="315" spans="1:17" s="193" customFormat="1" hidden="1" outlineLevel="2">
      <c r="A315" s="189"/>
      <c r="B315" s="309"/>
      <c r="C315" s="191"/>
      <c r="D315" s="192"/>
      <c r="E315" s="196"/>
    </row>
    <row r="316" spans="1:17" hidden="1" outlineLevel="1">
      <c r="D316" s="83"/>
    </row>
    <row r="317" spans="1:17" hidden="1" outlineLevel="1" collapsed="1">
      <c r="B317" s="85" t="s">
        <v>603</v>
      </c>
      <c r="D317" s="83"/>
    </row>
    <row r="318" spans="1:17" hidden="1" outlineLevel="2">
      <c r="D318" s="83"/>
    </row>
    <row r="319" spans="1:17" s="162" customFormat="1" hidden="1" outlineLevel="2">
      <c r="A319" s="158"/>
      <c r="B319" s="159"/>
      <c r="C319" s="160"/>
      <c r="D319" s="161"/>
      <c r="E319" s="156" t="str">
        <f xml:space="preserve"> Inp!E$201</f>
        <v>Regulatory equity notional (PR19FD)</v>
      </c>
      <c r="F319" s="156">
        <f xml:space="preserve"> Inp!F$201</f>
        <v>0</v>
      </c>
      <c r="G319" s="156" t="str">
        <f xml:space="preserve"> Inp!G$201</f>
        <v>%</v>
      </c>
      <c r="H319" s="156">
        <f xml:space="preserve"> Inp!H$201</f>
        <v>0</v>
      </c>
      <c r="I319" s="156">
        <f xml:space="preserve"> Inp!I$201</f>
        <v>0</v>
      </c>
      <c r="J319" s="250">
        <f xml:space="preserve"> Inp!J$201</f>
        <v>0</v>
      </c>
      <c r="K319" s="250">
        <f xml:space="preserve"> Inp!K$201</f>
        <v>0</v>
      </c>
      <c r="L319" s="250">
        <f xml:space="preserve"> Inp!L$201</f>
        <v>0</v>
      </c>
      <c r="M319" s="250">
        <f xml:space="preserve"> Inp!M$201</f>
        <v>0.4</v>
      </c>
      <c r="N319" s="250">
        <f xml:space="preserve"> Inp!N$201</f>
        <v>0.4</v>
      </c>
      <c r="O319" s="250">
        <f xml:space="preserve"> Inp!O$201</f>
        <v>0.4</v>
      </c>
      <c r="P319" s="250">
        <f xml:space="preserve"> Inp!P$201</f>
        <v>0.4</v>
      </c>
      <c r="Q319" s="250">
        <f xml:space="preserve"> Inp!Q$201</f>
        <v>0.4</v>
      </c>
    </row>
    <row r="320" spans="1:17" s="193" customFormat="1" hidden="1" outlineLevel="2">
      <c r="A320" s="189"/>
      <c r="B320" s="309"/>
      <c r="C320" s="191"/>
      <c r="D320" s="192"/>
      <c r="E320" s="196" t="str">
        <f t="shared" ref="E320:Q320" si="161" xml:space="preserve"> E276</f>
        <v>Average total RCV (year average) - WN - nominal (year average prices)</v>
      </c>
      <c r="F320" s="196">
        <f t="shared" si="161"/>
        <v>0</v>
      </c>
      <c r="G320" s="196" t="str">
        <f t="shared" si="161"/>
        <v>£m</v>
      </c>
      <c r="H320" s="196">
        <f t="shared" si="161"/>
        <v>0</v>
      </c>
      <c r="I320" s="196">
        <f t="shared" si="161"/>
        <v>0</v>
      </c>
      <c r="J320" s="196">
        <f t="shared" si="161"/>
        <v>0</v>
      </c>
      <c r="K320" s="196">
        <f t="shared" si="161"/>
        <v>0</v>
      </c>
      <c r="L320" s="196">
        <f t="shared" si="161"/>
        <v>0</v>
      </c>
      <c r="M320" s="196">
        <f t="shared" si="161"/>
        <v>149.02898165685613</v>
      </c>
      <c r="N320" s="196">
        <f t="shared" si="161"/>
        <v>0</v>
      </c>
      <c r="O320" s="196">
        <f t="shared" si="161"/>
        <v>0</v>
      </c>
      <c r="P320" s="196">
        <f t="shared" si="161"/>
        <v>0</v>
      </c>
      <c r="Q320" s="196">
        <f t="shared" si="161"/>
        <v>0</v>
      </c>
    </row>
    <row r="321" spans="1:17" s="315" customFormat="1" hidden="1" outlineLevel="2">
      <c r="A321" s="311"/>
      <c r="B321" s="312"/>
      <c r="C321" s="313"/>
      <c r="D321" s="251"/>
      <c r="E321" s="197" t="s">
        <v>865</v>
      </c>
      <c r="G321" s="315" t="s">
        <v>170</v>
      </c>
      <c r="J321" s="314">
        <f t="shared" ref="J321:Q321" si="162" xml:space="preserve"> J319 * J320</f>
        <v>0</v>
      </c>
      <c r="K321" s="314">
        <f t="shared" si="162"/>
        <v>0</v>
      </c>
      <c r="L321" s="314">
        <f t="shared" si="162"/>
        <v>0</v>
      </c>
      <c r="M321" s="314">
        <f t="shared" si="162"/>
        <v>59.611592662742453</v>
      </c>
      <c r="N321" s="314">
        <f t="shared" si="162"/>
        <v>0</v>
      </c>
      <c r="O321" s="314">
        <f t="shared" si="162"/>
        <v>0</v>
      </c>
      <c r="P321" s="314">
        <f t="shared" si="162"/>
        <v>0</v>
      </c>
      <c r="Q321" s="314">
        <f t="shared" si="162"/>
        <v>0</v>
      </c>
    </row>
    <row r="322" spans="1:17" s="241" customFormat="1" hidden="1" outlineLevel="2">
      <c r="A322" s="238"/>
      <c r="B322" s="312"/>
      <c r="C322" s="239"/>
      <c r="D322" s="240"/>
      <c r="E322" s="197" t="s">
        <v>866</v>
      </c>
      <c r="G322" s="241" t="s">
        <v>170</v>
      </c>
      <c r="J322" s="197">
        <f t="shared" ref="J322:Q322" si="163" xml:space="preserve"> J250 * J$13</f>
        <v>0</v>
      </c>
      <c r="K322" s="197">
        <f t="shared" si="163"/>
        <v>0</v>
      </c>
      <c r="L322" s="197">
        <f t="shared" si="163"/>
        <v>0</v>
      </c>
      <c r="M322" s="197">
        <f t="shared" si="163"/>
        <v>142.34754789587126</v>
      </c>
      <c r="N322" s="197">
        <f t="shared" si="163"/>
        <v>0</v>
      </c>
      <c r="O322" s="197">
        <f t="shared" si="163"/>
        <v>0</v>
      </c>
      <c r="P322" s="197">
        <f t="shared" si="163"/>
        <v>0</v>
      </c>
      <c r="Q322" s="197">
        <f t="shared" si="163"/>
        <v>0</v>
      </c>
    </row>
    <row r="323" spans="1:17" s="137" customFormat="1" hidden="1" outlineLevel="2">
      <c r="A323" s="387"/>
      <c r="B323" s="270"/>
      <c r="C323" s="388"/>
      <c r="D323" s="389"/>
      <c r="E323" s="280" t="s">
        <v>867</v>
      </c>
      <c r="G323" s="137" t="s">
        <v>170</v>
      </c>
      <c r="J323" s="280">
        <f t="shared" ref="J323" si="164" xml:space="preserve"> J319 * J322</f>
        <v>0</v>
      </c>
      <c r="K323" s="280">
        <f t="shared" ref="K323" si="165" xml:space="preserve"> K319 * K322</f>
        <v>0</v>
      </c>
      <c r="L323" s="280">
        <f t="shared" ref="L323" si="166" xml:space="preserve"> L319 * L322</f>
        <v>0</v>
      </c>
      <c r="M323" s="280">
        <f t="shared" ref="M323" si="167" xml:space="preserve"> M319 * M322</f>
        <v>56.939019158348508</v>
      </c>
      <c r="N323" s="280">
        <f t="shared" ref="N323" si="168" xml:space="preserve"> N319 * N322</f>
        <v>0</v>
      </c>
      <c r="O323" s="280">
        <f t="shared" ref="O323" si="169" xml:space="preserve"> O319 * O322</f>
        <v>0</v>
      </c>
      <c r="P323" s="280">
        <f t="shared" ref="P323" si="170" xml:space="preserve"> P319 * P322</f>
        <v>0</v>
      </c>
      <c r="Q323" s="280">
        <f t="shared" ref="Q323" si="171" xml:space="preserve"> Q319 * Q322</f>
        <v>0</v>
      </c>
    </row>
    <row r="324" spans="1:17" hidden="1" outlineLevel="1">
      <c r="D324" s="83"/>
    </row>
    <row r="325" spans="1:17" hidden="1" outlineLevel="1" collapsed="1">
      <c r="B325" s="85" t="s">
        <v>605</v>
      </c>
      <c r="D325" s="83"/>
    </row>
    <row r="326" spans="1:17" hidden="1" outlineLevel="2">
      <c r="D326" s="83"/>
    </row>
    <row r="327" spans="1:17" s="162" customFormat="1" hidden="1" outlineLevel="2">
      <c r="A327" s="158"/>
      <c r="B327" s="159"/>
      <c r="C327" s="160"/>
      <c r="D327" s="161"/>
      <c r="E327" s="156" t="str">
        <f xml:space="preserve"> Inp!E$209</f>
        <v>Regulatory equity actual</v>
      </c>
      <c r="F327" s="156">
        <f xml:space="preserve"> Inp!F$209</f>
        <v>0</v>
      </c>
      <c r="G327" s="156" t="str">
        <f xml:space="preserve"> Inp!G$209</f>
        <v>%</v>
      </c>
      <c r="H327" s="156">
        <f xml:space="preserve"> Inp!H$209</f>
        <v>0</v>
      </c>
      <c r="I327" s="156">
        <f xml:space="preserve"> Inp!I$209</f>
        <v>0</v>
      </c>
      <c r="J327" s="250">
        <f xml:space="preserve"> Inp!J$209</f>
        <v>0</v>
      </c>
      <c r="K327" s="250">
        <f xml:space="preserve"> Inp!K$209</f>
        <v>0</v>
      </c>
      <c r="L327" s="250">
        <f xml:space="preserve"> Inp!L$209</f>
        <v>0</v>
      </c>
      <c r="M327" s="250">
        <f xml:space="preserve"> Inp!M$209</f>
        <v>0</v>
      </c>
      <c r="N327" s="250">
        <f xml:space="preserve"> Inp!N$209</f>
        <v>0</v>
      </c>
      <c r="O327" s="250">
        <f xml:space="preserve"> Inp!O$209</f>
        <v>0</v>
      </c>
      <c r="P327" s="250">
        <f xml:space="preserve"> Inp!P$209</f>
        <v>0</v>
      </c>
      <c r="Q327" s="250">
        <f xml:space="preserve"> Inp!Q$209</f>
        <v>0</v>
      </c>
    </row>
    <row r="328" spans="1:17" s="193" customFormat="1" hidden="1" outlineLevel="2">
      <c r="A328" s="189"/>
      <c r="B328" s="309"/>
      <c r="C328" s="191"/>
      <c r="D328" s="192"/>
      <c r="E328" s="196" t="str">
        <f t="shared" ref="E328:Q328" si="172" xml:space="preserve"> E276</f>
        <v>Average total RCV (year average) - WN - nominal (year average prices)</v>
      </c>
      <c r="F328" s="196">
        <f t="shared" si="172"/>
        <v>0</v>
      </c>
      <c r="G328" s="196" t="str">
        <f t="shared" si="172"/>
        <v>£m</v>
      </c>
      <c r="H328" s="196">
        <f t="shared" si="172"/>
        <v>0</v>
      </c>
      <c r="I328" s="196">
        <f t="shared" si="172"/>
        <v>0</v>
      </c>
      <c r="J328" s="196">
        <f t="shared" si="172"/>
        <v>0</v>
      </c>
      <c r="K328" s="196">
        <f t="shared" si="172"/>
        <v>0</v>
      </c>
      <c r="L328" s="196">
        <f t="shared" si="172"/>
        <v>0</v>
      </c>
      <c r="M328" s="196">
        <f t="shared" si="172"/>
        <v>149.02898165685613</v>
      </c>
      <c r="N328" s="196">
        <f t="shared" si="172"/>
        <v>0</v>
      </c>
      <c r="O328" s="196">
        <f t="shared" si="172"/>
        <v>0</v>
      </c>
      <c r="P328" s="196">
        <f t="shared" si="172"/>
        <v>0</v>
      </c>
      <c r="Q328" s="196">
        <f t="shared" si="172"/>
        <v>0</v>
      </c>
    </row>
    <row r="329" spans="1:17" s="315" customFormat="1" hidden="1" outlineLevel="2">
      <c r="A329" s="311"/>
      <c r="B329" s="312"/>
      <c r="C329" s="313"/>
      <c r="D329" s="251"/>
      <c r="E329" s="197" t="s">
        <v>868</v>
      </c>
      <c r="G329" s="315" t="s">
        <v>170</v>
      </c>
      <c r="J329" s="314">
        <f t="shared" ref="J329:Q329" si="173" xml:space="preserve"> J327 * J328</f>
        <v>0</v>
      </c>
      <c r="K329" s="314">
        <f t="shared" si="173"/>
        <v>0</v>
      </c>
      <c r="L329" s="314">
        <f t="shared" si="173"/>
        <v>0</v>
      </c>
      <c r="M329" s="314">
        <f t="shared" si="173"/>
        <v>0</v>
      </c>
      <c r="N329" s="314">
        <f t="shared" si="173"/>
        <v>0</v>
      </c>
      <c r="O329" s="314">
        <f t="shared" si="173"/>
        <v>0</v>
      </c>
      <c r="P329" s="314">
        <f t="shared" si="173"/>
        <v>0</v>
      </c>
      <c r="Q329" s="314">
        <f t="shared" si="173"/>
        <v>0</v>
      </c>
    </row>
    <row r="330" spans="1:17" s="260" customFormat="1" hidden="1" outlineLevel="2">
      <c r="A330" s="257"/>
      <c r="B330" s="258"/>
      <c r="C330" s="259"/>
      <c r="D330" s="256"/>
      <c r="E330" s="197" t="s">
        <v>866</v>
      </c>
      <c r="F330" s="241"/>
      <c r="G330" s="241" t="s">
        <v>170</v>
      </c>
      <c r="H330" s="241"/>
      <c r="I330" s="241"/>
      <c r="J330" s="197">
        <f t="shared" ref="J330:Q330" si="174" xml:space="preserve"> J250 * J$13</f>
        <v>0</v>
      </c>
      <c r="K330" s="197">
        <f t="shared" si="174"/>
        <v>0</v>
      </c>
      <c r="L330" s="197">
        <f t="shared" si="174"/>
        <v>0</v>
      </c>
      <c r="M330" s="197">
        <f t="shared" si="174"/>
        <v>142.34754789587126</v>
      </c>
      <c r="N330" s="197">
        <f t="shared" si="174"/>
        <v>0</v>
      </c>
      <c r="O330" s="197">
        <f t="shared" si="174"/>
        <v>0</v>
      </c>
      <c r="P330" s="197">
        <f t="shared" si="174"/>
        <v>0</v>
      </c>
      <c r="Q330" s="197">
        <f t="shared" si="174"/>
        <v>0</v>
      </c>
    </row>
    <row r="331" spans="1:17" s="260" customFormat="1" hidden="1" outlineLevel="2">
      <c r="A331" s="257"/>
      <c r="B331" s="258"/>
      <c r="C331" s="259"/>
      <c r="D331" s="256"/>
      <c r="E331" s="280" t="s">
        <v>869</v>
      </c>
      <c r="F331" s="137"/>
      <c r="G331" s="137" t="s">
        <v>170</v>
      </c>
      <c r="H331" s="137"/>
      <c r="I331" s="137"/>
      <c r="J331" s="280">
        <f t="shared" ref="J331" si="175" xml:space="preserve"> J327 * J330</f>
        <v>0</v>
      </c>
      <c r="K331" s="280">
        <f t="shared" ref="K331" si="176" xml:space="preserve"> K327 * K330</f>
        <v>0</v>
      </c>
      <c r="L331" s="280">
        <f t="shared" ref="L331" si="177" xml:space="preserve"> L327 * L330</f>
        <v>0</v>
      </c>
      <c r="M331" s="280">
        <f t="shared" ref="M331" si="178" xml:space="preserve"> M327 * M330</f>
        <v>0</v>
      </c>
      <c r="N331" s="280">
        <f t="shared" ref="N331" si="179" xml:space="preserve"> N327 * N330</f>
        <v>0</v>
      </c>
      <c r="O331" s="280">
        <f t="shared" ref="O331" si="180" xml:space="preserve"> O327 * O330</f>
        <v>0</v>
      </c>
      <c r="P331" s="280">
        <f t="shared" ref="P331" si="181" xml:space="preserve"> P327 * P330</f>
        <v>0</v>
      </c>
      <c r="Q331" s="280">
        <f t="shared" ref="Q331" si="182" xml:space="preserve"> Q327 * Q330</f>
        <v>0</v>
      </c>
    </row>
    <row r="332" spans="1:17" s="260" customFormat="1" hidden="1" outlineLevel="1">
      <c r="A332" s="257"/>
      <c r="B332" s="258"/>
      <c r="C332" s="259"/>
      <c r="D332" s="256"/>
      <c r="E332" s="197"/>
      <c r="F332" s="241"/>
      <c r="G332" s="241"/>
      <c r="H332" s="241"/>
      <c r="I332" s="241"/>
      <c r="J332" s="197"/>
      <c r="K332" s="197"/>
      <c r="L332" s="197"/>
      <c r="M332" s="197"/>
      <c r="N332" s="197"/>
      <c r="O332" s="197"/>
      <c r="P332" s="197"/>
      <c r="Q332" s="197"/>
    </row>
    <row r="333" spans="1:17" s="260" customFormat="1">
      <c r="A333" s="257"/>
      <c r="B333" s="258"/>
      <c r="C333" s="259"/>
      <c r="D333" s="256"/>
      <c r="E333" s="197"/>
      <c r="F333" s="197"/>
      <c r="G333" s="197"/>
      <c r="H333" s="197"/>
      <c r="I333" s="197"/>
      <c r="J333" s="197"/>
      <c r="K333" s="197"/>
      <c r="L333" s="197"/>
      <c r="M333" s="197"/>
      <c r="N333" s="197"/>
      <c r="O333" s="197"/>
      <c r="P333" s="197"/>
      <c r="Q333" s="197"/>
    </row>
    <row r="334" spans="1:17" s="33" customFormat="1" collapsed="1">
      <c r="A334" s="33" t="s">
        <v>870</v>
      </c>
      <c r="D334" s="254"/>
    </row>
    <row r="335" spans="1:17" s="260" customFormat="1" hidden="1" outlineLevel="1">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1" collapsed="1">
      <c r="A336" s="257"/>
      <c r="B336" s="258" t="s">
        <v>827</v>
      </c>
      <c r="C336" s="259"/>
      <c r="D336" s="256"/>
      <c r="E336" s="197"/>
      <c r="F336" s="197"/>
      <c r="G336" s="197"/>
      <c r="H336" s="197"/>
      <c r="I336" s="197"/>
      <c r="J336" s="197"/>
      <c r="K336" s="197"/>
      <c r="L336" s="197"/>
      <c r="M336" s="197"/>
      <c r="N336" s="197"/>
      <c r="O336" s="197"/>
      <c r="P336" s="197"/>
      <c r="Q336" s="197"/>
    </row>
    <row r="337" spans="1:17" s="296" customFormat="1" hidden="1" outlineLevel="2">
      <c r="A337" s="291"/>
      <c r="B337" s="292"/>
      <c r="C337" s="293"/>
      <c r="D337" s="294"/>
      <c r="E337" s="297" t="str">
        <f>Inp!E$134</f>
        <v>RCV CPI(H) + RPI wedge bf balance BEG - WWN - nominal</v>
      </c>
      <c r="F337" s="297">
        <f>Inp!F$134</f>
        <v>0</v>
      </c>
      <c r="G337" s="297" t="str">
        <f>Inp!G$134</f>
        <v>£m</v>
      </c>
      <c r="H337" s="297">
        <f>Inp!H$134</f>
        <v>0</v>
      </c>
      <c r="I337" s="297">
        <f>Inp!I$134</f>
        <v>0</v>
      </c>
      <c r="J337" s="297">
        <f>Inp!J$134</f>
        <v>0</v>
      </c>
      <c r="K337" s="297">
        <f>Inp!K$134</f>
        <v>0</v>
      </c>
      <c r="L337" s="297">
        <f>Inp!L$134</f>
        <v>0</v>
      </c>
      <c r="M337" s="297">
        <f>Inp!M$134</f>
        <v>0</v>
      </c>
      <c r="N337" s="297">
        <f>Inp!N$134</f>
        <v>0</v>
      </c>
      <c r="O337" s="297">
        <f>Inp!O$134</f>
        <v>0</v>
      </c>
      <c r="P337" s="297">
        <f>Inp!P$134</f>
        <v>0</v>
      </c>
      <c r="Q337" s="297">
        <f>Inp!Q$134</f>
        <v>0</v>
      </c>
    </row>
    <row r="338" spans="1:17" s="260" customFormat="1" hidden="1" outlineLevel="2">
      <c r="A338" s="257"/>
      <c r="B338" s="258"/>
      <c r="C338" s="259"/>
      <c r="D338" s="256"/>
      <c r="E338" s="273" t="str">
        <f>Time!E$39</f>
        <v>Acquisition / initial balance date flag</v>
      </c>
      <c r="F338" s="273">
        <f>Time!F$39</f>
        <v>0</v>
      </c>
      <c r="G338" s="273" t="str">
        <f>Time!G$39</f>
        <v>flag</v>
      </c>
      <c r="H338" s="273">
        <f>Time!H$39</f>
        <v>1</v>
      </c>
      <c r="I338" s="273">
        <f>Time!I$39</f>
        <v>0</v>
      </c>
      <c r="J338" s="273">
        <f>Time!J$39</f>
        <v>0</v>
      </c>
      <c r="K338" s="273">
        <f>Time!K$39</f>
        <v>0</v>
      </c>
      <c r="L338" s="273">
        <f>Time!L$39</f>
        <v>1</v>
      </c>
      <c r="M338" s="273">
        <f>Time!M$39</f>
        <v>0</v>
      </c>
      <c r="N338" s="273">
        <f>Time!N$39</f>
        <v>0</v>
      </c>
      <c r="O338" s="273">
        <f>Time!O$39</f>
        <v>0</v>
      </c>
      <c r="P338" s="273">
        <f>Time!P$39</f>
        <v>0</v>
      </c>
      <c r="Q338" s="273">
        <f>Time!Q$39</f>
        <v>0</v>
      </c>
    </row>
    <row r="339" spans="1:17" s="260" customFormat="1" hidden="1" outlineLevel="2">
      <c r="A339" s="257"/>
      <c r="B339" s="258"/>
      <c r="C339" s="259"/>
      <c r="D339" s="256"/>
      <c r="E339" s="197" t="s">
        <v>871</v>
      </c>
      <c r="F339" s="279"/>
      <c r="G339" s="197" t="s">
        <v>170</v>
      </c>
      <c r="H339" s="279"/>
      <c r="I339" s="279"/>
      <c r="J339" s="279">
        <f t="shared" ref="J339" si="183" xml:space="preserve"> K337 * J338</f>
        <v>0</v>
      </c>
      <c r="K339" s="279">
        <f t="shared" ref="K339" si="184" xml:space="preserve"> L337 * K338</f>
        <v>0</v>
      </c>
      <c r="L339" s="279">
        <f t="shared" ref="L339" si="185" xml:space="preserve"> M337 * L338</f>
        <v>0</v>
      </c>
      <c r="M339" s="279">
        <f t="shared" ref="M339" si="186" xml:space="preserve"> N337 * M338</f>
        <v>0</v>
      </c>
      <c r="N339" s="279">
        <f t="shared" ref="N339" si="187" xml:space="preserve"> O337 * N338</f>
        <v>0</v>
      </c>
      <c r="O339" s="279">
        <f t="shared" ref="O339" si="188" xml:space="preserve"> P337 * O338</f>
        <v>0</v>
      </c>
      <c r="P339" s="279">
        <f t="shared" ref="P339" si="189" xml:space="preserve"> Q337 * P338</f>
        <v>0</v>
      </c>
      <c r="Q339" s="279">
        <f t="shared" ref="Q339" si="190" xml:space="preserve"> R337 * Q338</f>
        <v>0</v>
      </c>
    </row>
    <row r="340" spans="1:17" s="260" customFormat="1" hidden="1" outlineLevel="2">
      <c r="A340" s="257"/>
      <c r="B340" s="258"/>
      <c r="C340" s="259"/>
      <c r="D340" s="256"/>
      <c r="E340" s="197"/>
      <c r="F340" s="279"/>
      <c r="G340" s="197"/>
      <c r="H340" s="279"/>
      <c r="I340" s="279"/>
      <c r="J340" s="279"/>
      <c r="K340" s="279"/>
      <c r="L340" s="279"/>
      <c r="M340" s="279"/>
      <c r="N340" s="279"/>
      <c r="O340" s="279"/>
      <c r="P340" s="279"/>
      <c r="Q340" s="279"/>
    </row>
    <row r="341" spans="1:17" s="286" customFormat="1" hidden="1" outlineLevel="2">
      <c r="A341" s="282"/>
      <c r="B341" s="283"/>
      <c r="C341" s="284"/>
      <c r="D341" s="285"/>
      <c r="E341" s="287" t="str">
        <f t="shared" ref="E341:Q341" si="191" xml:space="preserve"> E350</f>
        <v>Actual wedge RCV (RPI inflated RCV) balance BEG - WWN - nominal</v>
      </c>
      <c r="F341" s="287">
        <f t="shared" si="191"/>
        <v>0</v>
      </c>
      <c r="G341" s="287" t="str">
        <f t="shared" si="191"/>
        <v>£m</v>
      </c>
      <c r="H341" s="287">
        <f t="shared" si="191"/>
        <v>0</v>
      </c>
      <c r="I341" s="287">
        <f t="shared" si="191"/>
        <v>0</v>
      </c>
      <c r="J341" s="287">
        <f t="shared" si="191"/>
        <v>0</v>
      </c>
      <c r="K341" s="287">
        <f t="shared" si="191"/>
        <v>0</v>
      </c>
      <c r="L341" s="287">
        <f t="shared" si="191"/>
        <v>0</v>
      </c>
      <c r="M341" s="287">
        <f t="shared" si="191"/>
        <v>0</v>
      </c>
      <c r="N341" s="287">
        <f t="shared" si="191"/>
        <v>0</v>
      </c>
      <c r="O341" s="287">
        <f t="shared" si="191"/>
        <v>0</v>
      </c>
      <c r="P341" s="287">
        <f t="shared" si="191"/>
        <v>0</v>
      </c>
      <c r="Q341" s="287">
        <f t="shared" si="191"/>
        <v>0</v>
      </c>
    </row>
    <row r="342" spans="1:17" s="260" customFormat="1" hidden="1" outlineLevel="2">
      <c r="A342" s="257"/>
      <c r="B342" s="258"/>
      <c r="C342" s="259"/>
      <c r="D342" s="256"/>
      <c r="E342" s="264" t="str">
        <f xml:space="preserve"> Index!E$251</f>
        <v>Actual RPI-CPIH wedge with forecast CPIH - FYA - annual inflation</v>
      </c>
      <c r="F342" s="264">
        <f xml:space="preserve"> Index!F$251</f>
        <v>0</v>
      </c>
      <c r="G342" s="264" t="str">
        <f xml:space="preserve"> Index!G$251</f>
        <v>Factor</v>
      </c>
      <c r="H342" s="264">
        <f xml:space="preserve"> Index!H$251</f>
        <v>0</v>
      </c>
      <c r="I342" s="264">
        <f xml:space="preserve"> Index!I$251</f>
        <v>0</v>
      </c>
      <c r="J342" s="264">
        <f xml:space="preserve"> Index!J$251</f>
        <v>0</v>
      </c>
      <c r="K342" s="264">
        <f xml:space="preserve"> Index!K$251</f>
        <v>0</v>
      </c>
      <c r="L342" s="264">
        <f xml:space="preserve"> Index!L$251</f>
        <v>1.028804001067783</v>
      </c>
      <c r="M342" s="264">
        <f xml:space="preserve"> Index!M$251</f>
        <v>1.020509379279487</v>
      </c>
      <c r="N342" s="264">
        <f xml:space="preserve"> Index!N$251</f>
        <v>0</v>
      </c>
      <c r="O342" s="264">
        <f xml:space="preserve"> Index!O$251</f>
        <v>0</v>
      </c>
      <c r="P342" s="264">
        <f xml:space="preserve"> Index!P$251</f>
        <v>0</v>
      </c>
      <c r="Q342" s="264">
        <f xml:space="preserve"> Index!Q$251</f>
        <v>0</v>
      </c>
    </row>
    <row r="343" spans="1:17" s="260" customFormat="1" hidden="1" outlineLevel="2">
      <c r="A343" s="257"/>
      <c r="B343" s="258"/>
      <c r="C343" s="259"/>
      <c r="D343" s="256"/>
      <c r="E343" s="197" t="s">
        <v>872</v>
      </c>
      <c r="F343" s="197"/>
      <c r="G343" s="197" t="s">
        <v>170</v>
      </c>
      <c r="H343" s="197"/>
      <c r="I343" s="197"/>
      <c r="J343" s="279">
        <f t="shared" ref="J343:Q343" si="192" xml:space="preserve"> J341 * (J342 - 1)</f>
        <v>0</v>
      </c>
      <c r="K343" s="279">
        <f t="shared" si="192"/>
        <v>0</v>
      </c>
      <c r="L343" s="279">
        <f t="shared" si="192"/>
        <v>0</v>
      </c>
      <c r="M343" s="279">
        <f t="shared" si="192"/>
        <v>0</v>
      </c>
      <c r="N343" s="279">
        <f t="shared" si="192"/>
        <v>0</v>
      </c>
      <c r="O343" s="279">
        <f t="shared" si="192"/>
        <v>0</v>
      </c>
      <c r="P343" s="279">
        <f t="shared" si="192"/>
        <v>0</v>
      </c>
      <c r="Q343" s="279">
        <f t="shared" si="192"/>
        <v>0</v>
      </c>
    </row>
    <row r="344" spans="1:17" s="260" customFormat="1" hidden="1" outlineLevel="2">
      <c r="A344" s="257"/>
      <c r="B344" s="258"/>
      <c r="C344" s="259"/>
      <c r="D344" s="256"/>
      <c r="E344" s="197"/>
      <c r="F344" s="197"/>
      <c r="G344" s="197"/>
      <c r="H344" s="197"/>
      <c r="I344" s="197"/>
      <c r="J344" s="197"/>
      <c r="K344" s="197"/>
      <c r="L344" s="197"/>
      <c r="M344" s="197"/>
      <c r="N344" s="197"/>
      <c r="O344" s="197"/>
      <c r="P344" s="197"/>
      <c r="Q344" s="197"/>
    </row>
    <row r="345" spans="1:17" s="296" customFormat="1" hidden="1" outlineLevel="2">
      <c r="A345" s="291"/>
      <c r="B345" s="292"/>
      <c r="C345" s="293"/>
      <c r="D345" s="294"/>
      <c r="E345" s="182" t="str">
        <f xml:space="preserve"> Inp!E$153</f>
        <v>Run-off rate - CPI(H) + RPI wedge - active - WWN</v>
      </c>
      <c r="F345" s="182">
        <f xml:space="preserve"> Inp!F$153</f>
        <v>0</v>
      </c>
      <c r="G345" s="182" t="str">
        <f xml:space="preserve"> Inp!G$153</f>
        <v>%</v>
      </c>
      <c r="H345" s="295">
        <f xml:space="preserve"> Inp!H$153</f>
        <v>0</v>
      </c>
      <c r="I345" s="295">
        <f xml:space="preserve"> Inp!I$153</f>
        <v>0</v>
      </c>
      <c r="J345" s="295">
        <f xml:space="preserve"> Inp!J$153</f>
        <v>0</v>
      </c>
      <c r="K345" s="295">
        <f xml:space="preserve"> Inp!K$153</f>
        <v>0</v>
      </c>
      <c r="L345" s="295">
        <f xml:space="preserve"> Inp!L$153</f>
        <v>0</v>
      </c>
      <c r="M345" s="295">
        <f xml:space="preserve"> Inp!M$153</f>
        <v>0</v>
      </c>
      <c r="N345" s="295">
        <f xml:space="preserve"> Inp!N$153</f>
        <v>0</v>
      </c>
      <c r="O345" s="295">
        <f xml:space="preserve"> Inp!O$153</f>
        <v>0</v>
      </c>
      <c r="P345" s="295">
        <f xml:space="preserve"> Inp!P$153</f>
        <v>0</v>
      </c>
      <c r="Q345" s="295">
        <f xml:space="preserve"> Inp!Q$153</f>
        <v>0</v>
      </c>
    </row>
    <row r="346" spans="1:17" s="286" customFormat="1" hidden="1" outlineLevel="2">
      <c r="A346" s="282"/>
      <c r="B346" s="283"/>
      <c r="C346" s="284"/>
      <c r="D346" s="285"/>
      <c r="E346" s="287" t="str">
        <f t="shared" ref="E346:Q346" si="193" xml:space="preserve"> E350</f>
        <v>Actual wedge RCV (RPI inflated RCV) balance BEG - WWN - nominal</v>
      </c>
      <c r="F346" s="287">
        <f t="shared" si="193"/>
        <v>0</v>
      </c>
      <c r="G346" s="287" t="str">
        <f t="shared" si="193"/>
        <v>£m</v>
      </c>
      <c r="H346" s="287">
        <f t="shared" si="193"/>
        <v>0</v>
      </c>
      <c r="I346" s="287">
        <f t="shared" si="193"/>
        <v>0</v>
      </c>
      <c r="J346" s="287">
        <f t="shared" si="193"/>
        <v>0</v>
      </c>
      <c r="K346" s="287">
        <f t="shared" si="193"/>
        <v>0</v>
      </c>
      <c r="L346" s="287">
        <f t="shared" si="193"/>
        <v>0</v>
      </c>
      <c r="M346" s="287">
        <f t="shared" si="193"/>
        <v>0</v>
      </c>
      <c r="N346" s="287">
        <f t="shared" si="193"/>
        <v>0</v>
      </c>
      <c r="O346" s="287">
        <f t="shared" si="193"/>
        <v>0</v>
      </c>
      <c r="P346" s="287">
        <f t="shared" si="193"/>
        <v>0</v>
      </c>
      <c r="Q346" s="287">
        <f t="shared" si="193"/>
        <v>0</v>
      </c>
    </row>
    <row r="347" spans="1:17" s="260" customFormat="1" hidden="1" outlineLevel="2">
      <c r="A347" s="257"/>
      <c r="B347" s="258"/>
      <c r="C347" s="259"/>
      <c r="D347" s="256"/>
      <c r="E347" s="197" t="str">
        <f t="shared" ref="E347:Q347" si="194" xml:space="preserve"> E343</f>
        <v>Actual wedge indexation on RCV - CPI(H) + RPI wedge bf balance - WWN - nominal</v>
      </c>
      <c r="F347" s="197">
        <f t="shared" si="194"/>
        <v>0</v>
      </c>
      <c r="G347" s="197" t="str">
        <f t="shared" si="194"/>
        <v>£m</v>
      </c>
      <c r="H347" s="279">
        <f t="shared" si="194"/>
        <v>0</v>
      </c>
      <c r="I347" s="279">
        <f t="shared" si="194"/>
        <v>0</v>
      </c>
      <c r="J347" s="279">
        <f t="shared" si="194"/>
        <v>0</v>
      </c>
      <c r="K347" s="279">
        <f t="shared" si="194"/>
        <v>0</v>
      </c>
      <c r="L347" s="279">
        <f t="shared" si="194"/>
        <v>0</v>
      </c>
      <c r="M347" s="279">
        <f t="shared" si="194"/>
        <v>0</v>
      </c>
      <c r="N347" s="279">
        <f t="shared" si="194"/>
        <v>0</v>
      </c>
      <c r="O347" s="279">
        <f t="shared" si="194"/>
        <v>0</v>
      </c>
      <c r="P347" s="279">
        <f t="shared" si="194"/>
        <v>0</v>
      </c>
      <c r="Q347" s="279">
        <f t="shared" si="194"/>
        <v>0</v>
      </c>
    </row>
    <row r="348" spans="1:17" s="260" customFormat="1" hidden="1" outlineLevel="2">
      <c r="A348" s="257"/>
      <c r="B348" s="258"/>
      <c r="C348" s="259"/>
      <c r="D348" s="256"/>
      <c r="E348" s="197" t="s">
        <v>873</v>
      </c>
      <c r="F348" s="197"/>
      <c r="G348" s="197" t="s">
        <v>170</v>
      </c>
      <c r="H348" s="279"/>
      <c r="I348" s="279"/>
      <c r="J348" s="279">
        <f t="shared" ref="J348:Q348" si="195" xml:space="preserve"> (J346 + J347) * J345</f>
        <v>0</v>
      </c>
      <c r="K348" s="279">
        <f t="shared" si="195"/>
        <v>0</v>
      </c>
      <c r="L348" s="279">
        <f t="shared" si="195"/>
        <v>0</v>
      </c>
      <c r="M348" s="279">
        <f t="shared" si="195"/>
        <v>0</v>
      </c>
      <c r="N348" s="279">
        <f t="shared" si="195"/>
        <v>0</v>
      </c>
      <c r="O348" s="279">
        <f t="shared" si="195"/>
        <v>0</v>
      </c>
      <c r="P348" s="279">
        <f t="shared" si="195"/>
        <v>0</v>
      </c>
      <c r="Q348" s="279">
        <f t="shared" si="195"/>
        <v>0</v>
      </c>
    </row>
    <row r="349" spans="1:17" s="260" customFormat="1" hidden="1" outlineLevel="2">
      <c r="A349" s="257"/>
      <c r="B349" s="258"/>
      <c r="C349" s="259"/>
      <c r="D349" s="256"/>
      <c r="E349" s="197"/>
      <c r="F349" s="197"/>
      <c r="G349" s="197"/>
      <c r="H349" s="279"/>
      <c r="I349" s="279"/>
      <c r="J349" s="279"/>
      <c r="K349" s="279"/>
      <c r="L349" s="279"/>
      <c r="M349" s="279"/>
      <c r="N349" s="279"/>
      <c r="O349" s="279"/>
      <c r="P349" s="279"/>
      <c r="Q349" s="279"/>
    </row>
    <row r="350" spans="1:17" s="260" customFormat="1" hidden="1" outlineLevel="2">
      <c r="A350" s="257"/>
      <c r="B350" s="258"/>
      <c r="C350" s="259"/>
      <c r="D350" s="256"/>
      <c r="E350" s="197" t="s">
        <v>874</v>
      </c>
      <c r="F350" s="197"/>
      <c r="G350" s="197" t="s">
        <v>170</v>
      </c>
      <c r="H350" s="279"/>
      <c r="I350" s="279"/>
      <c r="J350" s="279">
        <f t="shared" ref="J350" si="196" xml:space="preserve"> I353</f>
        <v>0</v>
      </c>
      <c r="K350" s="279">
        <f t="shared" ref="K350" si="197" xml:space="preserve"> J353</f>
        <v>0</v>
      </c>
      <c r="L350" s="279">
        <f t="shared" ref="L350" si="198" xml:space="preserve"> K353</f>
        <v>0</v>
      </c>
      <c r="M350" s="279">
        <f t="shared" ref="M350" si="199" xml:space="preserve"> L353</f>
        <v>0</v>
      </c>
      <c r="N350" s="279">
        <f t="shared" ref="N350" si="200" xml:space="preserve"> M353</f>
        <v>0</v>
      </c>
      <c r="O350" s="279">
        <f t="shared" ref="O350" si="201" xml:space="preserve"> N353</f>
        <v>0</v>
      </c>
      <c r="P350" s="279">
        <f t="shared" ref="P350" si="202" xml:space="preserve"> O353</f>
        <v>0</v>
      </c>
      <c r="Q350" s="279">
        <f t="shared" ref="Q350" si="203" xml:space="preserve"> P353</f>
        <v>0</v>
      </c>
    </row>
    <row r="351" spans="1:17" s="260" customFormat="1" hidden="1" outlineLevel="2">
      <c r="A351" s="257"/>
      <c r="B351" s="258"/>
      <c r="C351" s="259"/>
      <c r="D351" s="256" t="s">
        <v>565</v>
      </c>
      <c r="E351" s="197" t="str">
        <f t="shared" ref="E351:Q351" si="204" xml:space="preserve"> E343</f>
        <v>Actual wedge indexation on RCV - CPI(H) + RPI wedge bf balance - WWN - nominal</v>
      </c>
      <c r="F351" s="197">
        <f t="shared" si="204"/>
        <v>0</v>
      </c>
      <c r="G351" s="197" t="str">
        <f t="shared" si="204"/>
        <v>£m</v>
      </c>
      <c r="H351" s="279">
        <f t="shared" si="204"/>
        <v>0</v>
      </c>
      <c r="I351" s="279">
        <f t="shared" si="204"/>
        <v>0</v>
      </c>
      <c r="J351" s="279">
        <f t="shared" si="204"/>
        <v>0</v>
      </c>
      <c r="K351" s="279">
        <f t="shared" si="204"/>
        <v>0</v>
      </c>
      <c r="L351" s="279">
        <f t="shared" si="204"/>
        <v>0</v>
      </c>
      <c r="M351" s="279">
        <f t="shared" si="204"/>
        <v>0</v>
      </c>
      <c r="N351" s="279">
        <f t="shared" si="204"/>
        <v>0</v>
      </c>
      <c r="O351" s="279">
        <f t="shared" si="204"/>
        <v>0</v>
      </c>
      <c r="P351" s="279">
        <f t="shared" si="204"/>
        <v>0</v>
      </c>
      <c r="Q351" s="279">
        <f t="shared" si="204"/>
        <v>0</v>
      </c>
    </row>
    <row r="352" spans="1:17" s="260" customFormat="1" hidden="1" outlineLevel="2">
      <c r="A352" s="257"/>
      <c r="B352" s="258"/>
      <c r="C352" s="259"/>
      <c r="D352" s="256" t="s">
        <v>473</v>
      </c>
      <c r="E352" s="197" t="str">
        <f t="shared" ref="E352:Q352" si="205" xml:space="preserve"> E348</f>
        <v>Actual wedge RCV - CPI(H) + RPI wedge run-off - WWN - nominal</v>
      </c>
      <c r="F352" s="197">
        <f t="shared" si="205"/>
        <v>0</v>
      </c>
      <c r="G352" s="197" t="str">
        <f t="shared" si="205"/>
        <v>£m</v>
      </c>
      <c r="H352" s="197">
        <f t="shared" si="205"/>
        <v>0</v>
      </c>
      <c r="I352" s="197">
        <f t="shared" si="205"/>
        <v>0</v>
      </c>
      <c r="J352" s="197">
        <f t="shared" si="205"/>
        <v>0</v>
      </c>
      <c r="K352" s="197">
        <f t="shared" si="205"/>
        <v>0</v>
      </c>
      <c r="L352" s="197">
        <f t="shared" si="205"/>
        <v>0</v>
      </c>
      <c r="M352" s="197">
        <f t="shared" si="205"/>
        <v>0</v>
      </c>
      <c r="N352" s="197">
        <f t="shared" si="205"/>
        <v>0</v>
      </c>
      <c r="O352" s="197">
        <f t="shared" si="205"/>
        <v>0</v>
      </c>
      <c r="P352" s="197">
        <f t="shared" si="205"/>
        <v>0</v>
      </c>
      <c r="Q352" s="197">
        <f t="shared" si="205"/>
        <v>0</v>
      </c>
    </row>
    <row r="353" spans="1:17" s="260" customFormat="1" hidden="1" outlineLevel="2">
      <c r="A353" s="257"/>
      <c r="B353" s="258"/>
      <c r="C353" s="259"/>
      <c r="D353" s="256"/>
      <c r="E353" s="197" t="s">
        <v>875</v>
      </c>
      <c r="F353" s="197"/>
      <c r="G353" s="197" t="s">
        <v>170</v>
      </c>
      <c r="H353" s="279"/>
      <c r="I353" s="279"/>
      <c r="J353" s="279">
        <f t="shared" ref="J353:Q353" si="206" xml:space="preserve"> IF(J338 = 1, J339, J350 + J351 - J352)</f>
        <v>0</v>
      </c>
      <c r="K353" s="279">
        <f t="shared" si="206"/>
        <v>0</v>
      </c>
      <c r="L353" s="279">
        <f t="shared" si="206"/>
        <v>0</v>
      </c>
      <c r="M353" s="279">
        <f t="shared" si="206"/>
        <v>0</v>
      </c>
      <c r="N353" s="279">
        <f t="shared" si="206"/>
        <v>0</v>
      </c>
      <c r="O353" s="279">
        <f t="shared" si="206"/>
        <v>0</v>
      </c>
      <c r="P353" s="279">
        <f t="shared" si="206"/>
        <v>0</v>
      </c>
      <c r="Q353" s="279">
        <f t="shared" si="206"/>
        <v>0</v>
      </c>
    </row>
    <row r="354" spans="1:17" s="260" customFormat="1" hidden="1" outlineLevel="1">
      <c r="A354" s="257"/>
      <c r="B354" s="258"/>
      <c r="C354" s="259"/>
      <c r="D354" s="256"/>
      <c r="E354" s="197"/>
      <c r="F354" s="197"/>
      <c r="G354" s="197"/>
      <c r="H354" s="197"/>
      <c r="I354" s="197"/>
      <c r="J354" s="197"/>
      <c r="K354" s="197"/>
      <c r="L354" s="197"/>
      <c r="M354" s="197"/>
      <c r="N354" s="197"/>
      <c r="O354" s="197"/>
      <c r="P354" s="197"/>
      <c r="Q354" s="197"/>
    </row>
    <row r="355" spans="1:17" s="260" customFormat="1" hidden="1" outlineLevel="1" collapsed="1">
      <c r="A355" s="257"/>
      <c r="B355" s="258" t="s">
        <v>784</v>
      </c>
      <c r="C355" s="259"/>
      <c r="D355" s="256"/>
      <c r="E355" s="197"/>
      <c r="F355" s="197"/>
      <c r="G355" s="197"/>
      <c r="H355" s="197"/>
      <c r="I355" s="197"/>
      <c r="J355" s="197"/>
      <c r="K355" s="197"/>
      <c r="L355" s="197"/>
      <c r="M355" s="197"/>
      <c r="N355" s="197"/>
      <c r="O355" s="197"/>
      <c r="P355" s="197"/>
      <c r="Q355" s="197"/>
    </row>
    <row r="356" spans="1:17" s="260" customFormat="1" hidden="1" outlineLevel="2">
      <c r="A356" s="257"/>
      <c r="B356" s="258"/>
      <c r="C356" s="259"/>
      <c r="D356" s="256"/>
      <c r="E356" s="279" t="str">
        <f t="shared" ref="E356:Q356" si="207" xml:space="preserve"> E350</f>
        <v>Actual wedge RCV (RPI inflated RCV) balance BEG - WWN - nominal</v>
      </c>
      <c r="F356" s="279">
        <f t="shared" si="207"/>
        <v>0</v>
      </c>
      <c r="G356" s="279" t="str">
        <f t="shared" si="207"/>
        <v>£m</v>
      </c>
      <c r="H356" s="279">
        <f t="shared" si="207"/>
        <v>0</v>
      </c>
      <c r="I356" s="279">
        <f t="shared" si="207"/>
        <v>0</v>
      </c>
      <c r="J356" s="279">
        <f t="shared" si="207"/>
        <v>0</v>
      </c>
      <c r="K356" s="279">
        <f t="shared" si="207"/>
        <v>0</v>
      </c>
      <c r="L356" s="279">
        <f t="shared" si="207"/>
        <v>0</v>
      </c>
      <c r="M356" s="279">
        <f t="shared" si="207"/>
        <v>0</v>
      </c>
      <c r="N356" s="279">
        <f t="shared" si="207"/>
        <v>0</v>
      </c>
      <c r="O356" s="279">
        <f t="shared" si="207"/>
        <v>0</v>
      </c>
      <c r="P356" s="279">
        <f t="shared" si="207"/>
        <v>0</v>
      </c>
      <c r="Q356" s="279">
        <f t="shared" si="207"/>
        <v>0</v>
      </c>
    </row>
    <row r="357" spans="1:17" s="260" customFormat="1" hidden="1" outlineLevel="2">
      <c r="A357" s="257"/>
      <c r="B357" s="258"/>
      <c r="C357" s="259"/>
      <c r="D357" s="256"/>
      <c r="E357" s="279" t="str">
        <f t="shared" ref="E357:Q357" si="208" xml:space="preserve"> E351</f>
        <v>Actual wedge indexation on RCV - CPI(H) + RPI wedge bf balance - WWN - nominal</v>
      </c>
      <c r="F357" s="279">
        <f t="shared" si="208"/>
        <v>0</v>
      </c>
      <c r="G357" s="279" t="str">
        <f t="shared" si="208"/>
        <v>£m</v>
      </c>
      <c r="H357" s="279">
        <f t="shared" si="208"/>
        <v>0</v>
      </c>
      <c r="I357" s="279">
        <f t="shared" si="208"/>
        <v>0</v>
      </c>
      <c r="J357" s="279">
        <f t="shared" si="208"/>
        <v>0</v>
      </c>
      <c r="K357" s="279">
        <f t="shared" si="208"/>
        <v>0</v>
      </c>
      <c r="L357" s="279">
        <f t="shared" si="208"/>
        <v>0</v>
      </c>
      <c r="M357" s="279">
        <f t="shared" si="208"/>
        <v>0</v>
      </c>
      <c r="N357" s="279">
        <f t="shared" si="208"/>
        <v>0</v>
      </c>
      <c r="O357" s="279">
        <f t="shared" si="208"/>
        <v>0</v>
      </c>
      <c r="P357" s="279">
        <f t="shared" si="208"/>
        <v>0</v>
      </c>
      <c r="Q357" s="279">
        <f t="shared" si="208"/>
        <v>0</v>
      </c>
    </row>
    <row r="358" spans="1:17" s="260" customFormat="1" hidden="1" outlineLevel="2">
      <c r="A358" s="257"/>
      <c r="B358" s="258"/>
      <c r="C358" s="259"/>
      <c r="D358" s="256"/>
      <c r="E358" s="279" t="str">
        <f t="shared" ref="E358:Q358" si="209" xml:space="preserve"> E352</f>
        <v>Actual wedge RCV - CPI(H) + RPI wedge run-off - WWN - nominal</v>
      </c>
      <c r="F358" s="279">
        <f t="shared" si="209"/>
        <v>0</v>
      </c>
      <c r="G358" s="279" t="str">
        <f t="shared" si="209"/>
        <v>£m</v>
      </c>
      <c r="H358" s="279">
        <f t="shared" si="209"/>
        <v>0</v>
      </c>
      <c r="I358" s="279">
        <f t="shared" si="209"/>
        <v>0</v>
      </c>
      <c r="J358" s="279">
        <f t="shared" si="209"/>
        <v>0</v>
      </c>
      <c r="K358" s="279">
        <f t="shared" si="209"/>
        <v>0</v>
      </c>
      <c r="L358" s="279">
        <f t="shared" si="209"/>
        <v>0</v>
      </c>
      <c r="M358" s="279">
        <f t="shared" si="209"/>
        <v>0</v>
      </c>
      <c r="N358" s="279">
        <f t="shared" si="209"/>
        <v>0</v>
      </c>
      <c r="O358" s="279">
        <f t="shared" si="209"/>
        <v>0</v>
      </c>
      <c r="P358" s="279">
        <f t="shared" si="209"/>
        <v>0</v>
      </c>
      <c r="Q358" s="279">
        <f t="shared" si="209"/>
        <v>0</v>
      </c>
    </row>
    <row r="359" spans="1:17" s="260" customFormat="1" hidden="1" outlineLevel="2">
      <c r="A359" s="257"/>
      <c r="B359" s="258"/>
      <c r="C359" s="259"/>
      <c r="D359" s="256"/>
      <c r="E359" s="279" t="str">
        <f t="shared" ref="E359:Q359" si="210" xml:space="preserve"> E353</f>
        <v>Actual wedge RCV (RPI inflated RCV) balance END - WWN - nominal</v>
      </c>
      <c r="F359" s="279">
        <f t="shared" si="210"/>
        <v>0</v>
      </c>
      <c r="G359" s="279" t="str">
        <f t="shared" si="210"/>
        <v>£m</v>
      </c>
      <c r="H359" s="279">
        <f t="shared" si="210"/>
        <v>0</v>
      </c>
      <c r="I359" s="279">
        <f t="shared" si="210"/>
        <v>0</v>
      </c>
      <c r="J359" s="279">
        <f t="shared" si="210"/>
        <v>0</v>
      </c>
      <c r="K359" s="279">
        <f t="shared" si="210"/>
        <v>0</v>
      </c>
      <c r="L359" s="279">
        <f t="shared" si="210"/>
        <v>0</v>
      </c>
      <c r="M359" s="279">
        <f t="shared" si="210"/>
        <v>0</v>
      </c>
      <c r="N359" s="279">
        <f t="shared" si="210"/>
        <v>0</v>
      </c>
      <c r="O359" s="279">
        <f t="shared" si="210"/>
        <v>0</v>
      </c>
      <c r="P359" s="279">
        <f t="shared" si="210"/>
        <v>0</v>
      </c>
      <c r="Q359" s="279">
        <f t="shared" si="210"/>
        <v>0</v>
      </c>
    </row>
    <row r="360" spans="1:17" s="260" customFormat="1" hidden="1" outlineLevel="2">
      <c r="A360" s="257"/>
      <c r="B360" s="258"/>
      <c r="C360" s="259"/>
      <c r="D360" s="256"/>
      <c r="E360" s="197" t="s">
        <v>876</v>
      </c>
      <c r="F360" s="197"/>
      <c r="G360" s="197" t="s">
        <v>170</v>
      </c>
      <c r="H360" s="279"/>
      <c r="I360" s="279"/>
      <c r="J360" s="279">
        <f t="shared" ref="J360:Q360" si="211" xml:space="preserve"> ((J356 + J357) + J359) / 2</f>
        <v>0</v>
      </c>
      <c r="K360" s="279">
        <f t="shared" si="211"/>
        <v>0</v>
      </c>
      <c r="L360" s="279">
        <f t="shared" si="211"/>
        <v>0</v>
      </c>
      <c r="M360" s="279">
        <f t="shared" si="211"/>
        <v>0</v>
      </c>
      <c r="N360" s="279">
        <f t="shared" si="211"/>
        <v>0</v>
      </c>
      <c r="O360" s="279">
        <f t="shared" si="211"/>
        <v>0</v>
      </c>
      <c r="P360" s="279">
        <f t="shared" si="211"/>
        <v>0</v>
      </c>
      <c r="Q360" s="279">
        <f t="shared" si="211"/>
        <v>0</v>
      </c>
    </row>
    <row r="361" spans="1:17" s="260" customFormat="1" hidden="1" outlineLevel="2">
      <c r="A361" s="257"/>
      <c r="B361" s="258"/>
      <c r="C361" s="259"/>
      <c r="D361" s="256"/>
      <c r="E361" s="197"/>
      <c r="F361" s="197"/>
      <c r="G361" s="197"/>
      <c r="H361" s="197"/>
      <c r="I361" s="197"/>
      <c r="J361" s="197"/>
      <c r="K361" s="197"/>
      <c r="L361" s="197"/>
      <c r="M361" s="197"/>
      <c r="N361" s="197"/>
      <c r="O361" s="197"/>
      <c r="P361" s="197"/>
      <c r="Q361" s="197"/>
    </row>
    <row r="362" spans="1:17" s="260" customFormat="1" hidden="1" outlineLevel="2">
      <c r="A362" s="257"/>
      <c r="B362" s="258"/>
      <c r="C362" s="259"/>
      <c r="D362" s="256"/>
      <c r="E362" s="182" t="str">
        <f xml:space="preserve"> Index!E$85</f>
        <v>CPIH index (PR19FD) - FYA - inflate from FYA 2017-18</v>
      </c>
      <c r="F362" s="182">
        <f xml:space="preserve"> Index!F$85</f>
        <v>0</v>
      </c>
      <c r="G362" s="182" t="str">
        <f xml:space="preserve"> Index!G$85</f>
        <v>Factor</v>
      </c>
      <c r="H362" s="182">
        <f xml:space="preserve"> Index!H$85</f>
        <v>0</v>
      </c>
      <c r="I362" s="182">
        <f xml:space="preserve"> Index!I$85</f>
        <v>0</v>
      </c>
      <c r="J362" s="264">
        <f xml:space="preserve"> Index!J$85</f>
        <v>1</v>
      </c>
      <c r="K362" s="264">
        <f xml:space="preserve"> Index!K$85</f>
        <v>1.0212697905005599</v>
      </c>
      <c r="L362" s="264">
        <f xml:space="preserve"> Index!L$85</f>
        <v>1.0416029201511179</v>
      </c>
      <c r="M362" s="264">
        <f xml:space="preserve"> Index!M$85</f>
        <v>1.0622616980779827</v>
      </c>
      <c r="N362" s="264">
        <f xml:space="preserve"> Index!N$85</f>
        <v>1.0835515290872799</v>
      </c>
      <c r="O362" s="264">
        <f xml:space="preserve"> Index!O$85</f>
        <v>1.1060365794841869</v>
      </c>
      <c r="P362" s="264">
        <f xml:space="preserve"> Index!P$85</f>
        <v>1.1292633476533553</v>
      </c>
      <c r="Q362" s="264">
        <f xml:space="preserve"> Index!Q$85</f>
        <v>1.1529778779540774</v>
      </c>
    </row>
    <row r="363" spans="1:17" s="260" customFormat="1" hidden="1" outlineLevel="2">
      <c r="A363" s="257"/>
      <c r="B363" s="258"/>
      <c r="C363" s="259"/>
      <c r="D363" s="256"/>
      <c r="E363" s="197"/>
      <c r="F363" s="197"/>
      <c r="G363" s="197"/>
      <c r="H363" s="197"/>
      <c r="I363" s="197"/>
      <c r="J363" s="197"/>
      <c r="K363" s="197"/>
      <c r="L363" s="197"/>
      <c r="M363" s="197"/>
      <c r="N363" s="197"/>
      <c r="O363" s="197"/>
      <c r="P363" s="197"/>
      <c r="Q363" s="197"/>
    </row>
    <row r="364" spans="1:17" s="260" customFormat="1" hidden="1" outlineLevel="2">
      <c r="A364" s="257"/>
      <c r="B364" s="258"/>
      <c r="C364" s="259"/>
      <c r="D364" s="256"/>
      <c r="E364" s="197" t="s">
        <v>877</v>
      </c>
      <c r="F364" s="197"/>
      <c r="G364" s="197" t="s">
        <v>170</v>
      </c>
      <c r="H364" s="279"/>
      <c r="I364" s="279"/>
      <c r="J364" s="279">
        <f t="shared" ref="J364:Q364" si="212" xml:space="preserve"> J356 / J362</f>
        <v>0</v>
      </c>
      <c r="K364" s="279">
        <f t="shared" si="212"/>
        <v>0</v>
      </c>
      <c r="L364" s="279">
        <f t="shared" si="212"/>
        <v>0</v>
      </c>
      <c r="M364" s="279">
        <f t="shared" si="212"/>
        <v>0</v>
      </c>
      <c r="N364" s="279">
        <f t="shared" si="212"/>
        <v>0</v>
      </c>
      <c r="O364" s="279">
        <f t="shared" si="212"/>
        <v>0</v>
      </c>
      <c r="P364" s="279">
        <f t="shared" si="212"/>
        <v>0</v>
      </c>
      <c r="Q364" s="279">
        <f t="shared" si="212"/>
        <v>0</v>
      </c>
    </row>
    <row r="365" spans="1:17" s="260" customFormat="1" hidden="1" outlineLevel="2">
      <c r="A365" s="257"/>
      <c r="B365" s="258"/>
      <c r="C365" s="259"/>
      <c r="D365" s="256"/>
      <c r="E365" s="197" t="s">
        <v>878</v>
      </c>
      <c r="F365" s="197"/>
      <c r="G365" s="197" t="s">
        <v>170</v>
      </c>
      <c r="H365" s="279"/>
      <c r="I365" s="279"/>
      <c r="J365" s="279">
        <f t="shared" ref="J365:Q365" si="213" xml:space="preserve"> J357 / J362</f>
        <v>0</v>
      </c>
      <c r="K365" s="279">
        <f t="shared" si="213"/>
        <v>0</v>
      </c>
      <c r="L365" s="279">
        <f t="shared" si="213"/>
        <v>0</v>
      </c>
      <c r="M365" s="279">
        <f t="shared" si="213"/>
        <v>0</v>
      </c>
      <c r="N365" s="279">
        <f t="shared" si="213"/>
        <v>0</v>
      </c>
      <c r="O365" s="279">
        <f t="shared" si="213"/>
        <v>0</v>
      </c>
      <c r="P365" s="279">
        <f t="shared" si="213"/>
        <v>0</v>
      </c>
      <c r="Q365" s="279">
        <f t="shared" si="213"/>
        <v>0</v>
      </c>
    </row>
    <row r="366" spans="1:17" s="260" customFormat="1" hidden="1" outlineLevel="2">
      <c r="A366" s="257"/>
      <c r="B366" s="258"/>
      <c r="C366" s="259"/>
      <c r="D366" s="256"/>
      <c r="E366" s="197" t="s">
        <v>879</v>
      </c>
      <c r="F366" s="197"/>
      <c r="G366" s="197" t="s">
        <v>170</v>
      </c>
      <c r="H366" s="279"/>
      <c r="I366" s="279"/>
      <c r="J366" s="279">
        <f t="shared" ref="J366:Q366" si="214" xml:space="preserve"> J358 / J362</f>
        <v>0</v>
      </c>
      <c r="K366" s="279">
        <f t="shared" si="214"/>
        <v>0</v>
      </c>
      <c r="L366" s="279">
        <f t="shared" si="214"/>
        <v>0</v>
      </c>
      <c r="M366" s="279">
        <f t="shared" si="214"/>
        <v>0</v>
      </c>
      <c r="N366" s="279">
        <f t="shared" si="214"/>
        <v>0</v>
      </c>
      <c r="O366" s="279">
        <f t="shared" si="214"/>
        <v>0</v>
      </c>
      <c r="P366" s="279">
        <f t="shared" si="214"/>
        <v>0</v>
      </c>
      <c r="Q366" s="279">
        <f t="shared" si="214"/>
        <v>0</v>
      </c>
    </row>
    <row r="367" spans="1:17" s="260" customFormat="1" hidden="1" outlineLevel="2">
      <c r="A367" s="257"/>
      <c r="B367" s="258"/>
      <c r="C367" s="259"/>
      <c r="D367" s="256"/>
      <c r="E367" s="197" t="s">
        <v>880</v>
      </c>
      <c r="F367" s="197"/>
      <c r="G367" s="197" t="s">
        <v>170</v>
      </c>
      <c r="H367" s="279"/>
      <c r="I367" s="279"/>
      <c r="J367" s="279">
        <f t="shared" ref="J367:Q367" si="215" xml:space="preserve"> J359 / J362</f>
        <v>0</v>
      </c>
      <c r="K367" s="279">
        <f t="shared" si="215"/>
        <v>0</v>
      </c>
      <c r="L367" s="279">
        <f t="shared" si="215"/>
        <v>0</v>
      </c>
      <c r="M367" s="279">
        <f t="shared" si="215"/>
        <v>0</v>
      </c>
      <c r="N367" s="279">
        <f t="shared" si="215"/>
        <v>0</v>
      </c>
      <c r="O367" s="279">
        <f t="shared" si="215"/>
        <v>0</v>
      </c>
      <c r="P367" s="279">
        <f t="shared" si="215"/>
        <v>0</v>
      </c>
      <c r="Q367" s="279">
        <f t="shared" si="215"/>
        <v>0</v>
      </c>
    </row>
    <row r="368" spans="1:17" s="260" customFormat="1" hidden="1" outlineLevel="2">
      <c r="A368" s="257"/>
      <c r="B368" s="258"/>
      <c r="C368" s="259"/>
      <c r="D368" s="256"/>
      <c r="E368" s="197" t="s">
        <v>881</v>
      </c>
      <c r="F368" s="197"/>
      <c r="G368" s="197" t="s">
        <v>170</v>
      </c>
      <c r="H368" s="279"/>
      <c r="I368" s="279"/>
      <c r="J368" s="279">
        <f t="shared" ref="J368:Q368" si="216" xml:space="preserve"> J360 / J362</f>
        <v>0</v>
      </c>
      <c r="K368" s="279">
        <f t="shared" si="216"/>
        <v>0</v>
      </c>
      <c r="L368" s="279">
        <f t="shared" si="216"/>
        <v>0</v>
      </c>
      <c r="M368" s="279">
        <f t="shared" si="216"/>
        <v>0</v>
      </c>
      <c r="N368" s="279">
        <f t="shared" si="216"/>
        <v>0</v>
      </c>
      <c r="O368" s="279">
        <f t="shared" si="216"/>
        <v>0</v>
      </c>
      <c r="P368" s="279">
        <f t="shared" si="216"/>
        <v>0</v>
      </c>
      <c r="Q368" s="279">
        <f t="shared" si="216"/>
        <v>0</v>
      </c>
    </row>
    <row r="369" spans="1:17" s="260" customFormat="1" hidden="1" outlineLevel="2">
      <c r="A369" s="257"/>
      <c r="B369" s="258"/>
      <c r="C369" s="259"/>
      <c r="D369" s="256"/>
      <c r="E369" s="197"/>
      <c r="F369" s="197"/>
      <c r="G369" s="197"/>
      <c r="H369" s="279"/>
      <c r="I369" s="279"/>
      <c r="J369" s="279"/>
      <c r="K369" s="279"/>
      <c r="L369" s="279"/>
      <c r="M369" s="279"/>
      <c r="N369" s="279"/>
      <c r="O369" s="279"/>
      <c r="P369" s="279"/>
      <c r="Q369" s="279"/>
    </row>
    <row r="370" spans="1:17" s="260" customFormat="1" hidden="1" outlineLevel="2">
      <c r="A370" s="257"/>
      <c r="B370" s="258"/>
      <c r="C370" s="259"/>
      <c r="D370" s="256"/>
      <c r="E370" s="273" t="str">
        <f xml:space="preserve"> Time!E$53</f>
        <v>Forecast Period Flag</v>
      </c>
      <c r="F370" s="273">
        <f xml:space="preserve"> Time!F$53</f>
        <v>0</v>
      </c>
      <c r="G370" s="273" t="str">
        <f xml:space="preserve"> Time!G$53</f>
        <v>flag</v>
      </c>
      <c r="H370" s="273">
        <f xml:space="preserve"> Time!H$53</f>
        <v>5</v>
      </c>
      <c r="I370" s="273">
        <f xml:space="preserve"> Time!I$53</f>
        <v>0</v>
      </c>
      <c r="J370" s="273">
        <f xml:space="preserve"> Time!J$53</f>
        <v>0</v>
      </c>
      <c r="K370" s="273">
        <f xml:space="preserve"> Time!K$53</f>
        <v>0</v>
      </c>
      <c r="L370" s="273">
        <f xml:space="preserve"> Time!L$53</f>
        <v>0</v>
      </c>
      <c r="M370" s="273">
        <f xml:space="preserve"> Time!M$53</f>
        <v>1</v>
      </c>
      <c r="N370" s="273">
        <f xml:space="preserve"> Time!N$53</f>
        <v>1</v>
      </c>
      <c r="O370" s="273">
        <f xml:space="preserve"> Time!O$53</f>
        <v>1</v>
      </c>
      <c r="P370" s="273">
        <f xml:space="preserve"> Time!P$53</f>
        <v>1</v>
      </c>
      <c r="Q370" s="273">
        <f xml:space="preserve"> Time!Q$53</f>
        <v>1</v>
      </c>
    </row>
    <row r="371" spans="1:17" s="260" customFormat="1" hidden="1" outlineLevel="2">
      <c r="A371" s="257"/>
      <c r="B371" s="258"/>
      <c r="C371" s="259"/>
      <c r="D371" s="256"/>
      <c r="E371" s="197"/>
      <c r="F371" s="197"/>
      <c r="G371" s="197"/>
      <c r="H371" s="279"/>
      <c r="I371" s="279"/>
      <c r="J371" s="279"/>
      <c r="K371" s="279"/>
      <c r="L371" s="279"/>
      <c r="M371" s="279"/>
      <c r="N371" s="279"/>
      <c r="O371" s="279"/>
      <c r="P371" s="279"/>
      <c r="Q371" s="279"/>
    </row>
    <row r="372" spans="1:17" s="260" customFormat="1" hidden="1" outlineLevel="2">
      <c r="A372" s="257"/>
      <c r="B372" s="258"/>
      <c r="C372" s="259"/>
      <c r="D372" s="256"/>
      <c r="E372" s="197" t="s">
        <v>882</v>
      </c>
      <c r="F372" s="197"/>
      <c r="G372" s="197" t="s">
        <v>170</v>
      </c>
      <c r="H372" s="279"/>
      <c r="I372" s="279"/>
      <c r="J372" s="197">
        <f t="shared" ref="J372:Q372" si="217" xml:space="preserve"> J366 * J370</f>
        <v>0</v>
      </c>
      <c r="K372" s="197">
        <f t="shared" si="217"/>
        <v>0</v>
      </c>
      <c r="L372" s="197">
        <f t="shared" si="217"/>
        <v>0</v>
      </c>
      <c r="M372" s="197">
        <f t="shared" si="217"/>
        <v>0</v>
      </c>
      <c r="N372" s="197">
        <f t="shared" si="217"/>
        <v>0</v>
      </c>
      <c r="O372" s="197">
        <f t="shared" si="217"/>
        <v>0</v>
      </c>
      <c r="P372" s="197">
        <f t="shared" si="217"/>
        <v>0</v>
      </c>
      <c r="Q372" s="197">
        <f t="shared" si="217"/>
        <v>0</v>
      </c>
    </row>
    <row r="373" spans="1:17" s="260" customFormat="1" hidden="1" outlineLevel="2">
      <c r="A373" s="257"/>
      <c r="B373" s="258"/>
      <c r="C373" s="259"/>
      <c r="D373" s="256"/>
      <c r="E373" s="197" t="s">
        <v>883</v>
      </c>
      <c r="F373" s="197"/>
      <c r="G373" s="197" t="s">
        <v>170</v>
      </c>
      <c r="H373" s="279"/>
      <c r="I373" s="279"/>
      <c r="J373" s="197">
        <f t="shared" ref="J373:Q373" si="218" xml:space="preserve"> J367 * J370</f>
        <v>0</v>
      </c>
      <c r="K373" s="197">
        <f t="shared" si="218"/>
        <v>0</v>
      </c>
      <c r="L373" s="197">
        <f t="shared" si="218"/>
        <v>0</v>
      </c>
      <c r="M373" s="197">
        <f t="shared" si="218"/>
        <v>0</v>
      </c>
      <c r="N373" s="197">
        <f t="shared" si="218"/>
        <v>0</v>
      </c>
      <c r="O373" s="197">
        <f t="shared" si="218"/>
        <v>0</v>
      </c>
      <c r="P373" s="197">
        <f t="shared" si="218"/>
        <v>0</v>
      </c>
      <c r="Q373" s="197">
        <f t="shared" si="218"/>
        <v>0</v>
      </c>
    </row>
    <row r="374" spans="1:17" s="260" customFormat="1" hidden="1" outlineLevel="2">
      <c r="A374" s="257"/>
      <c r="B374" s="258"/>
      <c r="C374" s="259"/>
      <c r="D374" s="256"/>
      <c r="E374" s="197" t="s">
        <v>884</v>
      </c>
      <c r="F374" s="197"/>
      <c r="G374" s="197" t="s">
        <v>170</v>
      </c>
      <c r="H374" s="279"/>
      <c r="I374" s="279"/>
      <c r="J374" s="197">
        <f t="shared" ref="J374:Q374" si="219" xml:space="preserve"> J368 * J370</f>
        <v>0</v>
      </c>
      <c r="K374" s="197">
        <f t="shared" si="219"/>
        <v>0</v>
      </c>
      <c r="L374" s="197">
        <f t="shared" si="219"/>
        <v>0</v>
      </c>
      <c r="M374" s="197">
        <f t="shared" si="219"/>
        <v>0</v>
      </c>
      <c r="N374" s="197">
        <f t="shared" si="219"/>
        <v>0</v>
      </c>
      <c r="O374" s="197">
        <f t="shared" si="219"/>
        <v>0</v>
      </c>
      <c r="P374" s="197">
        <f t="shared" si="219"/>
        <v>0</v>
      </c>
      <c r="Q374" s="197">
        <f t="shared" si="219"/>
        <v>0</v>
      </c>
    </row>
    <row r="375" spans="1:17" s="260" customFormat="1" hidden="1" outlineLevel="2">
      <c r="A375" s="257"/>
      <c r="B375" s="258"/>
      <c r="C375" s="259"/>
      <c r="D375" s="256"/>
      <c r="E375" s="197"/>
      <c r="F375" s="197"/>
      <c r="G375" s="197"/>
      <c r="H375" s="197"/>
      <c r="I375" s="197"/>
      <c r="J375" s="197"/>
      <c r="K375" s="197"/>
      <c r="L375" s="197"/>
      <c r="M375" s="197"/>
      <c r="N375" s="197"/>
      <c r="O375" s="197"/>
      <c r="P375" s="197"/>
      <c r="Q375" s="197"/>
    </row>
    <row r="376" spans="1:17" s="260" customFormat="1" hidden="1" outlineLevel="2">
      <c r="A376" s="257"/>
      <c r="B376" s="258"/>
      <c r="C376" s="259"/>
      <c r="D376" s="256"/>
      <c r="E376" s="197" t="str">
        <f t="shared" ref="E376:Q376" si="220" xml:space="preserve"> E364</f>
        <v>Actual wedge RCV (RPI inflated RCV) balance BEG - WWN - real</v>
      </c>
      <c r="F376" s="197">
        <f t="shared" si="220"/>
        <v>0</v>
      </c>
      <c r="G376" s="197" t="str">
        <f t="shared" si="220"/>
        <v>£m</v>
      </c>
      <c r="H376" s="197">
        <f t="shared" si="220"/>
        <v>0</v>
      </c>
      <c r="I376" s="197">
        <f t="shared" si="220"/>
        <v>0</v>
      </c>
      <c r="J376" s="197">
        <f t="shared" si="220"/>
        <v>0</v>
      </c>
      <c r="K376" s="197">
        <f t="shared" si="220"/>
        <v>0</v>
      </c>
      <c r="L376" s="197">
        <f t="shared" si="220"/>
        <v>0</v>
      </c>
      <c r="M376" s="197">
        <f t="shared" si="220"/>
        <v>0</v>
      </c>
      <c r="N376" s="197">
        <f t="shared" si="220"/>
        <v>0</v>
      </c>
      <c r="O376" s="197">
        <f t="shared" si="220"/>
        <v>0</v>
      </c>
      <c r="P376" s="197">
        <f t="shared" si="220"/>
        <v>0</v>
      </c>
      <c r="Q376" s="197">
        <f t="shared" si="220"/>
        <v>0</v>
      </c>
    </row>
    <row r="377" spans="1:17" s="260" customFormat="1" hidden="1" outlineLevel="2">
      <c r="A377" s="257"/>
      <c r="B377" s="258"/>
      <c r="C377" s="259"/>
      <c r="D377" s="256" t="s">
        <v>565</v>
      </c>
      <c r="E377" s="197" t="str">
        <f t="shared" ref="E377:Q377" si="221" xml:space="preserve"> E365</f>
        <v>Actual wedge indexation on RCV - CPI(H) + RPI wedge bf balance - WWN - real</v>
      </c>
      <c r="F377" s="197">
        <f t="shared" si="221"/>
        <v>0</v>
      </c>
      <c r="G377" s="197" t="str">
        <f t="shared" si="221"/>
        <v>£m</v>
      </c>
      <c r="H377" s="197">
        <f t="shared" si="221"/>
        <v>0</v>
      </c>
      <c r="I377" s="197">
        <f t="shared" si="221"/>
        <v>0</v>
      </c>
      <c r="J377" s="197">
        <f t="shared" si="221"/>
        <v>0</v>
      </c>
      <c r="K377" s="197">
        <f t="shared" si="221"/>
        <v>0</v>
      </c>
      <c r="L377" s="197">
        <f t="shared" si="221"/>
        <v>0</v>
      </c>
      <c r="M377" s="197">
        <f t="shared" si="221"/>
        <v>0</v>
      </c>
      <c r="N377" s="197">
        <f t="shared" si="221"/>
        <v>0</v>
      </c>
      <c r="O377" s="197">
        <f t="shared" si="221"/>
        <v>0</v>
      </c>
      <c r="P377" s="197">
        <f t="shared" si="221"/>
        <v>0</v>
      </c>
      <c r="Q377" s="197">
        <f t="shared" si="221"/>
        <v>0</v>
      </c>
    </row>
    <row r="378" spans="1:17" hidden="1" outlineLevel="2">
      <c r="D378" s="83"/>
      <c r="E378" s="244" t="s">
        <v>885</v>
      </c>
      <c r="F378" s="212"/>
      <c r="G378" s="212" t="s">
        <v>170</v>
      </c>
      <c r="H378" s="212"/>
      <c r="I378" s="212"/>
      <c r="J378" s="244">
        <f t="shared" ref="J378:Q378" si="222" xml:space="preserve"> SUM(J376:J377)</f>
        <v>0</v>
      </c>
      <c r="K378" s="244">
        <f t="shared" si="222"/>
        <v>0</v>
      </c>
      <c r="L378" s="244">
        <f t="shared" si="222"/>
        <v>0</v>
      </c>
      <c r="M378" s="244">
        <f t="shared" si="222"/>
        <v>0</v>
      </c>
      <c r="N378" s="244">
        <f t="shared" si="222"/>
        <v>0</v>
      </c>
      <c r="O378" s="244">
        <f t="shared" si="222"/>
        <v>0</v>
      </c>
      <c r="P378" s="244">
        <f t="shared" si="222"/>
        <v>0</v>
      </c>
      <c r="Q378" s="244">
        <f t="shared" si="222"/>
        <v>0</v>
      </c>
    </row>
    <row r="379" spans="1:17" s="260" customFormat="1" hidden="1" outlineLevel="2">
      <c r="A379" s="257"/>
      <c r="B379" s="258"/>
      <c r="C379" s="259"/>
      <c r="D379" s="256"/>
      <c r="E379" s="197"/>
      <c r="F379" s="197"/>
      <c r="G379" s="197"/>
      <c r="H379" s="279"/>
      <c r="I379" s="279"/>
      <c r="J379" s="279"/>
      <c r="K379" s="279"/>
      <c r="L379" s="279"/>
      <c r="M379" s="279"/>
      <c r="N379" s="279"/>
      <c r="O379" s="279"/>
      <c r="P379" s="279"/>
      <c r="Q379" s="279"/>
    </row>
    <row r="380" spans="1:17" s="296" customFormat="1" hidden="1" outlineLevel="2">
      <c r="A380" s="291"/>
      <c r="B380" s="292"/>
      <c r="C380" s="293"/>
      <c r="D380" s="294"/>
      <c r="E380" s="182" t="str">
        <f xml:space="preserve"> PR19FDPublishedTables!E$362</f>
        <v>RCV (RPI inflated RCV) 31 March 2020 post midnight adjustments - WWN - real</v>
      </c>
      <c r="F380" s="182">
        <f xml:space="preserve"> PR19FDPublishedTables!F$362</f>
        <v>0</v>
      </c>
      <c r="G380" s="182" t="str">
        <f xml:space="preserve"> PR19FDPublishedTables!G$362</f>
        <v>£m</v>
      </c>
      <c r="H380" s="182">
        <f xml:space="preserve"> PR19FDPublishedTables!H$362</f>
        <v>0</v>
      </c>
      <c r="I380" s="182">
        <f xml:space="preserve"> PR19FDPublishedTables!I$362</f>
        <v>0</v>
      </c>
      <c r="J380" s="182">
        <f xml:space="preserve"> PR19FDPublishedTables!J$362</f>
        <v>0</v>
      </c>
      <c r="K380" s="182">
        <f xml:space="preserve"> PR19FDPublishedTables!K$362</f>
        <v>0</v>
      </c>
      <c r="L380" s="182">
        <f xml:space="preserve"> PR19FDPublishedTables!L$362</f>
        <v>0</v>
      </c>
      <c r="M380" s="182">
        <f xml:space="preserve"> PR19FDPublishedTables!M$362</f>
        <v>0</v>
      </c>
      <c r="N380" s="182">
        <f xml:space="preserve"> PR19FDPublishedTables!N$362</f>
        <v>0</v>
      </c>
      <c r="O380" s="182">
        <f xml:space="preserve"> PR19FDPublishedTables!O$362</f>
        <v>0</v>
      </c>
      <c r="P380" s="182">
        <f xml:space="preserve"> PR19FDPublishedTables!P$362</f>
        <v>0</v>
      </c>
      <c r="Q380" s="182">
        <f xml:space="preserve"> PR19FDPublishedTables!Q$362</f>
        <v>0</v>
      </c>
    </row>
    <row r="381" spans="1:17" s="260" customFormat="1" hidden="1" outlineLevel="2">
      <c r="A381" s="257"/>
      <c r="B381" s="258"/>
      <c r="C381" s="259"/>
      <c r="D381" s="256"/>
      <c r="E381" s="197" t="str">
        <f t="shared" ref="E381:Q381" si="223" xml:space="preserve"> E378</f>
        <v>Actual wedge opening RCV (RPI inflated RCV) - WWN - real</v>
      </c>
      <c r="F381" s="197">
        <f t="shared" si="223"/>
        <v>0</v>
      </c>
      <c r="G381" s="197" t="str">
        <f t="shared" si="223"/>
        <v>£m</v>
      </c>
      <c r="H381" s="197">
        <f t="shared" si="223"/>
        <v>0</v>
      </c>
      <c r="I381" s="197">
        <f t="shared" si="223"/>
        <v>0</v>
      </c>
      <c r="J381" s="197">
        <f t="shared" si="223"/>
        <v>0</v>
      </c>
      <c r="K381" s="197">
        <f t="shared" si="223"/>
        <v>0</v>
      </c>
      <c r="L381" s="197">
        <f t="shared" si="223"/>
        <v>0</v>
      </c>
      <c r="M381" s="197">
        <f t="shared" si="223"/>
        <v>0</v>
      </c>
      <c r="N381" s="197">
        <f t="shared" si="223"/>
        <v>0</v>
      </c>
      <c r="O381" s="197">
        <f t="shared" si="223"/>
        <v>0</v>
      </c>
      <c r="P381" s="197">
        <f t="shared" si="223"/>
        <v>0</v>
      </c>
      <c r="Q381" s="197">
        <f t="shared" si="223"/>
        <v>0</v>
      </c>
    </row>
    <row r="382" spans="1:17" s="260" customFormat="1" hidden="1" outlineLevel="2">
      <c r="A382" s="257"/>
      <c r="B382" s="258"/>
      <c r="C382" s="259"/>
      <c r="D382" s="256" t="str">
        <f xml:space="preserve"> PR19FDPublishedTables!D$29</f>
        <v>less</v>
      </c>
      <c r="E382" s="197" t="str">
        <f t="shared" ref="E382:Q382" si="224" xml:space="preserve"> E372</f>
        <v>Actual wedge RCV - CPI(H) + RPI wedge bf depreciation - WWN - real</v>
      </c>
      <c r="F382" s="197">
        <f t="shared" si="224"/>
        <v>0</v>
      </c>
      <c r="G382" s="197" t="str">
        <f t="shared" si="224"/>
        <v>£m</v>
      </c>
      <c r="H382" s="197">
        <f t="shared" si="224"/>
        <v>0</v>
      </c>
      <c r="I382" s="197">
        <f t="shared" si="224"/>
        <v>0</v>
      </c>
      <c r="J382" s="197">
        <f t="shared" si="224"/>
        <v>0</v>
      </c>
      <c r="K382" s="197">
        <f t="shared" si="224"/>
        <v>0</v>
      </c>
      <c r="L382" s="197">
        <f t="shared" si="224"/>
        <v>0</v>
      </c>
      <c r="M382" s="197">
        <f t="shared" si="224"/>
        <v>0</v>
      </c>
      <c r="N382" s="197">
        <f t="shared" si="224"/>
        <v>0</v>
      </c>
      <c r="O382" s="197">
        <f t="shared" si="224"/>
        <v>0</v>
      </c>
      <c r="P382" s="197">
        <f t="shared" si="224"/>
        <v>0</v>
      </c>
      <c r="Q382" s="197">
        <f t="shared" si="224"/>
        <v>0</v>
      </c>
    </row>
    <row r="383" spans="1:17" s="260" customFormat="1" hidden="1" outlineLevel="2">
      <c r="A383" s="257"/>
      <c r="B383" s="258"/>
      <c r="C383" s="259"/>
      <c r="D383" s="256"/>
      <c r="E383" s="197" t="str">
        <f t="shared" ref="E383:Q383" si="225" xml:space="preserve"> E373</f>
        <v>Actual wedge closing RCV (RPI inflated RCV) - WWN - real</v>
      </c>
      <c r="F383" s="197">
        <f t="shared" si="225"/>
        <v>0</v>
      </c>
      <c r="G383" s="197" t="str">
        <f t="shared" si="225"/>
        <v>£m</v>
      </c>
      <c r="H383" s="197">
        <f t="shared" si="225"/>
        <v>0</v>
      </c>
      <c r="I383" s="197">
        <f t="shared" si="225"/>
        <v>0</v>
      </c>
      <c r="J383" s="197">
        <f t="shared" si="225"/>
        <v>0</v>
      </c>
      <c r="K383" s="197">
        <f t="shared" si="225"/>
        <v>0</v>
      </c>
      <c r="L383" s="197">
        <f t="shared" si="225"/>
        <v>0</v>
      </c>
      <c r="M383" s="197">
        <f t="shared" si="225"/>
        <v>0</v>
      </c>
      <c r="N383" s="197">
        <f t="shared" si="225"/>
        <v>0</v>
      </c>
      <c r="O383" s="197">
        <f t="shared" si="225"/>
        <v>0</v>
      </c>
      <c r="P383" s="197">
        <f t="shared" si="225"/>
        <v>0</v>
      </c>
      <c r="Q383" s="197">
        <f t="shared" si="225"/>
        <v>0</v>
      </c>
    </row>
    <row r="384" spans="1:17" s="260" customFormat="1" hidden="1" outlineLevel="2">
      <c r="A384" s="257"/>
      <c r="B384" s="258"/>
      <c r="C384" s="259"/>
      <c r="D384" s="256"/>
      <c r="E384" s="197" t="str">
        <f t="shared" ref="E384:Q384" si="226" xml:space="preserve"> E374</f>
        <v>Actual wedge average RPI inflated RCV - WWN - real</v>
      </c>
      <c r="F384" s="197">
        <f t="shared" si="226"/>
        <v>0</v>
      </c>
      <c r="G384" s="197" t="str">
        <f t="shared" si="226"/>
        <v>£m</v>
      </c>
      <c r="H384" s="197">
        <f t="shared" si="226"/>
        <v>0</v>
      </c>
      <c r="I384" s="197">
        <f t="shared" si="226"/>
        <v>0</v>
      </c>
      <c r="J384" s="197">
        <f t="shared" si="226"/>
        <v>0</v>
      </c>
      <c r="K384" s="197">
        <f t="shared" si="226"/>
        <v>0</v>
      </c>
      <c r="L384" s="197">
        <f t="shared" si="226"/>
        <v>0</v>
      </c>
      <c r="M384" s="197">
        <f t="shared" si="226"/>
        <v>0</v>
      </c>
      <c r="N384" s="197">
        <f t="shared" si="226"/>
        <v>0</v>
      </c>
      <c r="O384" s="197">
        <f t="shared" si="226"/>
        <v>0</v>
      </c>
      <c r="P384" s="197">
        <f t="shared" si="226"/>
        <v>0</v>
      </c>
      <c r="Q384" s="197">
        <f t="shared" si="226"/>
        <v>0</v>
      </c>
    </row>
    <row r="385" spans="1:17" s="260" customFormat="1" hidden="1" outlineLevel="1">
      <c r="A385" s="257"/>
      <c r="B385" s="258"/>
      <c r="C385" s="259"/>
      <c r="D385" s="256"/>
      <c r="E385" s="197"/>
      <c r="F385" s="197"/>
      <c r="G385" s="197"/>
      <c r="H385" s="197"/>
      <c r="I385" s="197"/>
      <c r="J385" s="197"/>
      <c r="K385" s="197"/>
      <c r="L385" s="197"/>
      <c r="M385" s="197"/>
      <c r="N385" s="197"/>
      <c r="O385" s="197"/>
      <c r="P385" s="197"/>
      <c r="Q385" s="197"/>
    </row>
    <row r="386" spans="1:17" s="260" customFormat="1" hidden="1" outlineLevel="1" collapsed="1">
      <c r="A386" s="257"/>
      <c r="B386" s="12" t="s">
        <v>795</v>
      </c>
      <c r="C386" s="259"/>
      <c r="D386" s="256"/>
      <c r="E386" s="197"/>
      <c r="F386" s="197"/>
      <c r="G386" s="197"/>
      <c r="H386" s="197"/>
      <c r="I386" s="197"/>
      <c r="J386" s="197"/>
      <c r="K386" s="197"/>
      <c r="L386" s="197"/>
      <c r="M386" s="197"/>
      <c r="N386" s="197"/>
      <c r="O386" s="197"/>
      <c r="P386" s="197"/>
      <c r="Q386" s="197"/>
    </row>
    <row r="387" spans="1:17" s="260" customFormat="1" hidden="1" outlineLevel="2">
      <c r="A387" s="257"/>
      <c r="B387" s="258"/>
      <c r="C387" s="259"/>
      <c r="D387" s="256"/>
      <c r="E387" s="197"/>
      <c r="F387" s="197"/>
      <c r="G387" s="197"/>
      <c r="H387" s="197"/>
      <c r="I387" s="197"/>
      <c r="J387" s="197"/>
      <c r="K387" s="197"/>
      <c r="L387" s="197"/>
      <c r="M387" s="197"/>
      <c r="N387" s="197"/>
      <c r="O387" s="197"/>
      <c r="P387" s="197"/>
      <c r="Q387" s="197"/>
    </row>
    <row r="388" spans="1:17" s="296" customFormat="1" hidden="1" outlineLevel="2">
      <c r="A388" s="291"/>
      <c r="B388" s="292"/>
      <c r="C388" s="293"/>
      <c r="D388" s="294"/>
      <c r="E388" s="182" t="str">
        <f xml:space="preserve"> PR19FDPublishedTables!E$398</f>
        <v>RCV (CPIH inflated RCV) 31 March 2020 post midnight adjustments - WWN - real</v>
      </c>
      <c r="F388" s="182">
        <f xml:space="preserve"> PR19FDPublishedTables!F$398</f>
        <v>0</v>
      </c>
      <c r="G388" s="182" t="str">
        <f xml:space="preserve"> PR19FDPublishedTables!G$398</f>
        <v>£m</v>
      </c>
      <c r="H388" s="182">
        <f xml:space="preserve"> PR19FDPublishedTables!H$398</f>
        <v>0</v>
      </c>
      <c r="I388" s="182">
        <f xml:space="preserve"> PR19FDPublishedTables!I$398</f>
        <v>0</v>
      </c>
      <c r="J388" s="182">
        <f xml:space="preserve"> PR19FDPublishedTables!J$398</f>
        <v>0</v>
      </c>
      <c r="K388" s="182">
        <f xml:space="preserve"> PR19FDPublishedTables!K$398</f>
        <v>0</v>
      </c>
      <c r="L388" s="182">
        <f xml:space="preserve"> PR19FDPublishedTables!L$398</f>
        <v>0</v>
      </c>
      <c r="M388" s="182">
        <f xml:space="preserve"> PR19FDPublishedTables!M$398</f>
        <v>0</v>
      </c>
      <c r="N388" s="182">
        <f xml:space="preserve"> PR19FDPublishedTables!N$398</f>
        <v>0</v>
      </c>
      <c r="O388" s="182">
        <f xml:space="preserve"> PR19FDPublishedTables!O$398</f>
        <v>0</v>
      </c>
      <c r="P388" s="182">
        <f xml:space="preserve"> PR19FDPublishedTables!P$398</f>
        <v>0</v>
      </c>
      <c r="Q388" s="182">
        <f xml:space="preserve"> PR19FDPublishedTables!Q$398</f>
        <v>0</v>
      </c>
    </row>
    <row r="389" spans="1:17" s="260" customFormat="1" hidden="1" outlineLevel="2">
      <c r="A389" s="257"/>
      <c r="B389" s="258"/>
      <c r="C389" s="259"/>
      <c r="D389" s="197"/>
      <c r="E389" s="182" t="str">
        <f xml:space="preserve"> PR19FDPublishedTables!E$411</f>
        <v>Opening RCV (CPIH inflated RCV) - WWN - real</v>
      </c>
      <c r="F389" s="182">
        <f xml:space="preserve"> PR19FDPublishedTables!F$411</f>
        <v>0</v>
      </c>
      <c r="G389" s="182" t="str">
        <f xml:space="preserve"> PR19FDPublishedTables!G$411</f>
        <v>£m</v>
      </c>
      <c r="H389" s="182">
        <f xml:space="preserve"> PR19FDPublishedTables!H$411</f>
        <v>0</v>
      </c>
      <c r="I389" s="182">
        <f xml:space="preserve"> PR19FDPublishedTables!I$411</f>
        <v>0</v>
      </c>
      <c r="J389" s="182">
        <f xml:space="preserve"> PR19FDPublishedTables!J$411</f>
        <v>0</v>
      </c>
      <c r="K389" s="182">
        <f xml:space="preserve"> PR19FDPublishedTables!K$411</f>
        <v>0</v>
      </c>
      <c r="L389" s="182">
        <f xml:space="preserve"> PR19FDPublishedTables!L$411</f>
        <v>0</v>
      </c>
      <c r="M389" s="182">
        <f xml:space="preserve"> PR19FDPublishedTables!M$411</f>
        <v>0</v>
      </c>
      <c r="N389" s="182">
        <f xml:space="preserve"> PR19FDPublishedTables!N$411</f>
        <v>0</v>
      </c>
      <c r="O389" s="182">
        <f xml:space="preserve"> PR19FDPublishedTables!O$411</f>
        <v>0</v>
      </c>
      <c r="P389" s="182">
        <f xml:space="preserve"> PR19FDPublishedTables!P$411</f>
        <v>0</v>
      </c>
      <c r="Q389" s="182">
        <f xml:space="preserve"> PR19FDPublishedTables!Q$411</f>
        <v>0</v>
      </c>
    </row>
    <row r="390" spans="1:17" s="260" customFormat="1" hidden="1" outlineLevel="2">
      <c r="A390" s="257"/>
      <c r="B390" s="258"/>
      <c r="C390" s="259"/>
      <c r="D390" s="256" t="str">
        <f xml:space="preserve"> PR19FDPublishedTables!D$412</f>
        <v>less</v>
      </c>
      <c r="E390" s="182" t="str">
        <f xml:space="preserve"> PR19FDPublishedTables!E$412</f>
        <v>RCV - CPI(H) bf depreciation - WWN - real</v>
      </c>
      <c r="F390" s="182">
        <f xml:space="preserve"> PR19FDPublishedTables!F$412</f>
        <v>0</v>
      </c>
      <c r="G390" s="182" t="str">
        <f xml:space="preserve"> PR19FDPublishedTables!G$412</f>
        <v>£m</v>
      </c>
      <c r="H390" s="182">
        <f xml:space="preserve"> PR19FDPublishedTables!H$412</f>
        <v>0</v>
      </c>
      <c r="I390" s="182">
        <f xml:space="preserve"> PR19FDPublishedTables!I$412</f>
        <v>0</v>
      </c>
      <c r="J390" s="182">
        <f xml:space="preserve"> PR19FDPublishedTables!J$412</f>
        <v>0</v>
      </c>
      <c r="K390" s="182">
        <f xml:space="preserve"> PR19FDPublishedTables!K$412</f>
        <v>0</v>
      </c>
      <c r="L390" s="182">
        <f xml:space="preserve"> PR19FDPublishedTables!L$412</f>
        <v>0</v>
      </c>
      <c r="M390" s="182">
        <f xml:space="preserve"> PR19FDPublishedTables!M$412</f>
        <v>0</v>
      </c>
      <c r="N390" s="182">
        <f xml:space="preserve"> PR19FDPublishedTables!N$412</f>
        <v>0</v>
      </c>
      <c r="O390" s="182">
        <f xml:space="preserve"> PR19FDPublishedTables!O$412</f>
        <v>0</v>
      </c>
      <c r="P390" s="182">
        <f xml:space="preserve"> PR19FDPublishedTables!P$412</f>
        <v>0</v>
      </c>
      <c r="Q390" s="182">
        <f xml:space="preserve"> PR19FDPublishedTables!Q$412</f>
        <v>0</v>
      </c>
    </row>
    <row r="391" spans="1:17" s="260" customFormat="1" hidden="1" outlineLevel="2">
      <c r="A391" s="257"/>
      <c r="B391" s="258"/>
      <c r="C391" s="259"/>
      <c r="D391" s="256" t="str">
        <f xml:space="preserve"> PR19FDPublishedTables!D$413</f>
        <v>less</v>
      </c>
      <c r="E391" s="182" t="str">
        <f xml:space="preserve"> PR19FDPublishedTables!E$413</f>
        <v>Other adjustments CPI(H) - WWN - real</v>
      </c>
      <c r="F391" s="182">
        <f xml:space="preserve"> PR19FDPublishedTables!F$413</f>
        <v>0</v>
      </c>
      <c r="G391" s="182" t="str">
        <f xml:space="preserve"> PR19FDPublishedTables!G$413</f>
        <v>£m</v>
      </c>
      <c r="H391" s="182">
        <f xml:space="preserve"> PR19FDPublishedTables!H$413</f>
        <v>0</v>
      </c>
      <c r="I391" s="182">
        <f xml:space="preserve"> PR19FDPublishedTables!I$413</f>
        <v>0</v>
      </c>
      <c r="J391" s="182">
        <f xml:space="preserve"> PR19FDPublishedTables!J$413</f>
        <v>0</v>
      </c>
      <c r="K391" s="182">
        <f xml:space="preserve"> PR19FDPublishedTables!K$413</f>
        <v>0</v>
      </c>
      <c r="L391" s="182">
        <f xml:space="preserve"> PR19FDPublishedTables!L$413</f>
        <v>0</v>
      </c>
      <c r="M391" s="182">
        <f xml:space="preserve"> PR19FDPublishedTables!M$413</f>
        <v>0</v>
      </c>
      <c r="N391" s="182">
        <f xml:space="preserve"> PR19FDPublishedTables!N$413</f>
        <v>0</v>
      </c>
      <c r="O391" s="182">
        <f xml:space="preserve"> PR19FDPublishedTables!O$413</f>
        <v>0</v>
      </c>
      <c r="P391" s="182">
        <f xml:space="preserve"> PR19FDPublishedTables!P$413</f>
        <v>0</v>
      </c>
      <c r="Q391" s="182">
        <f xml:space="preserve"> PR19FDPublishedTables!Q$413</f>
        <v>0</v>
      </c>
    </row>
    <row r="392" spans="1:17" s="260" customFormat="1" hidden="1" outlineLevel="2">
      <c r="A392" s="257"/>
      <c r="B392" s="258"/>
      <c r="C392" s="259"/>
      <c r="D392" s="256"/>
      <c r="E392" s="182" t="str">
        <f xml:space="preserve"> PR19FDPublishedTables!E$414</f>
        <v>Closing RCV (CPIH inflated RCV) - WWN - real</v>
      </c>
      <c r="F392" s="182">
        <f xml:space="preserve"> PR19FDPublishedTables!F$414</f>
        <v>0</v>
      </c>
      <c r="G392" s="182" t="str">
        <f xml:space="preserve"> PR19FDPublishedTables!G$414</f>
        <v>£m</v>
      </c>
      <c r="H392" s="182">
        <f xml:space="preserve"> PR19FDPublishedTables!H$414</f>
        <v>0</v>
      </c>
      <c r="I392" s="182">
        <f xml:space="preserve"> PR19FDPublishedTables!I$414</f>
        <v>0</v>
      </c>
      <c r="J392" s="182">
        <f xml:space="preserve"> PR19FDPublishedTables!J$414</f>
        <v>0</v>
      </c>
      <c r="K392" s="182">
        <f xml:space="preserve"> PR19FDPublishedTables!K$414</f>
        <v>0</v>
      </c>
      <c r="L392" s="182">
        <f xml:space="preserve"> PR19FDPublishedTables!L$414</f>
        <v>0</v>
      </c>
      <c r="M392" s="182">
        <f xml:space="preserve"> PR19FDPublishedTables!M$414</f>
        <v>0</v>
      </c>
      <c r="N392" s="182">
        <f xml:space="preserve"> PR19FDPublishedTables!N$414</f>
        <v>0</v>
      </c>
      <c r="O392" s="182">
        <f xml:space="preserve"> PR19FDPublishedTables!O$414</f>
        <v>0</v>
      </c>
      <c r="P392" s="182">
        <f xml:space="preserve"> PR19FDPublishedTables!P$414</f>
        <v>0</v>
      </c>
      <c r="Q392" s="182">
        <f xml:space="preserve"> PR19FDPublishedTables!Q$414</f>
        <v>0</v>
      </c>
    </row>
    <row r="393" spans="1:17" s="260" customFormat="1" hidden="1" outlineLevel="2">
      <c r="A393" s="257"/>
      <c r="B393" s="258"/>
      <c r="C393" s="259"/>
      <c r="D393" s="256"/>
      <c r="E393" s="182" t="str">
        <f xml:space="preserve"> PR19FDPublishedTables!E$418</f>
        <v>Average CPIH inflated RCV - WWN - real</v>
      </c>
      <c r="F393" s="182">
        <f xml:space="preserve"> PR19FDPublishedTables!F$418</f>
        <v>0</v>
      </c>
      <c r="G393" s="182" t="str">
        <f xml:space="preserve"> PR19FDPublishedTables!G$418</f>
        <v>£m</v>
      </c>
      <c r="H393" s="182">
        <f xml:space="preserve"> PR19FDPublishedTables!H$418</f>
        <v>0</v>
      </c>
      <c r="I393" s="182">
        <f xml:space="preserve"> PR19FDPublishedTables!I$418</f>
        <v>0</v>
      </c>
      <c r="J393" s="182">
        <f xml:space="preserve"> PR19FDPublishedTables!J$418</f>
        <v>0</v>
      </c>
      <c r="K393" s="182">
        <f xml:space="preserve"> PR19FDPublishedTables!K$418</f>
        <v>0</v>
      </c>
      <c r="L393" s="182">
        <f xml:space="preserve"> PR19FDPublishedTables!L$418</f>
        <v>0</v>
      </c>
      <c r="M393" s="182">
        <f xml:space="preserve"> PR19FDPublishedTables!M$418</f>
        <v>0</v>
      </c>
      <c r="N393" s="182">
        <f xml:space="preserve"> PR19FDPublishedTables!N$418</f>
        <v>0</v>
      </c>
      <c r="O393" s="182">
        <f xml:space="preserve"> PR19FDPublishedTables!O$418</f>
        <v>0</v>
      </c>
      <c r="P393" s="182">
        <f xml:space="preserve"> PR19FDPublishedTables!P$418</f>
        <v>0</v>
      </c>
      <c r="Q393" s="182">
        <f xml:space="preserve"> PR19FDPublishedTables!Q$418</f>
        <v>0</v>
      </c>
    </row>
    <row r="394" spans="1:17" s="260" customFormat="1" hidden="1" outlineLevel="2">
      <c r="A394" s="257"/>
      <c r="B394" s="258"/>
      <c r="C394" s="259"/>
      <c r="D394" s="256"/>
      <c r="E394" s="197"/>
      <c r="F394" s="197"/>
      <c r="G394" s="197"/>
      <c r="H394" s="197"/>
      <c r="I394" s="197"/>
      <c r="J394" s="197"/>
      <c r="K394" s="197"/>
      <c r="L394" s="197"/>
      <c r="M394" s="197"/>
      <c r="N394" s="197"/>
      <c r="O394" s="197"/>
      <c r="P394" s="197"/>
      <c r="Q394" s="197"/>
    </row>
    <row r="395" spans="1:17" s="296" customFormat="1" hidden="1" outlineLevel="2">
      <c r="A395" s="291"/>
      <c r="B395" s="292"/>
      <c r="C395" s="293"/>
      <c r="D395" s="294"/>
      <c r="E395" s="182" t="str">
        <f xml:space="preserve"> PR19FDPublishedTables!E$439</f>
        <v>RCV (post 2020 investment RCV) 31 March 2020 post midnight adjustments - WWN - real</v>
      </c>
      <c r="F395" s="182">
        <f xml:space="preserve"> PR19FDPublishedTables!F$439</f>
        <v>0</v>
      </c>
      <c r="G395" s="182" t="str">
        <f xml:space="preserve"> PR19FDPublishedTables!G$439</f>
        <v>£m</v>
      </c>
      <c r="H395" s="182">
        <f xml:space="preserve"> PR19FDPublishedTables!H$439</f>
        <v>0</v>
      </c>
      <c r="I395" s="182">
        <f xml:space="preserve"> PR19FDPublishedTables!I$439</f>
        <v>0</v>
      </c>
      <c r="J395" s="182">
        <f xml:space="preserve"> PR19FDPublishedTables!J$439</f>
        <v>0</v>
      </c>
      <c r="K395" s="182">
        <f xml:space="preserve"> PR19FDPublishedTables!K$439</f>
        <v>0</v>
      </c>
      <c r="L395" s="182">
        <f xml:space="preserve"> PR19FDPublishedTables!L$439</f>
        <v>0</v>
      </c>
      <c r="M395" s="182">
        <f xml:space="preserve"> PR19FDPublishedTables!M$439</f>
        <v>0</v>
      </c>
      <c r="N395" s="182">
        <f xml:space="preserve"> PR19FDPublishedTables!N$439</f>
        <v>0</v>
      </c>
      <c r="O395" s="182">
        <f xml:space="preserve"> PR19FDPublishedTables!O$439</f>
        <v>0</v>
      </c>
      <c r="P395" s="182">
        <f xml:space="preserve"> PR19FDPublishedTables!P$439</f>
        <v>0</v>
      </c>
      <c r="Q395" s="182">
        <f xml:space="preserve"> PR19FDPublishedTables!Q$439</f>
        <v>0</v>
      </c>
    </row>
    <row r="396" spans="1:17" s="260" customFormat="1" hidden="1" outlineLevel="2">
      <c r="A396" s="257"/>
      <c r="B396" s="258"/>
      <c r="C396" s="259"/>
      <c r="D396" s="256"/>
      <c r="E396" s="182" t="str">
        <f xml:space="preserve"> PR19FDPublishedTables!E$449</f>
        <v>Opening RCV (Post 2020 investment RCV) - WWN - real</v>
      </c>
      <c r="F396" s="182">
        <f xml:space="preserve"> PR19FDPublishedTables!F$449</f>
        <v>0</v>
      </c>
      <c r="G396" s="182" t="str">
        <f xml:space="preserve"> PR19FDPublishedTables!G$449</f>
        <v>£m</v>
      </c>
      <c r="H396" s="182">
        <f xml:space="preserve"> PR19FDPublishedTables!H$449</f>
        <v>0</v>
      </c>
      <c r="I396" s="182">
        <f xml:space="preserve"> PR19FDPublishedTables!I$449</f>
        <v>0</v>
      </c>
      <c r="J396" s="182">
        <f xml:space="preserve"> PR19FDPublishedTables!J$449</f>
        <v>0</v>
      </c>
      <c r="K396" s="182">
        <f xml:space="preserve"> PR19FDPublishedTables!K$449</f>
        <v>0</v>
      </c>
      <c r="L396" s="182">
        <f xml:space="preserve"> PR19FDPublishedTables!L$449</f>
        <v>0</v>
      </c>
      <c r="M396" s="182">
        <f xml:space="preserve"> PR19FDPublishedTables!M$449</f>
        <v>0</v>
      </c>
      <c r="N396" s="182">
        <f xml:space="preserve"> PR19FDPublishedTables!N$449</f>
        <v>0</v>
      </c>
      <c r="O396" s="182">
        <f xml:space="preserve"> PR19FDPublishedTables!O$449</f>
        <v>0</v>
      </c>
      <c r="P396" s="182">
        <f xml:space="preserve"> PR19FDPublishedTables!P$449</f>
        <v>0</v>
      </c>
      <c r="Q396" s="182">
        <f xml:space="preserve"> PR19FDPublishedTables!Q$449</f>
        <v>0</v>
      </c>
    </row>
    <row r="397" spans="1:17" s="260" customFormat="1" hidden="1" outlineLevel="2">
      <c r="A397" s="257"/>
      <c r="B397" s="258"/>
      <c r="C397" s="259"/>
      <c r="D397" s="256" t="str">
        <f xml:space="preserve"> PR19FDPublishedTables!D$450</f>
        <v>plus</v>
      </c>
      <c r="E397" s="182" t="str">
        <f xml:space="preserve"> PR19FDPublishedTables!E$450</f>
        <v>Wastewater network: Non-PAYG Totex - real</v>
      </c>
      <c r="F397" s="182">
        <f xml:space="preserve"> PR19FDPublishedTables!F$450</f>
        <v>0</v>
      </c>
      <c r="G397" s="182" t="str">
        <f xml:space="preserve"> PR19FDPublishedTables!G$450</f>
        <v>£m</v>
      </c>
      <c r="H397" s="182">
        <f xml:space="preserve"> PR19FDPublishedTables!H$450</f>
        <v>0</v>
      </c>
      <c r="I397" s="182">
        <f xml:space="preserve"> PR19FDPublishedTables!I$450</f>
        <v>0</v>
      </c>
      <c r="J397" s="182">
        <f xml:space="preserve"> PR19FDPublishedTables!J$450</f>
        <v>0</v>
      </c>
      <c r="K397" s="182">
        <f xml:space="preserve"> PR19FDPublishedTables!K$450</f>
        <v>0</v>
      </c>
      <c r="L397" s="182">
        <f xml:space="preserve"> PR19FDPublishedTables!L$450</f>
        <v>0</v>
      </c>
      <c r="M397" s="182">
        <f xml:space="preserve"> PR19FDPublishedTables!M$450</f>
        <v>0</v>
      </c>
      <c r="N397" s="182">
        <f xml:space="preserve"> PR19FDPublishedTables!N$450</f>
        <v>0</v>
      </c>
      <c r="O397" s="182">
        <f xml:space="preserve"> PR19FDPublishedTables!O$450</f>
        <v>0</v>
      </c>
      <c r="P397" s="182">
        <f xml:space="preserve"> PR19FDPublishedTables!P$450</f>
        <v>0</v>
      </c>
      <c r="Q397" s="182">
        <f xml:space="preserve"> PR19FDPublishedTables!Q$450</f>
        <v>0</v>
      </c>
    </row>
    <row r="398" spans="1:17" s="260" customFormat="1" hidden="1" outlineLevel="2">
      <c r="A398" s="257"/>
      <c r="B398" s="258"/>
      <c r="C398" s="259"/>
      <c r="D398" s="256" t="str">
        <f xml:space="preserve"> PR19FDPublishedTables!D$451</f>
        <v>less</v>
      </c>
      <c r="E398" s="182" t="str">
        <f xml:space="preserve"> PR19FDPublishedTables!E$451</f>
        <v>RCV additions depreciation - WWN - real POS</v>
      </c>
      <c r="F398" s="182">
        <f xml:space="preserve"> PR19FDPublishedTables!F$451</f>
        <v>0</v>
      </c>
      <c r="G398" s="182" t="str">
        <f xml:space="preserve"> PR19FDPublishedTables!G$451</f>
        <v>£m</v>
      </c>
      <c r="H398" s="182">
        <f xml:space="preserve"> PR19FDPublishedTables!H$451</f>
        <v>0</v>
      </c>
      <c r="I398" s="182">
        <f xml:space="preserve"> PR19FDPublishedTables!I$451</f>
        <v>0</v>
      </c>
      <c r="J398" s="182">
        <f xml:space="preserve"> PR19FDPublishedTables!J$451</f>
        <v>0</v>
      </c>
      <c r="K398" s="182">
        <f xml:space="preserve"> PR19FDPublishedTables!K$451</f>
        <v>0</v>
      </c>
      <c r="L398" s="182">
        <f xml:space="preserve"> PR19FDPublishedTables!L$451</f>
        <v>0</v>
      </c>
      <c r="M398" s="182">
        <f xml:space="preserve"> PR19FDPublishedTables!M$451</f>
        <v>0</v>
      </c>
      <c r="N398" s="182">
        <f xml:space="preserve"> PR19FDPublishedTables!N$451</f>
        <v>0</v>
      </c>
      <c r="O398" s="182">
        <f xml:space="preserve"> PR19FDPublishedTables!O$451</f>
        <v>0</v>
      </c>
      <c r="P398" s="182">
        <f xml:space="preserve"> PR19FDPublishedTables!P$451</f>
        <v>0</v>
      </c>
      <c r="Q398" s="182">
        <f xml:space="preserve"> PR19FDPublishedTables!Q$451</f>
        <v>0</v>
      </c>
    </row>
    <row r="399" spans="1:17" s="260" customFormat="1" hidden="1" outlineLevel="2">
      <c r="A399" s="257"/>
      <c r="B399" s="258"/>
      <c r="C399" s="259"/>
      <c r="D399" s="256"/>
      <c r="E399" s="182" t="str">
        <f xml:space="preserve"> PR19FDPublishedTables!E$452</f>
        <v>Closing RCV (Post 2020 investment RCV) - WWN - real</v>
      </c>
      <c r="F399" s="182">
        <f xml:space="preserve"> PR19FDPublishedTables!F$452</f>
        <v>0</v>
      </c>
      <c r="G399" s="182" t="str">
        <f xml:space="preserve"> PR19FDPublishedTables!G$452</f>
        <v>£m</v>
      </c>
      <c r="H399" s="182">
        <f xml:space="preserve"> PR19FDPublishedTables!H$452</f>
        <v>0</v>
      </c>
      <c r="I399" s="182">
        <f xml:space="preserve"> PR19FDPublishedTables!I$452</f>
        <v>0</v>
      </c>
      <c r="J399" s="182">
        <f xml:space="preserve"> PR19FDPublishedTables!J$452</f>
        <v>0</v>
      </c>
      <c r="K399" s="182">
        <f xml:space="preserve"> PR19FDPublishedTables!K$452</f>
        <v>0</v>
      </c>
      <c r="L399" s="182">
        <f xml:space="preserve"> PR19FDPublishedTables!L$452</f>
        <v>0</v>
      </c>
      <c r="M399" s="182">
        <f xml:space="preserve"> PR19FDPublishedTables!M$452</f>
        <v>0</v>
      </c>
      <c r="N399" s="182">
        <f xml:space="preserve"> PR19FDPublishedTables!N$452</f>
        <v>0</v>
      </c>
      <c r="O399" s="182">
        <f xml:space="preserve"> PR19FDPublishedTables!O$452</f>
        <v>0</v>
      </c>
      <c r="P399" s="182">
        <f xml:space="preserve"> PR19FDPublishedTables!P$452</f>
        <v>0</v>
      </c>
      <c r="Q399" s="182">
        <f xml:space="preserve"> PR19FDPublishedTables!Q$452</f>
        <v>0</v>
      </c>
    </row>
    <row r="400" spans="1:17" s="260" customFormat="1" hidden="1" outlineLevel="2">
      <c r="A400" s="257"/>
      <c r="B400" s="258"/>
      <c r="C400" s="259"/>
      <c r="D400" s="256"/>
      <c r="E400" s="182" t="str">
        <f xml:space="preserve"> PR19FDPublishedTables!E$456</f>
        <v>Average post 2020 investment RCV - WWN - real</v>
      </c>
      <c r="F400" s="182">
        <f xml:space="preserve"> PR19FDPublishedTables!F$456</f>
        <v>0</v>
      </c>
      <c r="G400" s="182" t="str">
        <f xml:space="preserve"> PR19FDPublishedTables!G$456</f>
        <v>£m</v>
      </c>
      <c r="H400" s="182">
        <f xml:space="preserve"> PR19FDPublishedTables!H$456</f>
        <v>0</v>
      </c>
      <c r="I400" s="182">
        <f xml:space="preserve"> PR19FDPublishedTables!I$456</f>
        <v>0</v>
      </c>
      <c r="J400" s="182">
        <f xml:space="preserve"> PR19FDPublishedTables!J$456</f>
        <v>0</v>
      </c>
      <c r="K400" s="182">
        <f xml:space="preserve"> PR19FDPublishedTables!K$456</f>
        <v>0</v>
      </c>
      <c r="L400" s="182">
        <f xml:space="preserve"> PR19FDPublishedTables!L$456</f>
        <v>0</v>
      </c>
      <c r="M400" s="182">
        <f xml:space="preserve"> PR19FDPublishedTables!M$456</f>
        <v>0</v>
      </c>
      <c r="N400" s="182">
        <f xml:space="preserve"> PR19FDPublishedTables!N$456</f>
        <v>0</v>
      </c>
      <c r="O400" s="182">
        <f xml:space="preserve"> PR19FDPublishedTables!O$456</f>
        <v>0</v>
      </c>
      <c r="P400" s="182">
        <f xml:space="preserve"> PR19FDPublishedTables!P$456</f>
        <v>0</v>
      </c>
      <c r="Q400" s="182">
        <f xml:space="preserve"> PR19FDPublishedTables!Q$456</f>
        <v>0</v>
      </c>
    </row>
    <row r="401" spans="1:17" s="260" customFormat="1" hidden="1" outlineLevel="2">
      <c r="A401" s="257"/>
      <c r="B401" s="258"/>
      <c r="C401" s="259"/>
      <c r="D401" s="256"/>
      <c r="E401" s="197"/>
      <c r="F401" s="197"/>
      <c r="G401" s="197"/>
      <c r="H401" s="197"/>
      <c r="I401" s="197"/>
      <c r="J401" s="197"/>
      <c r="K401" s="197"/>
      <c r="L401" s="197"/>
      <c r="M401" s="197"/>
      <c r="N401" s="197"/>
      <c r="O401" s="197"/>
      <c r="P401" s="197"/>
      <c r="Q401" s="197"/>
    </row>
    <row r="402" spans="1:17" s="260" customFormat="1" hidden="1" outlineLevel="2">
      <c r="A402" s="257"/>
      <c r="B402" s="258"/>
      <c r="C402" s="259"/>
      <c r="D402" s="256"/>
      <c r="E402" s="197" t="str">
        <f t="shared" ref="E402:Q402" si="227" xml:space="preserve"> E$374</f>
        <v>Actual wedge average RPI inflated RCV - WWN - real</v>
      </c>
      <c r="F402" s="197">
        <f t="shared" si="227"/>
        <v>0</v>
      </c>
      <c r="G402" s="197" t="str">
        <f t="shared" si="227"/>
        <v>£m</v>
      </c>
      <c r="H402" s="197">
        <f t="shared" si="227"/>
        <v>0</v>
      </c>
      <c r="I402" s="197">
        <f t="shared" si="227"/>
        <v>0</v>
      </c>
      <c r="J402" s="197">
        <f t="shared" si="227"/>
        <v>0</v>
      </c>
      <c r="K402" s="197">
        <f t="shared" si="227"/>
        <v>0</v>
      </c>
      <c r="L402" s="197">
        <f t="shared" si="227"/>
        <v>0</v>
      </c>
      <c r="M402" s="197">
        <f t="shared" si="227"/>
        <v>0</v>
      </c>
      <c r="N402" s="197">
        <f t="shared" si="227"/>
        <v>0</v>
      </c>
      <c r="O402" s="197">
        <f t="shared" si="227"/>
        <v>0</v>
      </c>
      <c r="P402" s="197">
        <f t="shared" si="227"/>
        <v>0</v>
      </c>
      <c r="Q402" s="197">
        <f t="shared" si="227"/>
        <v>0</v>
      </c>
    </row>
    <row r="403" spans="1:17" s="260" customFormat="1" hidden="1" outlineLevel="2">
      <c r="A403" s="257"/>
      <c r="B403" s="258"/>
      <c r="C403" s="259"/>
      <c r="D403" s="256"/>
      <c r="E403" s="182" t="str">
        <f xml:space="preserve"> PR19FDPublishedTables!E$418</f>
        <v>Average CPIH inflated RCV - WWN - real</v>
      </c>
      <c r="F403" s="182">
        <f xml:space="preserve"> PR19FDPublishedTables!F$418</f>
        <v>0</v>
      </c>
      <c r="G403" s="182" t="str">
        <f xml:space="preserve"> PR19FDPublishedTables!G$418</f>
        <v>£m</v>
      </c>
      <c r="H403" s="182">
        <f xml:space="preserve"> PR19FDPublishedTables!H$418</f>
        <v>0</v>
      </c>
      <c r="I403" s="182">
        <f xml:space="preserve"> PR19FDPublishedTables!I$418</f>
        <v>0</v>
      </c>
      <c r="J403" s="182">
        <f xml:space="preserve"> PR19FDPublishedTables!J$418</f>
        <v>0</v>
      </c>
      <c r="K403" s="182">
        <f xml:space="preserve"> PR19FDPublishedTables!K$418</f>
        <v>0</v>
      </c>
      <c r="L403" s="182">
        <f xml:space="preserve"> PR19FDPublishedTables!L$418</f>
        <v>0</v>
      </c>
      <c r="M403" s="182">
        <f xml:space="preserve"> PR19FDPublishedTables!M$418</f>
        <v>0</v>
      </c>
      <c r="N403" s="182">
        <f xml:space="preserve"> PR19FDPublishedTables!N$418</f>
        <v>0</v>
      </c>
      <c r="O403" s="182">
        <f xml:space="preserve"> PR19FDPublishedTables!O$418</f>
        <v>0</v>
      </c>
      <c r="P403" s="182">
        <f xml:space="preserve"> PR19FDPublishedTables!P$418</f>
        <v>0</v>
      </c>
      <c r="Q403" s="182">
        <f xml:space="preserve"> PR19FDPublishedTables!Q$418</f>
        <v>0</v>
      </c>
    </row>
    <row r="404" spans="1:17" s="260" customFormat="1" hidden="1" outlineLevel="2">
      <c r="A404" s="257"/>
      <c r="B404" s="258"/>
      <c r="C404" s="259"/>
      <c r="D404" s="256"/>
      <c r="E404" s="182" t="str">
        <f xml:space="preserve"> PR19FDPublishedTables!E$456</f>
        <v>Average post 2020 investment RCV - WWN - real</v>
      </c>
      <c r="F404" s="182">
        <f xml:space="preserve"> PR19FDPublishedTables!F$456</f>
        <v>0</v>
      </c>
      <c r="G404" s="182" t="str">
        <f xml:space="preserve"> PR19FDPublishedTables!G$456</f>
        <v>£m</v>
      </c>
      <c r="H404" s="182">
        <f xml:space="preserve"> PR19FDPublishedTables!H$456</f>
        <v>0</v>
      </c>
      <c r="I404" s="182">
        <f xml:space="preserve"> PR19FDPublishedTables!I$456</f>
        <v>0</v>
      </c>
      <c r="J404" s="182">
        <f xml:space="preserve"> PR19FDPublishedTables!J$456</f>
        <v>0</v>
      </c>
      <c r="K404" s="182">
        <f xml:space="preserve"> PR19FDPublishedTables!K$456</f>
        <v>0</v>
      </c>
      <c r="L404" s="182">
        <f xml:space="preserve"> PR19FDPublishedTables!L$456</f>
        <v>0</v>
      </c>
      <c r="M404" s="182">
        <f xml:space="preserve"> PR19FDPublishedTables!M$456</f>
        <v>0</v>
      </c>
      <c r="N404" s="182">
        <f xml:space="preserve"> PR19FDPublishedTables!N$456</f>
        <v>0</v>
      </c>
      <c r="O404" s="182">
        <f xml:space="preserve"> PR19FDPublishedTables!O$456</f>
        <v>0</v>
      </c>
      <c r="P404" s="182">
        <f xml:space="preserve"> PR19FDPublishedTables!P$456</f>
        <v>0</v>
      </c>
      <c r="Q404" s="182">
        <f xml:space="preserve"> PR19FDPublishedTables!Q$456</f>
        <v>0</v>
      </c>
    </row>
    <row r="405" spans="1:17" s="260" customFormat="1" hidden="1" outlineLevel="2">
      <c r="A405" s="257"/>
      <c r="B405" s="258"/>
      <c r="C405" s="259"/>
      <c r="D405" s="256"/>
      <c r="E405" s="392" t="s">
        <v>886</v>
      </c>
      <c r="F405" s="392"/>
      <c r="G405" s="392" t="s">
        <v>170</v>
      </c>
      <c r="H405" s="392"/>
      <c r="I405" s="392"/>
      <c r="J405" s="317">
        <f t="shared" ref="J405:Q405" si="228" xml:space="preserve"> SUM(J402:J404)</f>
        <v>0</v>
      </c>
      <c r="K405" s="317">
        <f t="shared" si="228"/>
        <v>0</v>
      </c>
      <c r="L405" s="317">
        <f t="shared" si="228"/>
        <v>0</v>
      </c>
      <c r="M405" s="317">
        <f t="shared" si="228"/>
        <v>0</v>
      </c>
      <c r="N405" s="317">
        <f t="shared" si="228"/>
        <v>0</v>
      </c>
      <c r="O405" s="317">
        <f t="shared" si="228"/>
        <v>0</v>
      </c>
      <c r="P405" s="317">
        <f t="shared" si="228"/>
        <v>0</v>
      </c>
      <c r="Q405" s="317">
        <f t="shared" si="228"/>
        <v>0</v>
      </c>
    </row>
    <row r="406" spans="1:17" s="260" customFormat="1" hidden="1" outlineLevel="1">
      <c r="A406" s="257"/>
      <c r="B406" s="258"/>
      <c r="C406" s="259"/>
      <c r="D406" s="256"/>
      <c r="E406" s="197"/>
      <c r="F406" s="197"/>
      <c r="G406" s="197"/>
      <c r="H406" s="197"/>
      <c r="I406" s="197"/>
      <c r="J406" s="197"/>
      <c r="K406" s="197"/>
      <c r="L406" s="197"/>
      <c r="M406" s="197"/>
      <c r="N406" s="197"/>
      <c r="O406" s="197"/>
      <c r="P406" s="197"/>
      <c r="Q406" s="197"/>
    </row>
    <row r="407" spans="1:17" s="260" customFormat="1" hidden="1" outlineLevel="1" collapsed="1">
      <c r="A407" s="257"/>
      <c r="B407" s="258" t="s">
        <v>772</v>
      </c>
      <c r="C407" s="259"/>
      <c r="D407" s="256"/>
      <c r="E407" s="197"/>
      <c r="F407" s="197"/>
      <c r="G407" s="197"/>
      <c r="H407" s="197"/>
      <c r="I407" s="197"/>
      <c r="J407" s="197"/>
      <c r="K407" s="197"/>
      <c r="L407" s="197"/>
      <c r="M407" s="197"/>
      <c r="N407" s="197"/>
      <c r="O407" s="197"/>
      <c r="P407" s="197"/>
      <c r="Q407" s="197"/>
    </row>
    <row r="408" spans="1:17" s="260" customFormat="1" hidden="1" outlineLevel="2">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2">
      <c r="A409" s="257"/>
      <c r="B409" s="258"/>
      <c r="C409" s="259"/>
      <c r="D409" s="256"/>
      <c r="E409" s="268" t="str">
        <f t="shared" ref="E409:Q409" si="229" xml:space="preserve"> E$19</f>
        <v>Annual update - CPIH FYA active inflator from FYA 2017-18 - nominal year average prices (used for average RCV)</v>
      </c>
      <c r="F409" s="268">
        <f t="shared" si="229"/>
        <v>0</v>
      </c>
      <c r="G409" s="268" t="str">
        <f t="shared" si="229"/>
        <v>Factor</v>
      </c>
      <c r="H409" s="268">
        <f t="shared" si="229"/>
        <v>0</v>
      </c>
      <c r="I409" s="268">
        <f t="shared" si="229"/>
        <v>0</v>
      </c>
      <c r="J409" s="268">
        <f t="shared" si="229"/>
        <v>0</v>
      </c>
      <c r="K409" s="268">
        <f t="shared" si="229"/>
        <v>0</v>
      </c>
      <c r="L409" s="268">
        <f t="shared" si="229"/>
        <v>1.0386214616983847</v>
      </c>
      <c r="M409" s="268">
        <f t="shared" si="229"/>
        <v>1.0469374700143934</v>
      </c>
      <c r="N409" s="268">
        <f t="shared" si="229"/>
        <v>0</v>
      </c>
      <c r="O409" s="268">
        <f t="shared" si="229"/>
        <v>0</v>
      </c>
      <c r="P409" s="268">
        <f t="shared" si="229"/>
        <v>0</v>
      </c>
      <c r="Q409" s="268">
        <f t="shared" si="229"/>
        <v>0</v>
      </c>
    </row>
    <row r="410" spans="1:17" s="260" customFormat="1" hidden="1" outlineLevel="2">
      <c r="A410" s="257"/>
      <c r="B410" s="258"/>
      <c r="C410" s="259"/>
      <c r="D410" s="256"/>
      <c r="E410" s="268" t="str">
        <f t="shared" ref="E410:Q410" si="230" xml:space="preserve"> E$20</f>
        <v>Annual update - CPIH FYE active inflator from FYA 2017-18 - nominal year end prices (used for RCV components)</v>
      </c>
      <c r="F410" s="268">
        <f t="shared" si="230"/>
        <v>0</v>
      </c>
      <c r="G410" s="268" t="str">
        <f t="shared" si="230"/>
        <v>Factor</v>
      </c>
      <c r="H410" s="268">
        <f t="shared" si="230"/>
        <v>0</v>
      </c>
      <c r="I410" s="268">
        <f t="shared" si="230"/>
        <v>0</v>
      </c>
      <c r="J410" s="268">
        <f t="shared" si="230"/>
        <v>0</v>
      </c>
      <c r="K410" s="268">
        <f t="shared" si="230"/>
        <v>0</v>
      </c>
      <c r="L410" s="268">
        <f t="shared" si="230"/>
        <v>1.0420598112905806</v>
      </c>
      <c r="M410" s="268">
        <f t="shared" si="230"/>
        <v>1.0526147449224375</v>
      </c>
      <c r="N410" s="268">
        <f t="shared" si="230"/>
        <v>0</v>
      </c>
      <c r="O410" s="268">
        <f t="shared" si="230"/>
        <v>0</v>
      </c>
      <c r="P410" s="268">
        <f t="shared" si="230"/>
        <v>0</v>
      </c>
      <c r="Q410" s="268">
        <f t="shared" si="230"/>
        <v>0</v>
      </c>
    </row>
    <row r="411" spans="1:17" s="260" customFormat="1" hidden="1" outlineLevel="1">
      <c r="A411" s="257"/>
      <c r="B411" s="258"/>
      <c r="C411" s="259"/>
      <c r="D411" s="256"/>
      <c r="E411" s="197"/>
      <c r="F411" s="197"/>
      <c r="G411" s="197"/>
      <c r="H411" s="197"/>
      <c r="I411" s="197"/>
      <c r="J411" s="197"/>
      <c r="K411" s="197"/>
      <c r="L411" s="197"/>
      <c r="M411" s="197"/>
      <c r="N411" s="197"/>
      <c r="O411" s="197"/>
      <c r="P411" s="197"/>
      <c r="Q411" s="197"/>
    </row>
    <row r="412" spans="1:17" s="260" customFormat="1" hidden="1" outlineLevel="1" collapsed="1">
      <c r="A412" s="257"/>
      <c r="B412" s="258" t="s">
        <v>797</v>
      </c>
      <c r="C412" s="259"/>
      <c r="D412" s="256"/>
      <c r="E412" s="197"/>
      <c r="F412" s="197"/>
      <c r="G412" s="197"/>
      <c r="H412" s="197"/>
      <c r="I412" s="197"/>
      <c r="J412" s="197"/>
      <c r="K412" s="197"/>
      <c r="L412" s="197"/>
      <c r="M412" s="197"/>
      <c r="N412" s="197"/>
      <c r="O412" s="197"/>
      <c r="P412" s="197"/>
      <c r="Q412" s="197"/>
    </row>
    <row r="413" spans="1:17" s="260" customFormat="1" hidden="1" outlineLevel="2">
      <c r="A413" s="257"/>
      <c r="B413" s="258"/>
      <c r="C413" s="259"/>
      <c r="D413" s="256"/>
      <c r="E413" s="197"/>
      <c r="F413" s="197"/>
      <c r="G413" s="197"/>
      <c r="H413" s="197"/>
      <c r="I413" s="197"/>
      <c r="J413" s="197"/>
      <c r="K413" s="197"/>
      <c r="L413" s="197"/>
      <c r="M413" s="197"/>
      <c r="N413" s="197"/>
      <c r="O413" s="197"/>
      <c r="P413" s="197"/>
      <c r="Q413" s="197"/>
    </row>
    <row r="414" spans="1:17" s="386" customFormat="1" hidden="1" outlineLevel="2">
      <c r="A414" s="382"/>
      <c r="B414" s="383"/>
      <c r="C414" s="384"/>
      <c r="D414" s="385"/>
      <c r="E414" s="280" t="s">
        <v>887</v>
      </c>
      <c r="F414" s="280"/>
      <c r="G414" s="280" t="s">
        <v>170</v>
      </c>
      <c r="H414" s="280"/>
      <c r="I414" s="280"/>
      <c r="J414" s="280">
        <f t="shared" ref="J414:Q414" si="231" xml:space="preserve"> J381 * J410</f>
        <v>0</v>
      </c>
      <c r="K414" s="280">
        <f t="shared" si="231"/>
        <v>0</v>
      </c>
      <c r="L414" s="280">
        <f t="shared" si="231"/>
        <v>0</v>
      </c>
      <c r="M414" s="280">
        <f t="shared" si="231"/>
        <v>0</v>
      </c>
      <c r="N414" s="280">
        <f t="shared" si="231"/>
        <v>0</v>
      </c>
      <c r="O414" s="280">
        <f t="shared" si="231"/>
        <v>0</v>
      </c>
      <c r="P414" s="280">
        <f t="shared" si="231"/>
        <v>0</v>
      </c>
      <c r="Q414" s="280">
        <f t="shared" si="231"/>
        <v>0</v>
      </c>
    </row>
    <row r="415" spans="1:17" s="386" customFormat="1" hidden="1" outlineLevel="2">
      <c r="A415" s="382"/>
      <c r="B415" s="383"/>
      <c r="C415" s="384"/>
      <c r="D415" s="385"/>
      <c r="E415" s="280" t="s">
        <v>888</v>
      </c>
      <c r="F415" s="280"/>
      <c r="G415" s="280" t="s">
        <v>170</v>
      </c>
      <c r="H415" s="280"/>
      <c r="I415" s="280"/>
      <c r="J415" s="280">
        <f t="shared" ref="J415:Q415" si="232" xml:space="preserve"> J382 * J410</f>
        <v>0</v>
      </c>
      <c r="K415" s="280">
        <f t="shared" si="232"/>
        <v>0</v>
      </c>
      <c r="L415" s="280">
        <f t="shared" si="232"/>
        <v>0</v>
      </c>
      <c r="M415" s="280">
        <f t="shared" si="232"/>
        <v>0</v>
      </c>
      <c r="N415" s="280">
        <f t="shared" si="232"/>
        <v>0</v>
      </c>
      <c r="O415" s="280">
        <f t="shared" si="232"/>
        <v>0</v>
      </c>
      <c r="P415" s="280">
        <f t="shared" si="232"/>
        <v>0</v>
      </c>
      <c r="Q415" s="280">
        <f t="shared" si="232"/>
        <v>0</v>
      </c>
    </row>
    <row r="416" spans="1:17" s="386" customFormat="1" hidden="1" outlineLevel="2">
      <c r="A416" s="382"/>
      <c r="B416" s="383"/>
      <c r="C416" s="384"/>
      <c r="D416" s="385"/>
      <c r="E416" s="280" t="s">
        <v>889</v>
      </c>
      <c r="F416" s="280"/>
      <c r="G416" s="280" t="s">
        <v>170</v>
      </c>
      <c r="H416" s="280"/>
      <c r="I416" s="280"/>
      <c r="J416" s="280">
        <f t="shared" ref="J416:Q416" si="233" xml:space="preserve"> IF( J$10 = 1, J380 * J410, J383 * J410)</f>
        <v>0</v>
      </c>
      <c r="K416" s="280">
        <f t="shared" si="233"/>
        <v>0</v>
      </c>
      <c r="L416" s="280">
        <f t="shared" si="233"/>
        <v>0</v>
      </c>
      <c r="M416" s="280">
        <f t="shared" si="233"/>
        <v>0</v>
      </c>
      <c r="N416" s="280">
        <f t="shared" si="233"/>
        <v>0</v>
      </c>
      <c r="O416" s="280">
        <f t="shared" si="233"/>
        <v>0</v>
      </c>
      <c r="P416" s="280">
        <f t="shared" si="233"/>
        <v>0</v>
      </c>
      <c r="Q416" s="280">
        <f t="shared" si="233"/>
        <v>0</v>
      </c>
    </row>
    <row r="417" spans="1:17" s="386" customFormat="1" hidden="1" outlineLevel="2">
      <c r="A417" s="382"/>
      <c r="B417" s="383"/>
      <c r="C417" s="384"/>
      <c r="D417" s="385"/>
      <c r="E417" s="280"/>
      <c r="F417" s="280"/>
      <c r="G417" s="280"/>
      <c r="H417" s="280"/>
      <c r="I417" s="280"/>
      <c r="J417" s="280"/>
      <c r="K417" s="280"/>
      <c r="L417" s="280"/>
      <c r="M417" s="280"/>
      <c r="N417" s="280"/>
      <c r="O417" s="280"/>
      <c r="P417" s="280"/>
      <c r="Q417" s="280"/>
    </row>
    <row r="418" spans="1:17" s="386" customFormat="1" hidden="1" outlineLevel="2">
      <c r="A418" s="382"/>
      <c r="B418" s="383"/>
      <c r="C418" s="384"/>
      <c r="D418" s="385"/>
      <c r="E418" s="280" t="s">
        <v>890</v>
      </c>
      <c r="F418" s="280"/>
      <c r="G418" s="280" t="s">
        <v>170</v>
      </c>
      <c r="H418" s="280"/>
      <c r="I418" s="280"/>
      <c r="J418" s="280">
        <f t="shared" ref="J418:Q418" si="234" xml:space="preserve"> J389 * J410</f>
        <v>0</v>
      </c>
      <c r="K418" s="280">
        <f t="shared" si="234"/>
        <v>0</v>
      </c>
      <c r="L418" s="280">
        <f t="shared" si="234"/>
        <v>0</v>
      </c>
      <c r="M418" s="280">
        <f t="shared" si="234"/>
        <v>0</v>
      </c>
      <c r="N418" s="280">
        <f t="shared" si="234"/>
        <v>0</v>
      </c>
      <c r="O418" s="280">
        <f t="shared" si="234"/>
        <v>0</v>
      </c>
      <c r="P418" s="280">
        <f t="shared" si="234"/>
        <v>0</v>
      </c>
      <c r="Q418" s="280">
        <f t="shared" si="234"/>
        <v>0</v>
      </c>
    </row>
    <row r="419" spans="1:17" s="386" customFormat="1" hidden="1" outlineLevel="2">
      <c r="A419" s="382"/>
      <c r="B419" s="383"/>
      <c r="C419" s="384"/>
      <c r="D419" s="385"/>
      <c r="E419" s="280" t="s">
        <v>891</v>
      </c>
      <c r="F419" s="280"/>
      <c r="G419" s="280" t="s">
        <v>170</v>
      </c>
      <c r="H419" s="280"/>
      <c r="I419" s="280"/>
      <c r="J419" s="280">
        <f t="shared" ref="J419:Q419" si="235" xml:space="preserve"> J390 * J410</f>
        <v>0</v>
      </c>
      <c r="K419" s="280">
        <f t="shared" si="235"/>
        <v>0</v>
      </c>
      <c r="L419" s="280">
        <f t="shared" si="235"/>
        <v>0</v>
      </c>
      <c r="M419" s="280">
        <f t="shared" si="235"/>
        <v>0</v>
      </c>
      <c r="N419" s="280">
        <f t="shared" si="235"/>
        <v>0</v>
      </c>
      <c r="O419" s="280">
        <f t="shared" si="235"/>
        <v>0</v>
      </c>
      <c r="P419" s="280">
        <f t="shared" si="235"/>
        <v>0</v>
      </c>
      <c r="Q419" s="280">
        <f t="shared" si="235"/>
        <v>0</v>
      </c>
    </row>
    <row r="420" spans="1:17" s="386" customFormat="1" hidden="1" outlineLevel="2">
      <c r="A420" s="382"/>
      <c r="B420" s="383"/>
      <c r="C420" s="384"/>
      <c r="D420" s="385"/>
      <c r="E420" s="280" t="s">
        <v>892</v>
      </c>
      <c r="F420" s="280"/>
      <c r="G420" s="280" t="s">
        <v>170</v>
      </c>
      <c r="H420" s="280"/>
      <c r="I420" s="280"/>
      <c r="J420" s="280">
        <f t="shared" ref="J420:Q420" si="236" xml:space="preserve"> J391 * J410</f>
        <v>0</v>
      </c>
      <c r="K420" s="280">
        <f t="shared" si="236"/>
        <v>0</v>
      </c>
      <c r="L420" s="280">
        <f t="shared" si="236"/>
        <v>0</v>
      </c>
      <c r="M420" s="280">
        <f t="shared" si="236"/>
        <v>0</v>
      </c>
      <c r="N420" s="280">
        <f t="shared" si="236"/>
        <v>0</v>
      </c>
      <c r="O420" s="280">
        <f t="shared" si="236"/>
        <v>0</v>
      </c>
      <c r="P420" s="280">
        <f t="shared" si="236"/>
        <v>0</v>
      </c>
      <c r="Q420" s="280">
        <f t="shared" si="236"/>
        <v>0</v>
      </c>
    </row>
    <row r="421" spans="1:17" s="386" customFormat="1" hidden="1" outlineLevel="2">
      <c r="A421" s="382"/>
      <c r="B421" s="383"/>
      <c r="C421" s="384"/>
      <c r="D421" s="385"/>
      <c r="E421" s="280" t="s">
        <v>893</v>
      </c>
      <c r="F421" s="280"/>
      <c r="G421" s="280" t="s">
        <v>170</v>
      </c>
      <c r="H421" s="280"/>
      <c r="I421" s="280"/>
      <c r="J421" s="280">
        <f t="shared" ref="J421:Q421" si="237" xml:space="preserve"> IF( J$10 = 1, J388 * J410, J392 * J410)</f>
        <v>0</v>
      </c>
      <c r="K421" s="280">
        <f t="shared" si="237"/>
        <v>0</v>
      </c>
      <c r="L421" s="280">
        <f t="shared" si="237"/>
        <v>0</v>
      </c>
      <c r="M421" s="280">
        <f t="shared" si="237"/>
        <v>0</v>
      </c>
      <c r="N421" s="280">
        <f t="shared" si="237"/>
        <v>0</v>
      </c>
      <c r="O421" s="280">
        <f t="shared" si="237"/>
        <v>0</v>
      </c>
      <c r="P421" s="280">
        <f t="shared" si="237"/>
        <v>0</v>
      </c>
      <c r="Q421" s="280">
        <f t="shared" si="237"/>
        <v>0</v>
      </c>
    </row>
    <row r="422" spans="1:17" s="386" customFormat="1" hidden="1" outlineLevel="2">
      <c r="A422" s="382"/>
      <c r="B422" s="383"/>
      <c r="C422" s="384"/>
      <c r="D422" s="385"/>
      <c r="E422" s="280"/>
      <c r="F422" s="280"/>
      <c r="G422" s="280"/>
      <c r="H422" s="280"/>
      <c r="I422" s="280"/>
      <c r="J422" s="280"/>
      <c r="K422" s="280"/>
      <c r="L422" s="280"/>
      <c r="M422" s="280"/>
      <c r="N422" s="280"/>
      <c r="O422" s="280"/>
      <c r="P422" s="280"/>
      <c r="Q422" s="280"/>
    </row>
    <row r="423" spans="1:17" s="386" customFormat="1" hidden="1" outlineLevel="2">
      <c r="A423" s="382"/>
      <c r="B423" s="383"/>
      <c r="C423" s="384"/>
      <c r="D423" s="385"/>
      <c r="E423" s="280" t="s">
        <v>894</v>
      </c>
      <c r="F423" s="280"/>
      <c r="G423" s="280" t="s">
        <v>170</v>
      </c>
      <c r="H423" s="280"/>
      <c r="I423" s="280"/>
      <c r="J423" s="280">
        <f t="shared" ref="J423:Q423" si="238" xml:space="preserve"> J396 * J410</f>
        <v>0</v>
      </c>
      <c r="K423" s="280">
        <f t="shared" si="238"/>
        <v>0</v>
      </c>
      <c r="L423" s="280">
        <f t="shared" si="238"/>
        <v>0</v>
      </c>
      <c r="M423" s="280">
        <f t="shared" si="238"/>
        <v>0</v>
      </c>
      <c r="N423" s="280">
        <f t="shared" si="238"/>
        <v>0</v>
      </c>
      <c r="O423" s="280">
        <f t="shared" si="238"/>
        <v>0</v>
      </c>
      <c r="P423" s="280">
        <f t="shared" si="238"/>
        <v>0</v>
      </c>
      <c r="Q423" s="280">
        <f t="shared" si="238"/>
        <v>0</v>
      </c>
    </row>
    <row r="424" spans="1:17" s="386" customFormat="1" hidden="1" outlineLevel="2">
      <c r="A424" s="382"/>
      <c r="B424" s="383"/>
      <c r="C424" s="384"/>
      <c r="D424" s="385"/>
      <c r="E424" s="280" t="s">
        <v>806</v>
      </c>
      <c r="F424" s="280"/>
      <c r="G424" s="280" t="s">
        <v>170</v>
      </c>
      <c r="H424" s="280"/>
      <c r="I424" s="280"/>
      <c r="J424" s="280">
        <f t="shared" ref="J424:Q424" si="239" xml:space="preserve"> J397 * J410</f>
        <v>0</v>
      </c>
      <c r="K424" s="280">
        <f t="shared" si="239"/>
        <v>0</v>
      </c>
      <c r="L424" s="280">
        <f t="shared" si="239"/>
        <v>0</v>
      </c>
      <c r="M424" s="280">
        <f t="shared" si="239"/>
        <v>0</v>
      </c>
      <c r="N424" s="280">
        <f t="shared" si="239"/>
        <v>0</v>
      </c>
      <c r="O424" s="280">
        <f t="shared" si="239"/>
        <v>0</v>
      </c>
      <c r="P424" s="280">
        <f t="shared" si="239"/>
        <v>0</v>
      </c>
      <c r="Q424" s="280">
        <f t="shared" si="239"/>
        <v>0</v>
      </c>
    </row>
    <row r="425" spans="1:17" s="386" customFormat="1" hidden="1" outlineLevel="2">
      <c r="A425" s="382"/>
      <c r="B425" s="383"/>
      <c r="C425" s="384"/>
      <c r="D425" s="385"/>
      <c r="E425" s="280" t="s">
        <v>895</v>
      </c>
      <c r="F425" s="280"/>
      <c r="G425" s="280" t="s">
        <v>170</v>
      </c>
      <c r="H425" s="280"/>
      <c r="I425" s="280"/>
      <c r="J425" s="280">
        <f t="shared" ref="J425:Q425" si="240" xml:space="preserve"> J398 * J410</f>
        <v>0</v>
      </c>
      <c r="K425" s="280">
        <f t="shared" si="240"/>
        <v>0</v>
      </c>
      <c r="L425" s="280">
        <f t="shared" si="240"/>
        <v>0</v>
      </c>
      <c r="M425" s="280">
        <f t="shared" si="240"/>
        <v>0</v>
      </c>
      <c r="N425" s="280">
        <f t="shared" si="240"/>
        <v>0</v>
      </c>
      <c r="O425" s="280">
        <f t="shared" si="240"/>
        <v>0</v>
      </c>
      <c r="P425" s="280">
        <f t="shared" si="240"/>
        <v>0</v>
      </c>
      <c r="Q425" s="280">
        <f t="shared" si="240"/>
        <v>0</v>
      </c>
    </row>
    <row r="426" spans="1:17" s="386" customFormat="1" hidden="1" outlineLevel="2">
      <c r="A426" s="382"/>
      <c r="B426" s="383"/>
      <c r="C426" s="384"/>
      <c r="D426" s="385"/>
      <c r="E426" s="280" t="s">
        <v>896</v>
      </c>
      <c r="F426" s="280"/>
      <c r="G426" s="280" t="s">
        <v>170</v>
      </c>
      <c r="H426" s="280"/>
      <c r="I426" s="280"/>
      <c r="J426" s="280">
        <f t="shared" ref="J426:Q426" si="241" xml:space="preserve"> IF( J$10 = 1, J395 * J410, J399 * J410)</f>
        <v>0</v>
      </c>
      <c r="K426" s="280">
        <f t="shared" si="241"/>
        <v>0</v>
      </c>
      <c r="L426" s="280">
        <f t="shared" si="241"/>
        <v>0</v>
      </c>
      <c r="M426" s="280">
        <f t="shared" si="241"/>
        <v>0</v>
      </c>
      <c r="N426" s="280">
        <f t="shared" si="241"/>
        <v>0</v>
      </c>
      <c r="O426" s="280">
        <f t="shared" si="241"/>
        <v>0</v>
      </c>
      <c r="P426" s="280">
        <f t="shared" si="241"/>
        <v>0</v>
      </c>
      <c r="Q426" s="280">
        <f t="shared" si="241"/>
        <v>0</v>
      </c>
    </row>
    <row r="427" spans="1:17" s="386" customFormat="1" hidden="1" outlineLevel="2">
      <c r="A427" s="382"/>
      <c r="B427" s="383"/>
      <c r="C427" s="384"/>
      <c r="D427" s="385"/>
      <c r="E427" s="280"/>
      <c r="F427" s="280"/>
      <c r="G427" s="280"/>
      <c r="H427" s="280"/>
      <c r="I427" s="280"/>
      <c r="J427" s="280"/>
      <c r="K427" s="280"/>
      <c r="L427" s="280"/>
      <c r="M427" s="280"/>
      <c r="N427" s="280"/>
      <c r="O427" s="280"/>
      <c r="P427" s="280"/>
      <c r="Q427" s="280"/>
    </row>
    <row r="428" spans="1:17" s="386" customFormat="1" hidden="1" outlineLevel="2">
      <c r="A428" s="382"/>
      <c r="B428" s="383"/>
      <c r="C428" s="384"/>
      <c r="D428" s="385"/>
      <c r="E428" s="280" t="s">
        <v>897</v>
      </c>
      <c r="F428" s="280"/>
      <c r="G428" s="280" t="s">
        <v>170</v>
      </c>
      <c r="H428" s="280"/>
      <c r="I428" s="280"/>
      <c r="J428" s="280">
        <f t="shared" ref="J428:Q428" si="242" xml:space="preserve"> J384 * J409</f>
        <v>0</v>
      </c>
      <c r="K428" s="280">
        <f t="shared" si="242"/>
        <v>0</v>
      </c>
      <c r="L428" s="280">
        <f t="shared" si="242"/>
        <v>0</v>
      </c>
      <c r="M428" s="280">
        <f t="shared" si="242"/>
        <v>0</v>
      </c>
      <c r="N428" s="280">
        <f t="shared" si="242"/>
        <v>0</v>
      </c>
      <c r="O428" s="280">
        <f t="shared" si="242"/>
        <v>0</v>
      </c>
      <c r="P428" s="280">
        <f t="shared" si="242"/>
        <v>0</v>
      </c>
      <c r="Q428" s="280">
        <f t="shared" si="242"/>
        <v>0</v>
      </c>
    </row>
    <row r="429" spans="1:17" s="386" customFormat="1" hidden="1" outlineLevel="2">
      <c r="A429" s="382"/>
      <c r="B429" s="383"/>
      <c r="C429" s="384"/>
      <c r="D429" s="385"/>
      <c r="E429" s="280" t="s">
        <v>898</v>
      </c>
      <c r="F429" s="280"/>
      <c r="G429" s="280" t="s">
        <v>170</v>
      </c>
      <c r="H429" s="280"/>
      <c r="I429" s="280"/>
      <c r="J429" s="280">
        <f t="shared" ref="J429:Q429" si="243" xml:space="preserve"> J393 * J409</f>
        <v>0</v>
      </c>
      <c r="K429" s="280">
        <f t="shared" si="243"/>
        <v>0</v>
      </c>
      <c r="L429" s="280">
        <f t="shared" si="243"/>
        <v>0</v>
      </c>
      <c r="M429" s="280">
        <f t="shared" si="243"/>
        <v>0</v>
      </c>
      <c r="N429" s="280">
        <f t="shared" si="243"/>
        <v>0</v>
      </c>
      <c r="O429" s="280">
        <f t="shared" si="243"/>
        <v>0</v>
      </c>
      <c r="P429" s="280">
        <f t="shared" si="243"/>
        <v>0</v>
      </c>
      <c r="Q429" s="280">
        <f t="shared" si="243"/>
        <v>0</v>
      </c>
    </row>
    <row r="430" spans="1:17" s="386" customFormat="1" hidden="1" outlineLevel="2">
      <c r="A430" s="382"/>
      <c r="B430" s="383"/>
      <c r="C430" s="384"/>
      <c r="D430" s="385"/>
      <c r="E430" s="280" t="s">
        <v>899</v>
      </c>
      <c r="F430" s="280"/>
      <c r="G430" s="280" t="s">
        <v>170</v>
      </c>
      <c r="H430" s="280"/>
      <c r="I430" s="280"/>
      <c r="J430" s="280">
        <f t="shared" ref="J430:Q430" si="244" xml:space="preserve"> J400 * J409</f>
        <v>0</v>
      </c>
      <c r="K430" s="280">
        <f t="shared" si="244"/>
        <v>0</v>
      </c>
      <c r="L430" s="280">
        <f t="shared" si="244"/>
        <v>0</v>
      </c>
      <c r="M430" s="280">
        <f t="shared" si="244"/>
        <v>0</v>
      </c>
      <c r="N430" s="280">
        <f t="shared" si="244"/>
        <v>0</v>
      </c>
      <c r="O430" s="280">
        <f t="shared" si="244"/>
        <v>0</v>
      </c>
      <c r="P430" s="280">
        <f t="shared" si="244"/>
        <v>0</v>
      </c>
      <c r="Q430" s="280">
        <f t="shared" si="244"/>
        <v>0</v>
      </c>
    </row>
    <row r="431" spans="1:17" s="118" customFormat="1" hidden="1" outlineLevel="2">
      <c r="A431" s="269"/>
      <c r="B431" s="270"/>
      <c r="C431" s="271"/>
      <c r="D431" s="272"/>
      <c r="E431" s="381" t="s">
        <v>900</v>
      </c>
      <c r="F431" s="261"/>
      <c r="G431" s="261" t="s">
        <v>170</v>
      </c>
      <c r="H431" s="261"/>
      <c r="I431" s="261"/>
      <c r="J431" s="261">
        <f t="shared" ref="J431:Q431" si="245" xml:space="preserve"> SUM(J428:J430)</f>
        <v>0</v>
      </c>
      <c r="K431" s="261">
        <f t="shared" si="245"/>
        <v>0</v>
      </c>
      <c r="L431" s="261">
        <f t="shared" si="245"/>
        <v>0</v>
      </c>
      <c r="M431" s="261">
        <f t="shared" si="245"/>
        <v>0</v>
      </c>
      <c r="N431" s="261">
        <f t="shared" si="245"/>
        <v>0</v>
      </c>
      <c r="O431" s="261">
        <f t="shared" si="245"/>
        <v>0</v>
      </c>
      <c r="P431" s="261">
        <f t="shared" si="245"/>
        <v>0</v>
      </c>
      <c r="Q431" s="261">
        <f t="shared" si="245"/>
        <v>0</v>
      </c>
    </row>
    <row r="432" spans="1:17" s="260" customFormat="1" hidden="1" outlineLevel="1">
      <c r="A432" s="257"/>
      <c r="B432" s="258"/>
      <c r="C432" s="259"/>
      <c r="D432" s="256"/>
      <c r="E432" s="197"/>
      <c r="F432" s="197"/>
      <c r="G432" s="197"/>
      <c r="H432" s="197"/>
      <c r="I432" s="197"/>
      <c r="J432" s="197"/>
      <c r="K432" s="197"/>
      <c r="L432" s="197"/>
      <c r="M432" s="197"/>
      <c r="N432" s="197"/>
      <c r="O432" s="197"/>
      <c r="P432" s="197"/>
      <c r="Q432" s="197"/>
    </row>
    <row r="433" spans="1:17" s="260" customFormat="1" hidden="1" outlineLevel="1" collapsed="1">
      <c r="A433" s="257"/>
      <c r="B433" s="258" t="s">
        <v>813</v>
      </c>
      <c r="C433" s="259"/>
      <c r="D433" s="256"/>
      <c r="E433" s="197"/>
      <c r="F433" s="197"/>
      <c r="G433" s="197"/>
      <c r="H433" s="197"/>
      <c r="I433" s="197"/>
      <c r="J433" s="197"/>
      <c r="K433" s="197"/>
      <c r="L433" s="197"/>
      <c r="M433" s="197"/>
      <c r="N433" s="197"/>
      <c r="O433" s="197"/>
      <c r="P433" s="197"/>
      <c r="Q433" s="197"/>
    </row>
    <row r="434" spans="1:17" s="260" customFormat="1" hidden="1" outlineLevel="2">
      <c r="A434" s="257"/>
      <c r="B434" s="258"/>
      <c r="C434" s="259"/>
      <c r="D434" s="256"/>
      <c r="E434" s="197"/>
      <c r="F434" s="197"/>
      <c r="G434" s="197"/>
      <c r="H434" s="197"/>
      <c r="I434" s="197"/>
      <c r="J434" s="197"/>
      <c r="K434" s="197"/>
      <c r="L434" s="197"/>
      <c r="M434" s="197"/>
      <c r="N434" s="197"/>
      <c r="O434" s="197"/>
      <c r="P434" s="197"/>
      <c r="Q434" s="197"/>
    </row>
    <row r="435" spans="1:17" s="201" customFormat="1" hidden="1" outlineLevel="2">
      <c r="A435" s="319"/>
      <c r="B435" s="320"/>
      <c r="C435" s="321"/>
      <c r="D435" s="322"/>
      <c r="E435" s="323" t="str">
        <f t="shared" ref="E435:Q435" si="246" xml:space="preserve"> E416</f>
        <v>Actual wedge closing RCV (RPI inflated RCV) - WWN - nominal (year end prices)</v>
      </c>
      <c r="F435" s="323">
        <f t="shared" si="246"/>
        <v>0</v>
      </c>
      <c r="G435" s="323" t="str">
        <f t="shared" si="246"/>
        <v>£m</v>
      </c>
      <c r="H435" s="323">
        <f t="shared" si="246"/>
        <v>0</v>
      </c>
      <c r="I435" s="323">
        <f t="shared" si="246"/>
        <v>0</v>
      </c>
      <c r="J435" s="323">
        <f t="shared" si="246"/>
        <v>0</v>
      </c>
      <c r="K435" s="323">
        <f t="shared" si="246"/>
        <v>0</v>
      </c>
      <c r="L435" s="323">
        <f t="shared" si="246"/>
        <v>0</v>
      </c>
      <c r="M435" s="323">
        <f t="shared" si="246"/>
        <v>0</v>
      </c>
      <c r="N435" s="323">
        <f t="shared" si="246"/>
        <v>0</v>
      </c>
      <c r="O435" s="323">
        <f t="shared" si="246"/>
        <v>0</v>
      </c>
      <c r="P435" s="323">
        <f t="shared" si="246"/>
        <v>0</v>
      </c>
      <c r="Q435" s="323">
        <f t="shared" si="246"/>
        <v>0</v>
      </c>
    </row>
    <row r="436" spans="1:17" s="201" customFormat="1" hidden="1" outlineLevel="2">
      <c r="A436" s="319"/>
      <c r="B436" s="320"/>
      <c r="C436" s="321"/>
      <c r="D436" s="322" t="s">
        <v>565</v>
      </c>
      <c r="E436" s="323" t="str">
        <f t="shared" ref="E436:Q436" si="247" xml:space="preserve"> E421</f>
        <v>Closing RCV (CPIH inflated RCV) - WWN - nominal (year end prices)</v>
      </c>
      <c r="F436" s="323">
        <f t="shared" si="247"/>
        <v>0</v>
      </c>
      <c r="G436" s="323" t="str">
        <f t="shared" si="247"/>
        <v>£m</v>
      </c>
      <c r="H436" s="323">
        <f t="shared" si="247"/>
        <v>0</v>
      </c>
      <c r="I436" s="323">
        <f t="shared" si="247"/>
        <v>0</v>
      </c>
      <c r="J436" s="323">
        <f t="shared" si="247"/>
        <v>0</v>
      </c>
      <c r="K436" s="323">
        <f t="shared" si="247"/>
        <v>0</v>
      </c>
      <c r="L436" s="323">
        <f t="shared" si="247"/>
        <v>0</v>
      </c>
      <c r="M436" s="323">
        <f t="shared" si="247"/>
        <v>0</v>
      </c>
      <c r="N436" s="323">
        <f t="shared" si="247"/>
        <v>0</v>
      </c>
      <c r="O436" s="323">
        <f t="shared" si="247"/>
        <v>0</v>
      </c>
      <c r="P436" s="323">
        <f t="shared" si="247"/>
        <v>0</v>
      </c>
      <c r="Q436" s="323">
        <f t="shared" si="247"/>
        <v>0</v>
      </c>
    </row>
    <row r="437" spans="1:17" s="201" customFormat="1" hidden="1" outlineLevel="2">
      <c r="A437" s="319"/>
      <c r="B437" s="320"/>
      <c r="C437" s="321"/>
      <c r="D437" s="322" t="s">
        <v>565</v>
      </c>
      <c r="E437" s="323" t="str">
        <f t="shared" ref="E437:Q437" si="248" xml:space="preserve"> E426</f>
        <v>Closing RCV (Post 2020 investment RCV) - WWN - nominal (year end prices)</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193" customFormat="1" hidden="1" outlineLevel="2">
      <c r="A438" s="189"/>
      <c r="B438" s="309"/>
      <c r="C438" s="191"/>
      <c r="D438" s="192"/>
      <c r="E438" s="244" t="s">
        <v>901</v>
      </c>
      <c r="F438" s="244"/>
      <c r="G438" s="244" t="s">
        <v>170</v>
      </c>
      <c r="H438" s="244"/>
      <c r="I438" s="244"/>
      <c r="J438" s="324">
        <f t="shared" ref="J438:Q438" si="249" xml:space="preserve"> SUM(J435:J437)</f>
        <v>0</v>
      </c>
      <c r="K438" s="324">
        <f t="shared" si="249"/>
        <v>0</v>
      </c>
      <c r="L438" s="324">
        <f t="shared" si="249"/>
        <v>0</v>
      </c>
      <c r="M438" s="324">
        <f t="shared" si="249"/>
        <v>0</v>
      </c>
      <c r="N438" s="324">
        <f t="shared" si="249"/>
        <v>0</v>
      </c>
      <c r="O438" s="324">
        <f t="shared" si="249"/>
        <v>0</v>
      </c>
      <c r="P438" s="324">
        <f t="shared" si="249"/>
        <v>0</v>
      </c>
      <c r="Q438" s="324">
        <f t="shared" si="249"/>
        <v>0</v>
      </c>
    </row>
    <row r="439" spans="1:17" s="260" customFormat="1" hidden="1" outlineLevel="2">
      <c r="A439" s="257"/>
      <c r="B439" s="258"/>
      <c r="C439" s="259"/>
      <c r="D439" s="256"/>
      <c r="E439" s="197"/>
      <c r="F439" s="197"/>
      <c r="G439" s="197"/>
      <c r="H439" s="197"/>
      <c r="I439" s="197"/>
      <c r="J439" s="197"/>
      <c r="K439" s="197"/>
      <c r="L439" s="197"/>
      <c r="M439" s="197"/>
      <c r="N439" s="197"/>
      <c r="O439" s="197"/>
      <c r="P439" s="197"/>
      <c r="Q439" s="197"/>
    </row>
    <row r="440" spans="1:17" s="201" customFormat="1" hidden="1" outlineLevel="2">
      <c r="A440" s="319"/>
      <c r="B440" s="320"/>
      <c r="C440" s="321"/>
      <c r="D440" s="322"/>
      <c r="E440" s="323" t="s">
        <v>902</v>
      </c>
      <c r="F440" s="323"/>
      <c r="G440" s="323" t="s">
        <v>170</v>
      </c>
      <c r="H440" s="323"/>
      <c r="I440" s="323"/>
      <c r="J440" s="323">
        <f t="shared" ref="J440:J442" si="250" xml:space="preserve"> I435 * J$21</f>
        <v>0</v>
      </c>
      <c r="K440" s="323">
        <f t="shared" ref="K440:K442" si="251" xml:space="preserve"> J435 * K$21</f>
        <v>0</v>
      </c>
      <c r="L440" s="323">
        <f t="shared" ref="L440:L442" si="252" xml:space="preserve"> K435 * L$21</f>
        <v>0</v>
      </c>
      <c r="M440" s="323">
        <f xml:space="preserve"> L435 * M$21</f>
        <v>0</v>
      </c>
      <c r="N440" s="323">
        <f xml:space="preserve"> M435 * N$21</f>
        <v>0</v>
      </c>
      <c r="O440" s="323">
        <f t="shared" ref="O440:O442" si="253" xml:space="preserve"> N435 * O$21</f>
        <v>0</v>
      </c>
      <c r="P440" s="323">
        <f t="shared" ref="P440:P442" si="254" xml:space="preserve"> O435 * P$21</f>
        <v>0</v>
      </c>
      <c r="Q440" s="323">
        <f t="shared" ref="Q440:Q442" si="255" xml:space="preserve"> P435 * Q$21</f>
        <v>0</v>
      </c>
    </row>
    <row r="441" spans="1:17" s="201" customFormat="1" hidden="1" outlineLevel="2">
      <c r="A441" s="319"/>
      <c r="B441" s="320"/>
      <c r="C441" s="321"/>
      <c r="D441" s="322" t="s">
        <v>565</v>
      </c>
      <c r="E441" s="323" t="s">
        <v>903</v>
      </c>
      <c r="F441" s="323"/>
      <c r="G441" s="323" t="s">
        <v>170</v>
      </c>
      <c r="H441" s="323"/>
      <c r="I441" s="323"/>
      <c r="J441" s="323">
        <f t="shared" si="250"/>
        <v>0</v>
      </c>
      <c r="K441" s="323">
        <f t="shared" si="251"/>
        <v>0</v>
      </c>
      <c r="L441" s="323">
        <f t="shared" si="252"/>
        <v>0</v>
      </c>
      <c r="M441" s="323">
        <f t="shared" ref="M441:M442" si="256" xml:space="preserve"> L436 * M$21</f>
        <v>0</v>
      </c>
      <c r="N441" s="323">
        <f t="shared" ref="N441:N442" si="257" xml:space="preserve"> M436 * N$21</f>
        <v>0</v>
      </c>
      <c r="O441" s="323">
        <f t="shared" si="253"/>
        <v>0</v>
      </c>
      <c r="P441" s="323">
        <f t="shared" si="254"/>
        <v>0</v>
      </c>
      <c r="Q441" s="323">
        <f t="shared" si="255"/>
        <v>0</v>
      </c>
    </row>
    <row r="442" spans="1:17" s="201" customFormat="1" hidden="1" outlineLevel="2">
      <c r="A442" s="319"/>
      <c r="B442" s="320"/>
      <c r="C442" s="321"/>
      <c r="D442" s="322" t="s">
        <v>565</v>
      </c>
      <c r="E442" s="323" t="s">
        <v>904</v>
      </c>
      <c r="F442" s="323"/>
      <c r="G442" s="323" t="s">
        <v>170</v>
      </c>
      <c r="H442" s="323"/>
      <c r="I442" s="323"/>
      <c r="J442" s="323">
        <f t="shared" si="250"/>
        <v>0</v>
      </c>
      <c r="K442" s="323">
        <f t="shared" si="251"/>
        <v>0</v>
      </c>
      <c r="L442" s="323">
        <f t="shared" si="252"/>
        <v>0</v>
      </c>
      <c r="M442" s="323">
        <f t="shared" si="256"/>
        <v>0</v>
      </c>
      <c r="N442" s="323">
        <f t="shared" si="257"/>
        <v>0</v>
      </c>
      <c r="O442" s="323">
        <f t="shared" si="253"/>
        <v>0</v>
      </c>
      <c r="P442" s="323">
        <f t="shared" si="254"/>
        <v>0</v>
      </c>
      <c r="Q442" s="323">
        <f t="shared" si="255"/>
        <v>0</v>
      </c>
    </row>
    <row r="443" spans="1:17" s="193" customFormat="1" hidden="1" outlineLevel="2">
      <c r="A443" s="189"/>
      <c r="B443" s="309"/>
      <c r="C443" s="191"/>
      <c r="D443" s="192"/>
      <c r="E443" s="244" t="s">
        <v>905</v>
      </c>
      <c r="F443" s="244"/>
      <c r="G443" s="244" t="s">
        <v>170</v>
      </c>
      <c r="H443" s="244"/>
      <c r="I443" s="244"/>
      <c r="J443" s="324">
        <f t="shared" ref="J443" si="258" xml:space="preserve"> SUM(J440:J442)</f>
        <v>0</v>
      </c>
      <c r="K443" s="324">
        <f t="shared" ref="K443:Q443" si="259" xml:space="preserve"> SUM(K440:K442)</f>
        <v>0</v>
      </c>
      <c r="L443" s="324">
        <f t="shared" si="259"/>
        <v>0</v>
      </c>
      <c r="M443" s="324">
        <f t="shared" si="259"/>
        <v>0</v>
      </c>
      <c r="N443" s="324">
        <f t="shared" si="259"/>
        <v>0</v>
      </c>
      <c r="O443" s="324">
        <f t="shared" si="259"/>
        <v>0</v>
      </c>
      <c r="P443" s="324">
        <f t="shared" si="259"/>
        <v>0</v>
      </c>
      <c r="Q443" s="324">
        <f t="shared" si="259"/>
        <v>0</v>
      </c>
    </row>
    <row r="444" spans="1:17" s="260" customFormat="1" hidden="1" outlineLevel="2">
      <c r="A444" s="257"/>
      <c r="B444" s="258"/>
      <c r="C444" s="259"/>
      <c r="D444" s="256"/>
      <c r="E444" s="197"/>
      <c r="F444" s="197"/>
      <c r="G444" s="197"/>
      <c r="H444" s="197"/>
      <c r="I444" s="197"/>
      <c r="J444" s="197"/>
      <c r="K444" s="197"/>
      <c r="L444" s="197"/>
      <c r="M444" s="197"/>
      <c r="N444" s="197"/>
      <c r="O444" s="197"/>
      <c r="P444" s="197"/>
      <c r="Q444" s="197"/>
    </row>
    <row r="445" spans="1:17" s="260" customFormat="1" hidden="1" outlineLevel="2">
      <c r="A445" s="257"/>
      <c r="B445" s="258"/>
      <c r="C445" s="259"/>
      <c r="D445" s="256"/>
      <c r="E445" s="197" t="str">
        <f t="shared" ref="E445:Q445" si="260" xml:space="preserve"> E443</f>
        <v>Prior year closing RCV expressed in current year nominal terms - WWN</v>
      </c>
      <c r="F445" s="197">
        <f t="shared" si="260"/>
        <v>0</v>
      </c>
      <c r="G445" s="197" t="str">
        <f t="shared" si="260"/>
        <v>£m</v>
      </c>
      <c r="H445" s="197">
        <f t="shared" si="260"/>
        <v>0</v>
      </c>
      <c r="I445" s="197">
        <f t="shared" si="260"/>
        <v>0</v>
      </c>
      <c r="J445" s="197">
        <f t="shared" si="260"/>
        <v>0</v>
      </c>
      <c r="K445" s="197">
        <f t="shared" si="260"/>
        <v>0</v>
      </c>
      <c r="L445" s="197">
        <f t="shared" si="260"/>
        <v>0</v>
      </c>
      <c r="M445" s="197">
        <f t="shared" si="260"/>
        <v>0</v>
      </c>
      <c r="N445" s="197">
        <f t="shared" si="260"/>
        <v>0</v>
      </c>
      <c r="O445" s="197">
        <f t="shared" si="260"/>
        <v>0</v>
      </c>
      <c r="P445" s="197">
        <f t="shared" si="260"/>
        <v>0</v>
      </c>
      <c r="Q445" s="197">
        <f t="shared" si="260"/>
        <v>0</v>
      </c>
    </row>
    <row r="446" spans="1:17" s="260" customFormat="1" hidden="1" outlineLevel="2">
      <c r="A446" s="257"/>
      <c r="B446" s="258"/>
      <c r="C446" s="259"/>
      <c r="D446" s="256" t="s">
        <v>473</v>
      </c>
      <c r="E446" s="197" t="s">
        <v>906</v>
      </c>
      <c r="F446" s="197"/>
      <c r="G446" s="197" t="s">
        <v>170</v>
      </c>
      <c r="H446" s="197"/>
      <c r="I446" s="197"/>
      <c r="J446" s="197">
        <f t="shared" ref="J446" si="261" xml:space="preserve"> I438</f>
        <v>0</v>
      </c>
      <c r="K446" s="197">
        <f t="shared" ref="K446" si="262" xml:space="preserve"> J438</f>
        <v>0</v>
      </c>
      <c r="L446" s="197">
        <f t="shared" ref="L446" si="263" xml:space="preserve"> K438</f>
        <v>0</v>
      </c>
      <c r="M446" s="197">
        <f t="shared" ref="M446" si="264" xml:space="preserve"> L438</f>
        <v>0</v>
      </c>
      <c r="N446" s="197">
        <f t="shared" ref="N446" si="265" xml:space="preserve"> M438</f>
        <v>0</v>
      </c>
      <c r="O446" s="197">
        <f t="shared" ref="O446" si="266" xml:space="preserve"> N438</f>
        <v>0</v>
      </c>
      <c r="P446" s="197">
        <f t="shared" ref="P446" si="267" xml:space="preserve"> O438</f>
        <v>0</v>
      </c>
      <c r="Q446" s="197">
        <f t="shared" ref="Q446" si="268" xml:space="preserve"> P438</f>
        <v>0</v>
      </c>
    </row>
    <row r="447" spans="1:17" s="260" customFormat="1" hidden="1" outlineLevel="2">
      <c r="A447" s="257"/>
      <c r="B447" s="258"/>
      <c r="C447" s="259"/>
      <c r="D447" s="256"/>
      <c r="E447" s="267" t="str">
        <f t="shared" ref="E447:Q447" si="269" xml:space="preserve"> E$13</f>
        <v>Annual update active flag</v>
      </c>
      <c r="F447" s="267">
        <f t="shared" si="269"/>
        <v>0</v>
      </c>
      <c r="G447" s="267" t="str">
        <f t="shared" si="269"/>
        <v>Flag</v>
      </c>
      <c r="H447" s="267">
        <f t="shared" si="269"/>
        <v>0</v>
      </c>
      <c r="I447" s="267">
        <f t="shared" si="269"/>
        <v>0</v>
      </c>
      <c r="J447" s="267">
        <f t="shared" si="269"/>
        <v>0</v>
      </c>
      <c r="K447" s="267">
        <f t="shared" si="269"/>
        <v>0</v>
      </c>
      <c r="L447" s="267">
        <f t="shared" si="269"/>
        <v>1</v>
      </c>
      <c r="M447" s="267">
        <f t="shared" si="269"/>
        <v>1</v>
      </c>
      <c r="N447" s="267">
        <f t="shared" si="269"/>
        <v>0</v>
      </c>
      <c r="O447" s="267">
        <f t="shared" si="269"/>
        <v>0</v>
      </c>
      <c r="P447" s="267">
        <f t="shared" si="269"/>
        <v>0</v>
      </c>
      <c r="Q447" s="267">
        <f t="shared" si="269"/>
        <v>0</v>
      </c>
    </row>
    <row r="448" spans="1:17" s="386" customFormat="1" hidden="1" outlineLevel="2">
      <c r="A448" s="382"/>
      <c r="B448" s="383"/>
      <c r="C448" s="384"/>
      <c r="D448" s="385"/>
      <c r="E448" s="381" t="s">
        <v>907</v>
      </c>
      <c r="F448" s="381"/>
      <c r="G448" s="381" t="s">
        <v>170</v>
      </c>
      <c r="H448" s="381"/>
      <c r="I448" s="381"/>
      <c r="J448" s="381">
        <f t="shared" ref="J448:Q448" si="270" xml:space="preserve"> J447 * (J445 - J446)</f>
        <v>0</v>
      </c>
      <c r="K448" s="381">
        <f t="shared" si="270"/>
        <v>0</v>
      </c>
      <c r="L448" s="381">
        <f t="shared" si="270"/>
        <v>0</v>
      </c>
      <c r="M448" s="381">
        <f t="shared" si="270"/>
        <v>0</v>
      </c>
      <c r="N448" s="381">
        <f t="shared" si="270"/>
        <v>0</v>
      </c>
      <c r="O448" s="381">
        <f t="shared" si="270"/>
        <v>0</v>
      </c>
      <c r="P448" s="381">
        <f t="shared" si="270"/>
        <v>0</v>
      </c>
      <c r="Q448" s="381">
        <f t="shared" si="270"/>
        <v>0</v>
      </c>
    </row>
    <row r="449" spans="1:17" hidden="1" outlineLevel="2">
      <c r="D449" s="83"/>
      <c r="E449" s="196"/>
    </row>
    <row r="450" spans="1:17" s="377" customFormat="1" hidden="1" outlineLevel="2">
      <c r="A450" s="372"/>
      <c r="B450" s="373"/>
      <c r="C450" s="374"/>
      <c r="D450" s="375"/>
      <c r="E450" s="376" t="str">
        <f xml:space="preserve"> "RCV at 31 March " &amp; $L$4 &amp; " expressed in March " &amp; $L$4 &amp; " prices - WWN"</f>
        <v>RCV at 31 March 2020 expressed in March 2020 prices - WWN</v>
      </c>
      <c r="G450" s="377" t="s">
        <v>170</v>
      </c>
      <c r="J450" s="378"/>
      <c r="K450" s="378"/>
      <c r="L450" s="378"/>
      <c r="M450" s="378">
        <f xml:space="preserve"> M446</f>
        <v>0</v>
      </c>
      <c r="N450" s="378"/>
      <c r="O450" s="378"/>
      <c r="P450" s="378"/>
      <c r="Q450" s="378"/>
    </row>
    <row r="451" spans="1:17" s="377" customFormat="1" hidden="1" outlineLevel="2">
      <c r="A451" s="372"/>
      <c r="B451" s="373"/>
      <c r="C451" s="374"/>
      <c r="D451" s="375" t="s">
        <v>565</v>
      </c>
      <c r="E451" s="376" t="str">
        <f xml:space="preserve"> "Indexation roll forward in " &amp; $M$4 &amp; " update - WWN"</f>
        <v>Indexation roll forward in 2021 update - WWN</v>
      </c>
      <c r="G451" s="377" t="s">
        <v>170</v>
      </c>
      <c r="J451" s="378"/>
      <c r="K451" s="378"/>
      <c r="L451" s="378"/>
      <c r="M451" s="378">
        <f xml:space="preserve"> M448</f>
        <v>0</v>
      </c>
      <c r="N451" s="378"/>
      <c r="O451" s="378"/>
      <c r="P451" s="378"/>
      <c r="Q451" s="378"/>
    </row>
    <row r="452" spans="1:17" s="377" customFormat="1" hidden="1" outlineLevel="2">
      <c r="A452" s="372"/>
      <c r="B452" s="373"/>
      <c r="C452" s="374"/>
      <c r="D452" s="379"/>
      <c r="E452" s="376" t="str">
        <f xml:space="preserve"> "RCV at 31 March " &amp; $L$4 &amp; " expressed in March " &amp; $M$4 &amp; " prices - WWN"</f>
        <v>RCV at 31 March 2020 expressed in March 2021 prices - WWN</v>
      </c>
      <c r="G452" s="377" t="s">
        <v>170</v>
      </c>
      <c r="J452" s="378"/>
      <c r="K452" s="378"/>
      <c r="L452" s="378"/>
      <c r="M452" s="378">
        <f xml:space="preserve"> M445</f>
        <v>0</v>
      </c>
      <c r="N452" s="378"/>
      <c r="O452" s="378"/>
      <c r="P452" s="378"/>
      <c r="Q452" s="378"/>
    </row>
    <row r="453" spans="1:17" s="118" customFormat="1" hidden="1" outlineLevel="2">
      <c r="A453" s="269"/>
      <c r="B453" s="270"/>
      <c r="C453" s="271"/>
      <c r="D453" s="272"/>
      <c r="E453" s="280"/>
      <c r="J453" s="380"/>
      <c r="K453" s="380"/>
      <c r="L453" s="380"/>
      <c r="M453" s="380"/>
      <c r="N453" s="380"/>
      <c r="O453" s="380"/>
      <c r="P453" s="380"/>
      <c r="Q453" s="380"/>
    </row>
    <row r="454" spans="1:17" s="377" customFormat="1" hidden="1" outlineLevel="2">
      <c r="A454" s="372"/>
      <c r="B454" s="373"/>
      <c r="C454" s="374"/>
      <c r="D454" s="375"/>
      <c r="E454" s="376" t="str">
        <f xml:space="preserve"> "RCV at 31 March " &amp; $M$4 &amp; " expressed in March " &amp; $M$4 &amp; " prices - WWN"</f>
        <v>RCV at 31 March 2021 expressed in March 2021 prices - WWN</v>
      </c>
      <c r="G454" s="377" t="s">
        <v>170</v>
      </c>
      <c r="J454" s="378"/>
      <c r="K454" s="378"/>
      <c r="L454" s="378"/>
      <c r="M454" s="378"/>
      <c r="N454" s="378">
        <f xml:space="preserve"> N446</f>
        <v>0</v>
      </c>
      <c r="O454" s="378"/>
      <c r="P454" s="378"/>
      <c r="Q454" s="378"/>
    </row>
    <row r="455" spans="1:17" s="377" customFormat="1" hidden="1" outlineLevel="2">
      <c r="A455" s="372"/>
      <c r="B455" s="373"/>
      <c r="C455" s="374"/>
      <c r="D455" s="375" t="s">
        <v>565</v>
      </c>
      <c r="E455" s="376" t="str">
        <f xml:space="preserve"> "Indexation roll forward in " &amp; $N$4 &amp; " update - WWN"</f>
        <v>Indexation roll forward in 2022 update - WWN</v>
      </c>
      <c r="G455" s="377" t="s">
        <v>170</v>
      </c>
      <c r="J455" s="378"/>
      <c r="K455" s="378"/>
      <c r="L455" s="378"/>
      <c r="M455" s="378"/>
      <c r="N455" s="378">
        <f xml:space="preserve"> N448</f>
        <v>0</v>
      </c>
      <c r="O455" s="378"/>
      <c r="P455" s="378"/>
      <c r="Q455" s="378"/>
    </row>
    <row r="456" spans="1:17" s="377" customFormat="1" hidden="1" outlineLevel="2">
      <c r="A456" s="372"/>
      <c r="B456" s="373"/>
      <c r="C456" s="374"/>
      <c r="D456" s="379"/>
      <c r="E456" s="376" t="str">
        <f xml:space="preserve"> "RCV at 31 March " &amp; $M$4 &amp; " expressed in March " &amp; $N$4 &amp; " prices - WWN"</f>
        <v>RCV at 31 March 2021 expressed in March 2022 prices - WWN</v>
      </c>
      <c r="G456" s="377" t="s">
        <v>170</v>
      </c>
      <c r="J456" s="378"/>
      <c r="K456" s="378"/>
      <c r="L456" s="378"/>
      <c r="M456" s="378"/>
      <c r="N456" s="378">
        <f xml:space="preserve"> N445</f>
        <v>0</v>
      </c>
      <c r="O456" s="378"/>
      <c r="P456" s="378"/>
      <c r="Q456" s="378"/>
    </row>
    <row r="457" spans="1:17" s="118" customFormat="1" hidden="1" outlineLevel="2">
      <c r="A457" s="269"/>
      <c r="B457" s="270"/>
      <c r="C457" s="271"/>
      <c r="D457" s="272"/>
      <c r="E457" s="280"/>
      <c r="J457" s="380"/>
      <c r="K457" s="380"/>
      <c r="L457" s="380"/>
      <c r="M457" s="380"/>
      <c r="N457" s="380"/>
      <c r="O457" s="380"/>
      <c r="P457" s="380"/>
      <c r="Q457" s="380"/>
    </row>
    <row r="458" spans="1:17" s="377" customFormat="1" hidden="1" outlineLevel="2">
      <c r="A458" s="372"/>
      <c r="B458" s="373"/>
      <c r="C458" s="374"/>
      <c r="D458" s="375"/>
      <c r="E458" s="376" t="str">
        <f xml:space="preserve"> "RCV at 31 March " &amp; $N$4 &amp; " expressed in March " &amp; $N$4 &amp; " prices - WWN"</f>
        <v>RCV at 31 March 2022 expressed in March 2022 prices - WWN</v>
      </c>
      <c r="G458" s="377" t="s">
        <v>170</v>
      </c>
      <c r="J458" s="378"/>
      <c r="K458" s="378"/>
      <c r="L458" s="378"/>
      <c r="M458" s="378"/>
      <c r="N458" s="378"/>
      <c r="O458" s="378">
        <f xml:space="preserve"> O446</f>
        <v>0</v>
      </c>
      <c r="P458" s="378"/>
      <c r="Q458" s="378"/>
    </row>
    <row r="459" spans="1:17" s="377" customFormat="1" hidden="1" outlineLevel="2">
      <c r="A459" s="372"/>
      <c r="B459" s="373"/>
      <c r="C459" s="374"/>
      <c r="D459" s="375" t="s">
        <v>565</v>
      </c>
      <c r="E459" s="376" t="str">
        <f xml:space="preserve"> "Indexation roll forward in " &amp; $O$4 &amp; " update - WWN"</f>
        <v>Indexation roll forward in 2023 update - WWN</v>
      </c>
      <c r="G459" s="377" t="s">
        <v>170</v>
      </c>
      <c r="J459" s="378"/>
      <c r="K459" s="378"/>
      <c r="L459" s="378"/>
      <c r="M459" s="378"/>
      <c r="N459" s="378"/>
      <c r="O459" s="378">
        <f xml:space="preserve"> O448</f>
        <v>0</v>
      </c>
      <c r="P459" s="378"/>
      <c r="Q459" s="378"/>
    </row>
    <row r="460" spans="1:17" s="377" customFormat="1" hidden="1" outlineLevel="2">
      <c r="A460" s="372"/>
      <c r="B460" s="373"/>
      <c r="C460" s="374"/>
      <c r="D460" s="379"/>
      <c r="E460" s="376" t="str">
        <f xml:space="preserve"> "RCV at 31 March " &amp; $N$4 &amp; " expressed in March " &amp; $O$4 &amp; " prices - WWN"</f>
        <v>RCV at 31 March 2022 expressed in March 2023 prices - WWN</v>
      </c>
      <c r="G460" s="377" t="s">
        <v>170</v>
      </c>
      <c r="J460" s="378"/>
      <c r="K460" s="378"/>
      <c r="L460" s="378"/>
      <c r="M460" s="378"/>
      <c r="N460" s="378"/>
      <c r="O460" s="378">
        <f xml:space="preserve"> O445</f>
        <v>0</v>
      </c>
      <c r="P460" s="378"/>
      <c r="Q460" s="378"/>
    </row>
    <row r="461" spans="1:17" s="118" customFormat="1" hidden="1" outlineLevel="2">
      <c r="A461" s="269"/>
      <c r="B461" s="270"/>
      <c r="C461" s="271"/>
      <c r="D461" s="272"/>
      <c r="E461" s="280"/>
      <c r="J461" s="380"/>
      <c r="K461" s="380"/>
      <c r="L461" s="380"/>
      <c r="M461" s="380"/>
      <c r="N461" s="380"/>
      <c r="O461" s="380"/>
      <c r="P461" s="380"/>
      <c r="Q461" s="380"/>
    </row>
    <row r="462" spans="1:17" s="377" customFormat="1" hidden="1" outlineLevel="2">
      <c r="A462" s="372"/>
      <c r="B462" s="373"/>
      <c r="C462" s="374"/>
      <c r="D462" s="375"/>
      <c r="E462" s="376" t="str">
        <f xml:space="preserve"> "RCV at 31 March " &amp; $O$4 &amp; " expressed in March " &amp; $O$4 &amp; " prices - WWN"</f>
        <v>RCV at 31 March 2023 expressed in March 2023 prices - WWN</v>
      </c>
      <c r="G462" s="377" t="s">
        <v>170</v>
      </c>
      <c r="J462" s="378"/>
      <c r="K462" s="378"/>
      <c r="L462" s="378"/>
      <c r="M462" s="378"/>
      <c r="N462" s="378"/>
      <c r="O462" s="378"/>
      <c r="P462" s="378">
        <f xml:space="preserve"> P446</f>
        <v>0</v>
      </c>
      <c r="Q462" s="378"/>
    </row>
    <row r="463" spans="1:17" s="377" customFormat="1" hidden="1" outlineLevel="2">
      <c r="A463" s="372"/>
      <c r="B463" s="373"/>
      <c r="C463" s="374"/>
      <c r="D463" s="375" t="s">
        <v>565</v>
      </c>
      <c r="E463" s="376" t="str">
        <f xml:space="preserve"> "Indexation roll forward in " &amp; $P$4 &amp; " update - WWN"</f>
        <v>Indexation roll forward in 2024 update - WWN</v>
      </c>
      <c r="G463" s="377" t="s">
        <v>170</v>
      </c>
      <c r="J463" s="378"/>
      <c r="K463" s="378"/>
      <c r="L463" s="378"/>
      <c r="M463" s="378"/>
      <c r="N463" s="378"/>
      <c r="O463" s="378"/>
      <c r="P463" s="378">
        <f xml:space="preserve"> P448</f>
        <v>0</v>
      </c>
      <c r="Q463" s="378"/>
    </row>
    <row r="464" spans="1:17" s="377" customFormat="1" hidden="1" outlineLevel="2">
      <c r="A464" s="372"/>
      <c r="B464" s="373"/>
      <c r="C464" s="374"/>
      <c r="D464" s="379"/>
      <c r="E464" s="376" t="str">
        <f xml:space="preserve"> "RCV at 31 March " &amp; $O$4 &amp; " expressed in March " &amp; $P$4 &amp; " prices - WWN"</f>
        <v>RCV at 31 March 2023 expressed in March 2024 prices - WWN</v>
      </c>
      <c r="G464" s="377" t="s">
        <v>170</v>
      </c>
      <c r="J464" s="378"/>
      <c r="K464" s="378"/>
      <c r="L464" s="378"/>
      <c r="M464" s="378"/>
      <c r="N464" s="378"/>
      <c r="O464" s="378"/>
      <c r="P464" s="378">
        <f xml:space="preserve"> P445</f>
        <v>0</v>
      </c>
      <c r="Q464" s="378"/>
    </row>
    <row r="465" spans="1:17" s="118" customFormat="1" hidden="1" outlineLevel="2">
      <c r="A465" s="269"/>
      <c r="B465" s="270"/>
      <c r="C465" s="271"/>
      <c r="D465" s="272"/>
      <c r="E465" s="280"/>
      <c r="J465" s="380"/>
      <c r="K465" s="380"/>
      <c r="L465" s="380"/>
      <c r="M465" s="380"/>
      <c r="N465" s="380"/>
      <c r="O465" s="380"/>
      <c r="P465" s="380"/>
      <c r="Q465" s="380"/>
    </row>
    <row r="466" spans="1:17" s="377" customFormat="1" hidden="1" outlineLevel="2">
      <c r="A466" s="372"/>
      <c r="B466" s="373"/>
      <c r="C466" s="374"/>
      <c r="D466" s="375"/>
      <c r="E466" s="376" t="str">
        <f xml:space="preserve"> "RCV at 31 March " &amp; $P$4 &amp; " expressed in March " &amp; $P$4 &amp; " prices - WWN"</f>
        <v>RCV at 31 March 2024 expressed in March 2024 prices - WWN</v>
      </c>
      <c r="G466" s="377" t="s">
        <v>170</v>
      </c>
      <c r="J466" s="378"/>
      <c r="K466" s="378"/>
      <c r="L466" s="378"/>
      <c r="M466" s="378"/>
      <c r="N466" s="378"/>
      <c r="O466" s="378"/>
      <c r="P466" s="378"/>
      <c r="Q466" s="378">
        <f xml:space="preserve"> Q446</f>
        <v>0</v>
      </c>
    </row>
    <row r="467" spans="1:17" s="377" customFormat="1" hidden="1" outlineLevel="2">
      <c r="A467" s="372"/>
      <c r="B467" s="373"/>
      <c r="C467" s="374"/>
      <c r="D467" s="375" t="s">
        <v>565</v>
      </c>
      <c r="E467" s="376" t="str">
        <f xml:space="preserve"> "Indexation roll forward in " &amp; $Q$4 &amp; " update - WWN"</f>
        <v>Indexation roll forward in 2025 update - WWN</v>
      </c>
      <c r="G467" s="377" t="s">
        <v>170</v>
      </c>
      <c r="J467" s="378"/>
      <c r="K467" s="378"/>
      <c r="L467" s="378"/>
      <c r="M467" s="378"/>
      <c r="N467" s="378"/>
      <c r="O467" s="378"/>
      <c r="P467" s="378"/>
      <c r="Q467" s="378">
        <f xml:space="preserve"> Q448</f>
        <v>0</v>
      </c>
    </row>
    <row r="468" spans="1:17" s="377" customFormat="1" hidden="1" outlineLevel="2">
      <c r="A468" s="372"/>
      <c r="B468" s="373"/>
      <c r="C468" s="374"/>
      <c r="D468" s="379"/>
      <c r="E468" s="376" t="str">
        <f xml:space="preserve"> "RCV at 31 March " &amp; $P$4 &amp; " expressed in March " &amp; $Q$4 &amp; " prices - WWN"</f>
        <v>RCV at 31 March 2024 expressed in March 2025 prices - WWN</v>
      </c>
      <c r="G468" s="377" t="s">
        <v>170</v>
      </c>
      <c r="J468" s="378"/>
      <c r="K468" s="378"/>
      <c r="L468" s="378"/>
      <c r="M468" s="378"/>
      <c r="N468" s="378"/>
      <c r="O468" s="378"/>
      <c r="P468" s="378"/>
      <c r="Q468" s="378">
        <f xml:space="preserve"> Q445</f>
        <v>0</v>
      </c>
    </row>
    <row r="469" spans="1:17" s="149" customFormat="1" hidden="1" outlineLevel="2">
      <c r="A469" s="144"/>
      <c r="B469" s="145"/>
      <c r="C469" s="146"/>
      <c r="D469" s="147"/>
      <c r="E469" s="148"/>
      <c r="G469" s="150"/>
      <c r="J469" s="371"/>
      <c r="K469" s="371"/>
      <c r="L469" s="371"/>
      <c r="M469" s="371"/>
      <c r="N469" s="371"/>
      <c r="O469" s="371"/>
      <c r="P469" s="371"/>
      <c r="Q469" s="371"/>
    </row>
    <row r="470" spans="1:17" s="193" customFormat="1" hidden="1" outlineLevel="2">
      <c r="A470" s="189"/>
      <c r="B470" s="309"/>
      <c r="C470" s="191"/>
      <c r="D470" s="192"/>
      <c r="E470" s="196"/>
    </row>
    <row r="471" spans="1:17" hidden="1" outlineLevel="1">
      <c r="D471" s="83"/>
    </row>
    <row r="472" spans="1:17" hidden="1" outlineLevel="1" collapsed="1">
      <c r="B472" s="85" t="s">
        <v>603</v>
      </c>
      <c r="D472" s="83"/>
    </row>
    <row r="473" spans="1:17" hidden="1" outlineLevel="2">
      <c r="D473" s="83"/>
    </row>
    <row r="474" spans="1:17" s="162" customFormat="1" hidden="1" outlineLevel="2">
      <c r="A474" s="158"/>
      <c r="B474" s="159"/>
      <c r="C474" s="160"/>
      <c r="D474" s="161"/>
      <c r="E474" s="156" t="str">
        <f xml:space="preserve"> Inp!E$201</f>
        <v>Regulatory equity notional (PR19FD)</v>
      </c>
      <c r="F474" s="156">
        <f xml:space="preserve"> Inp!F$201</f>
        <v>0</v>
      </c>
      <c r="G474" s="156" t="str">
        <f xml:space="preserve"> Inp!G$201</f>
        <v>%</v>
      </c>
      <c r="H474" s="156">
        <f xml:space="preserve"> Inp!H$201</f>
        <v>0</v>
      </c>
      <c r="I474" s="156">
        <f xml:space="preserve"> Inp!I$201</f>
        <v>0</v>
      </c>
      <c r="J474" s="250">
        <f xml:space="preserve"> Inp!J$201</f>
        <v>0</v>
      </c>
      <c r="K474" s="250">
        <f xml:space="preserve"> Inp!K$201</f>
        <v>0</v>
      </c>
      <c r="L474" s="250">
        <f xml:space="preserve"> Inp!L$201</f>
        <v>0</v>
      </c>
      <c r="M474" s="250">
        <f xml:space="preserve"> Inp!M$201</f>
        <v>0.4</v>
      </c>
      <c r="N474" s="250">
        <f xml:space="preserve"> Inp!N$201</f>
        <v>0.4</v>
      </c>
      <c r="O474" s="250">
        <f xml:space="preserve"> Inp!O$201</f>
        <v>0.4</v>
      </c>
      <c r="P474" s="250">
        <f xml:space="preserve"> Inp!P$201</f>
        <v>0.4</v>
      </c>
      <c r="Q474" s="250">
        <f xml:space="preserve"> Inp!Q$201</f>
        <v>0.4</v>
      </c>
    </row>
    <row r="475" spans="1:17" s="193" customFormat="1" hidden="1" outlineLevel="2">
      <c r="A475" s="189"/>
      <c r="B475" s="309"/>
      <c r="C475" s="191"/>
      <c r="D475" s="192"/>
      <c r="E475" s="196" t="str">
        <f t="shared" ref="E475:Q475" si="271" xml:space="preserve"> E431</f>
        <v>Average total RCV (year average) - WWN - nominal (year average prices)</v>
      </c>
      <c r="F475" s="196">
        <f t="shared" si="271"/>
        <v>0</v>
      </c>
      <c r="G475" s="196" t="str">
        <f t="shared" si="271"/>
        <v>£m</v>
      </c>
      <c r="H475" s="196">
        <f t="shared" si="271"/>
        <v>0</v>
      </c>
      <c r="I475" s="196">
        <f t="shared" si="271"/>
        <v>0</v>
      </c>
      <c r="J475" s="196">
        <f t="shared" si="271"/>
        <v>0</v>
      </c>
      <c r="K475" s="196">
        <f t="shared" si="271"/>
        <v>0</v>
      </c>
      <c r="L475" s="196">
        <f t="shared" si="271"/>
        <v>0</v>
      </c>
      <c r="M475" s="196">
        <f t="shared" si="271"/>
        <v>0</v>
      </c>
      <c r="N475" s="196">
        <f t="shared" si="271"/>
        <v>0</v>
      </c>
      <c r="O475" s="196">
        <f t="shared" si="271"/>
        <v>0</v>
      </c>
      <c r="P475" s="196">
        <f t="shared" si="271"/>
        <v>0</v>
      </c>
      <c r="Q475" s="196">
        <f t="shared" si="271"/>
        <v>0</v>
      </c>
    </row>
    <row r="476" spans="1:17" s="315" customFormat="1" hidden="1" outlineLevel="2">
      <c r="A476" s="311"/>
      <c r="B476" s="312"/>
      <c r="C476" s="313"/>
      <c r="D476" s="251"/>
      <c r="E476" s="197" t="s">
        <v>908</v>
      </c>
      <c r="G476" s="315" t="s">
        <v>170</v>
      </c>
      <c r="J476" s="314">
        <f t="shared" ref="J476:Q476" si="272" xml:space="preserve"> J474 * J475</f>
        <v>0</v>
      </c>
      <c r="K476" s="314">
        <f t="shared" si="272"/>
        <v>0</v>
      </c>
      <c r="L476" s="314">
        <f t="shared" si="272"/>
        <v>0</v>
      </c>
      <c r="M476" s="314">
        <f t="shared" si="272"/>
        <v>0</v>
      </c>
      <c r="N476" s="314">
        <f t="shared" si="272"/>
        <v>0</v>
      </c>
      <c r="O476" s="314">
        <f t="shared" si="272"/>
        <v>0</v>
      </c>
      <c r="P476" s="314">
        <f t="shared" si="272"/>
        <v>0</v>
      </c>
      <c r="Q476" s="314">
        <f t="shared" si="272"/>
        <v>0</v>
      </c>
    </row>
    <row r="477" spans="1:17" s="241" customFormat="1" hidden="1" outlineLevel="2">
      <c r="A477" s="238"/>
      <c r="B477" s="242"/>
      <c r="C477" s="239"/>
      <c r="D477" s="240"/>
      <c r="E477" s="197" t="s">
        <v>909</v>
      </c>
      <c r="G477" s="241" t="s">
        <v>170</v>
      </c>
      <c r="J477" s="197">
        <f t="shared" ref="J477:Q477" si="273" xml:space="preserve"> J405 * J$13</f>
        <v>0</v>
      </c>
      <c r="K477" s="197">
        <f t="shared" si="273"/>
        <v>0</v>
      </c>
      <c r="L477" s="197">
        <f t="shared" si="273"/>
        <v>0</v>
      </c>
      <c r="M477" s="197">
        <f t="shared" si="273"/>
        <v>0</v>
      </c>
      <c r="N477" s="197">
        <f t="shared" si="273"/>
        <v>0</v>
      </c>
      <c r="O477" s="197">
        <f t="shared" si="273"/>
        <v>0</v>
      </c>
      <c r="P477" s="197">
        <f t="shared" si="273"/>
        <v>0</v>
      </c>
      <c r="Q477" s="197">
        <f t="shared" si="273"/>
        <v>0</v>
      </c>
    </row>
    <row r="478" spans="1:17" s="137" customFormat="1" hidden="1" outlineLevel="2">
      <c r="A478" s="387"/>
      <c r="B478" s="393"/>
      <c r="C478" s="388"/>
      <c r="D478" s="389"/>
      <c r="E478" s="280" t="s">
        <v>910</v>
      </c>
      <c r="G478" s="137" t="s">
        <v>170</v>
      </c>
      <c r="J478" s="280">
        <f t="shared" ref="J478" si="274" xml:space="preserve"> J474 * J477</f>
        <v>0</v>
      </c>
      <c r="K478" s="280">
        <f t="shared" ref="K478" si="275" xml:space="preserve"> K474 * K477</f>
        <v>0</v>
      </c>
      <c r="L478" s="280">
        <f t="shared" ref="L478" si="276" xml:space="preserve"> L474 * L477</f>
        <v>0</v>
      </c>
      <c r="M478" s="280">
        <f t="shared" ref="M478" si="277" xml:space="preserve"> M474 * M477</f>
        <v>0</v>
      </c>
      <c r="N478" s="280">
        <f t="shared" ref="N478" si="278" xml:space="preserve"> N474 * N477</f>
        <v>0</v>
      </c>
      <c r="O478" s="280">
        <f t="shared" ref="O478" si="279" xml:space="preserve"> O474 * O477</f>
        <v>0</v>
      </c>
      <c r="P478" s="280">
        <f t="shared" ref="P478" si="280" xml:space="preserve"> P474 * P477</f>
        <v>0</v>
      </c>
      <c r="Q478" s="280">
        <f t="shared" ref="Q478" si="281" xml:space="preserve"> Q474 * Q477</f>
        <v>0</v>
      </c>
    </row>
    <row r="479" spans="1:17" hidden="1" outlineLevel="1">
      <c r="D479" s="83"/>
    </row>
    <row r="480" spans="1:17" hidden="1" outlineLevel="1" collapsed="1">
      <c r="B480" s="85" t="s">
        <v>605</v>
      </c>
      <c r="D480" s="83"/>
    </row>
    <row r="481" spans="1:17" hidden="1" outlineLevel="2">
      <c r="D481" s="83"/>
    </row>
    <row r="482" spans="1:17" s="162" customFormat="1" hidden="1" outlineLevel="2">
      <c r="A482" s="158"/>
      <c r="B482" s="159"/>
      <c r="C482" s="160"/>
      <c r="D482" s="161"/>
      <c r="E482" s="156" t="str">
        <f xml:space="preserve"> Inp!E$209</f>
        <v>Regulatory equity actual</v>
      </c>
      <c r="F482" s="156">
        <f xml:space="preserve"> Inp!F$209</f>
        <v>0</v>
      </c>
      <c r="G482" s="156" t="str">
        <f xml:space="preserve"> Inp!G$209</f>
        <v>%</v>
      </c>
      <c r="H482" s="156">
        <f xml:space="preserve"> Inp!H$209</f>
        <v>0</v>
      </c>
      <c r="I482" s="156">
        <f xml:space="preserve"> Inp!I$209</f>
        <v>0</v>
      </c>
      <c r="J482" s="250">
        <f xml:space="preserve"> Inp!J$209</f>
        <v>0</v>
      </c>
      <c r="K482" s="250">
        <f xml:space="preserve"> Inp!K$209</f>
        <v>0</v>
      </c>
      <c r="L482" s="250">
        <f xml:space="preserve"> Inp!L$209</f>
        <v>0</v>
      </c>
      <c r="M482" s="250">
        <f xml:space="preserve"> Inp!M$209</f>
        <v>0</v>
      </c>
      <c r="N482" s="250">
        <f xml:space="preserve"> Inp!N$209</f>
        <v>0</v>
      </c>
      <c r="O482" s="250">
        <f xml:space="preserve"> Inp!O$209</f>
        <v>0</v>
      </c>
      <c r="P482" s="250">
        <f xml:space="preserve"> Inp!P$209</f>
        <v>0</v>
      </c>
      <c r="Q482" s="250">
        <f xml:space="preserve"> Inp!Q$209</f>
        <v>0</v>
      </c>
    </row>
    <row r="483" spans="1:17" s="193" customFormat="1" hidden="1" outlineLevel="2">
      <c r="A483" s="189"/>
      <c r="B483" s="309"/>
      <c r="C483" s="191"/>
      <c r="D483" s="192"/>
      <c r="E483" s="196" t="str">
        <f t="shared" ref="E483:Q483" si="282" xml:space="preserve"> E431</f>
        <v>Average total RCV (year average) - WWN - nominal (year average prices)</v>
      </c>
      <c r="F483" s="196">
        <f t="shared" si="282"/>
        <v>0</v>
      </c>
      <c r="G483" s="196" t="str">
        <f t="shared" si="282"/>
        <v>£m</v>
      </c>
      <c r="H483" s="196">
        <f t="shared" si="282"/>
        <v>0</v>
      </c>
      <c r="I483" s="196">
        <f t="shared" si="282"/>
        <v>0</v>
      </c>
      <c r="J483" s="196">
        <f t="shared" si="282"/>
        <v>0</v>
      </c>
      <c r="K483" s="196">
        <f t="shared" si="282"/>
        <v>0</v>
      </c>
      <c r="L483" s="196">
        <f t="shared" si="282"/>
        <v>0</v>
      </c>
      <c r="M483" s="196">
        <f t="shared" si="282"/>
        <v>0</v>
      </c>
      <c r="N483" s="196">
        <f t="shared" si="282"/>
        <v>0</v>
      </c>
      <c r="O483" s="196">
        <f t="shared" si="282"/>
        <v>0</v>
      </c>
      <c r="P483" s="196">
        <f t="shared" si="282"/>
        <v>0</v>
      </c>
      <c r="Q483" s="196">
        <f t="shared" si="282"/>
        <v>0</v>
      </c>
    </row>
    <row r="484" spans="1:17" s="241" customFormat="1" hidden="1" outlineLevel="2">
      <c r="A484" s="238"/>
      <c r="B484" s="242"/>
      <c r="C484" s="239"/>
      <c r="D484" s="240"/>
      <c r="E484" s="197" t="s">
        <v>911</v>
      </c>
      <c r="G484" s="241" t="s">
        <v>170</v>
      </c>
      <c r="J484" s="197">
        <f t="shared" ref="J484:Q484" si="283" xml:space="preserve"> J482 * J483</f>
        <v>0</v>
      </c>
      <c r="K484" s="197">
        <f t="shared" si="283"/>
        <v>0</v>
      </c>
      <c r="L484" s="197">
        <f t="shared" si="283"/>
        <v>0</v>
      </c>
      <c r="M484" s="197">
        <f t="shared" si="283"/>
        <v>0</v>
      </c>
      <c r="N484" s="197">
        <f t="shared" si="283"/>
        <v>0</v>
      </c>
      <c r="O484" s="197">
        <f t="shared" si="283"/>
        <v>0</v>
      </c>
      <c r="P484" s="197">
        <f t="shared" si="283"/>
        <v>0</v>
      </c>
      <c r="Q484" s="197">
        <f t="shared" si="283"/>
        <v>0</v>
      </c>
    </row>
    <row r="485" spans="1:17" s="260" customFormat="1" hidden="1" outlineLevel="2">
      <c r="A485" s="257"/>
      <c r="B485" s="258"/>
      <c r="C485" s="259"/>
      <c r="D485" s="256"/>
      <c r="E485" s="197" t="s">
        <v>912</v>
      </c>
      <c r="F485" s="241"/>
      <c r="G485" s="241" t="s">
        <v>170</v>
      </c>
      <c r="H485" s="241"/>
      <c r="I485" s="241"/>
      <c r="J485" s="197">
        <f t="shared" ref="J485:Q485" si="284" xml:space="preserve"> J405 * J$13</f>
        <v>0</v>
      </c>
      <c r="K485" s="197">
        <f t="shared" si="284"/>
        <v>0</v>
      </c>
      <c r="L485" s="197">
        <f t="shared" si="284"/>
        <v>0</v>
      </c>
      <c r="M485" s="197">
        <f t="shared" si="284"/>
        <v>0</v>
      </c>
      <c r="N485" s="197">
        <f t="shared" si="284"/>
        <v>0</v>
      </c>
      <c r="O485" s="197">
        <f t="shared" si="284"/>
        <v>0</v>
      </c>
      <c r="P485" s="197">
        <f t="shared" si="284"/>
        <v>0</v>
      </c>
      <c r="Q485" s="197">
        <f t="shared" si="284"/>
        <v>0</v>
      </c>
    </row>
    <row r="486" spans="1:17" s="260" customFormat="1" hidden="1" outlineLevel="2">
      <c r="A486" s="257"/>
      <c r="B486" s="258"/>
      <c r="C486" s="259"/>
      <c r="D486" s="256"/>
      <c r="E486" s="280" t="s">
        <v>913</v>
      </c>
      <c r="F486" s="137"/>
      <c r="G486" s="137" t="s">
        <v>170</v>
      </c>
      <c r="H486" s="137"/>
      <c r="I486" s="137"/>
      <c r="J486" s="280">
        <f t="shared" ref="J486" si="285" xml:space="preserve"> J482 * J485</f>
        <v>0</v>
      </c>
      <c r="K486" s="280">
        <f t="shared" ref="K486" si="286" xml:space="preserve"> K482 * K485</f>
        <v>0</v>
      </c>
      <c r="L486" s="280">
        <f t="shared" ref="L486" si="287" xml:space="preserve"> L482 * L485</f>
        <v>0</v>
      </c>
      <c r="M486" s="280">
        <f t="shared" ref="M486" si="288" xml:space="preserve"> M482 * M485</f>
        <v>0</v>
      </c>
      <c r="N486" s="280">
        <f t="shared" ref="N486" si="289" xml:space="preserve"> N482 * N485</f>
        <v>0</v>
      </c>
      <c r="O486" s="280">
        <f t="shared" ref="O486" si="290" xml:space="preserve"> O482 * O485</f>
        <v>0</v>
      </c>
      <c r="P486" s="280">
        <f t="shared" ref="P486" si="291" xml:space="preserve"> P482 * P485</f>
        <v>0</v>
      </c>
      <c r="Q486" s="280">
        <f t="shared" ref="Q486" si="292" xml:space="preserve"> Q482 * Q485</f>
        <v>0</v>
      </c>
    </row>
    <row r="487" spans="1:17" s="260" customFormat="1" hidden="1" outlineLevel="1">
      <c r="A487" s="257"/>
      <c r="B487" s="258"/>
      <c r="C487" s="259"/>
      <c r="D487" s="256"/>
      <c r="E487" s="197"/>
      <c r="F487" s="241"/>
      <c r="G487" s="241"/>
      <c r="H487" s="241"/>
      <c r="I487" s="241"/>
      <c r="J487" s="197"/>
      <c r="K487" s="197"/>
      <c r="L487" s="197"/>
      <c r="M487" s="197"/>
      <c r="N487" s="197"/>
      <c r="O487" s="197"/>
      <c r="P487" s="197"/>
      <c r="Q487" s="197"/>
    </row>
    <row r="488" spans="1:17" s="260" customFormat="1">
      <c r="A488" s="257"/>
      <c r="B488" s="258"/>
      <c r="C488" s="259"/>
      <c r="D488" s="256"/>
      <c r="E488" s="197"/>
      <c r="F488" s="197"/>
      <c r="G488" s="197"/>
      <c r="H488" s="197"/>
      <c r="I488" s="197"/>
      <c r="J488" s="197"/>
      <c r="K488" s="197"/>
      <c r="L488" s="197"/>
      <c r="M488" s="197"/>
      <c r="N488" s="197"/>
      <c r="O488" s="197"/>
      <c r="P488" s="197"/>
      <c r="Q488" s="197"/>
    </row>
    <row r="489" spans="1:17" s="33" customFormat="1" collapsed="1">
      <c r="A489" s="33" t="s">
        <v>914</v>
      </c>
      <c r="D489" s="254"/>
    </row>
    <row r="490" spans="1:17" s="260" customFormat="1" hidden="1" outlineLevel="1">
      <c r="A490" s="257"/>
      <c r="B490" s="258"/>
      <c r="C490" s="259"/>
      <c r="D490" s="256"/>
      <c r="E490" s="197"/>
      <c r="F490" s="197"/>
      <c r="G490" s="197"/>
      <c r="H490" s="197"/>
      <c r="I490" s="197"/>
      <c r="J490" s="197"/>
      <c r="K490" s="197"/>
      <c r="L490" s="197"/>
      <c r="M490" s="197"/>
      <c r="N490" s="197"/>
      <c r="O490" s="197"/>
      <c r="P490" s="197"/>
      <c r="Q490" s="197"/>
    </row>
    <row r="491" spans="1:17" s="260" customFormat="1" hidden="1" outlineLevel="1" collapsed="1">
      <c r="A491" s="257"/>
      <c r="B491" s="258" t="s">
        <v>827</v>
      </c>
      <c r="C491" s="259"/>
      <c r="D491" s="256"/>
      <c r="E491" s="197"/>
      <c r="F491" s="197"/>
      <c r="G491" s="197"/>
      <c r="H491" s="197"/>
      <c r="I491" s="197"/>
      <c r="J491" s="197"/>
      <c r="K491" s="197"/>
      <c r="L491" s="197"/>
      <c r="M491" s="197"/>
      <c r="N491" s="197"/>
      <c r="O491" s="197"/>
      <c r="P491" s="197"/>
      <c r="Q491" s="197"/>
    </row>
    <row r="492" spans="1:17" s="296" customFormat="1" hidden="1" outlineLevel="2">
      <c r="A492" s="291"/>
      <c r="B492" s="292"/>
      <c r="C492" s="293"/>
      <c r="D492" s="294"/>
      <c r="E492" s="297" t="str">
        <f>Inp!E$156</f>
        <v>RCV CPI(H) + RPI wedge bf balance BEG - BR - nominal</v>
      </c>
      <c r="F492" s="297">
        <f>Inp!F$156</f>
        <v>0</v>
      </c>
      <c r="G492" s="297" t="str">
        <f>Inp!G$156</f>
        <v>£m</v>
      </c>
      <c r="H492" s="297">
        <f>Inp!H$156</f>
        <v>0</v>
      </c>
      <c r="I492" s="297">
        <f>Inp!I$156</f>
        <v>0</v>
      </c>
      <c r="J492" s="297">
        <f>Inp!J$156</f>
        <v>0</v>
      </c>
      <c r="K492" s="297">
        <f>Inp!K$156</f>
        <v>0</v>
      </c>
      <c r="L492" s="297">
        <f>Inp!L$156</f>
        <v>0</v>
      </c>
      <c r="M492" s="297">
        <f>Inp!M$156</f>
        <v>0</v>
      </c>
      <c r="N492" s="297">
        <f>Inp!N$156</f>
        <v>0</v>
      </c>
      <c r="O492" s="297">
        <f>Inp!O$156</f>
        <v>0</v>
      </c>
      <c r="P492" s="297">
        <f>Inp!P$156</f>
        <v>0</v>
      </c>
      <c r="Q492" s="297">
        <f>Inp!Q$156</f>
        <v>0</v>
      </c>
    </row>
    <row r="493" spans="1:17" s="260" customFormat="1" hidden="1" outlineLevel="2">
      <c r="A493" s="257"/>
      <c r="B493" s="258"/>
      <c r="C493" s="259"/>
      <c r="D493" s="256"/>
      <c r="E493" s="273" t="str">
        <f>Time!E$39</f>
        <v>Acquisition / initial balance date flag</v>
      </c>
      <c r="F493" s="273">
        <f>Time!F$39</f>
        <v>0</v>
      </c>
      <c r="G493" s="273" t="str">
        <f>Time!G$39</f>
        <v>flag</v>
      </c>
      <c r="H493" s="273">
        <f>Time!H$39</f>
        <v>1</v>
      </c>
      <c r="I493" s="273">
        <f>Time!I$39</f>
        <v>0</v>
      </c>
      <c r="J493" s="273">
        <f>Time!J$39</f>
        <v>0</v>
      </c>
      <c r="K493" s="273">
        <f>Time!K$39</f>
        <v>0</v>
      </c>
      <c r="L493" s="273">
        <f>Time!L$39</f>
        <v>1</v>
      </c>
      <c r="M493" s="273">
        <f>Time!M$39</f>
        <v>0</v>
      </c>
      <c r="N493" s="273">
        <f>Time!N$39</f>
        <v>0</v>
      </c>
      <c r="O493" s="273">
        <f>Time!O$39</f>
        <v>0</v>
      </c>
      <c r="P493" s="273">
        <f>Time!P$39</f>
        <v>0</v>
      </c>
      <c r="Q493" s="273">
        <f>Time!Q$39</f>
        <v>0</v>
      </c>
    </row>
    <row r="494" spans="1:17" s="260" customFormat="1" hidden="1" outlineLevel="2">
      <c r="A494" s="257"/>
      <c r="B494" s="258"/>
      <c r="C494" s="259"/>
      <c r="D494" s="256"/>
      <c r="E494" s="197" t="s">
        <v>915</v>
      </c>
      <c r="F494" s="279"/>
      <c r="G494" s="197" t="s">
        <v>170</v>
      </c>
      <c r="H494" s="279"/>
      <c r="I494" s="279"/>
      <c r="J494" s="279">
        <f t="shared" ref="J494" si="293" xml:space="preserve"> K492 * J493</f>
        <v>0</v>
      </c>
      <c r="K494" s="279">
        <f t="shared" ref="K494" si="294" xml:space="preserve"> L492 * K493</f>
        <v>0</v>
      </c>
      <c r="L494" s="279">
        <f t="shared" ref="L494" si="295" xml:space="preserve"> M492 * L493</f>
        <v>0</v>
      </c>
      <c r="M494" s="279">
        <f t="shared" ref="M494" si="296" xml:space="preserve"> N492 * M493</f>
        <v>0</v>
      </c>
      <c r="N494" s="279">
        <f t="shared" ref="N494" si="297" xml:space="preserve"> O492 * N493</f>
        <v>0</v>
      </c>
      <c r="O494" s="279">
        <f t="shared" ref="O494" si="298" xml:space="preserve"> P492 * O493</f>
        <v>0</v>
      </c>
      <c r="P494" s="279">
        <f t="shared" ref="P494" si="299" xml:space="preserve"> Q492 * P493</f>
        <v>0</v>
      </c>
      <c r="Q494" s="279">
        <f t="shared" ref="Q494" si="300" xml:space="preserve"> R492 * Q493</f>
        <v>0</v>
      </c>
    </row>
    <row r="495" spans="1:17" s="260" customFormat="1" hidden="1" outlineLevel="2">
      <c r="A495" s="257"/>
      <c r="B495" s="258"/>
      <c r="C495" s="259"/>
      <c r="D495" s="256"/>
      <c r="E495" s="197"/>
      <c r="F495" s="279"/>
      <c r="G495" s="197"/>
      <c r="H495" s="279"/>
      <c r="I495" s="279"/>
      <c r="J495" s="279"/>
      <c r="K495" s="279"/>
      <c r="L495" s="279"/>
      <c r="M495" s="279"/>
      <c r="N495" s="279"/>
      <c r="O495" s="279"/>
      <c r="P495" s="279"/>
      <c r="Q495" s="279"/>
    </row>
    <row r="496" spans="1:17" s="286" customFormat="1" hidden="1" outlineLevel="2">
      <c r="A496" s="282"/>
      <c r="B496" s="283"/>
      <c r="C496" s="284"/>
      <c r="D496" s="285"/>
      <c r="E496" s="287" t="str">
        <f t="shared" ref="E496:Q496" si="301" xml:space="preserve"> E505</f>
        <v>Actual wedge RCV (RPI inflated RCV) balance BEG - BR - nominal</v>
      </c>
      <c r="F496" s="287">
        <f t="shared" si="301"/>
        <v>0</v>
      </c>
      <c r="G496" s="287" t="str">
        <f t="shared" si="301"/>
        <v>£m</v>
      </c>
      <c r="H496" s="287">
        <f t="shared" si="301"/>
        <v>0</v>
      </c>
      <c r="I496" s="287">
        <f t="shared" si="301"/>
        <v>0</v>
      </c>
      <c r="J496" s="287">
        <f t="shared" si="301"/>
        <v>0</v>
      </c>
      <c r="K496" s="287">
        <f t="shared" si="301"/>
        <v>0</v>
      </c>
      <c r="L496" s="287">
        <f t="shared" si="301"/>
        <v>0</v>
      </c>
      <c r="M496" s="287">
        <f t="shared" si="301"/>
        <v>0</v>
      </c>
      <c r="N496" s="287">
        <f t="shared" si="301"/>
        <v>0</v>
      </c>
      <c r="O496" s="287">
        <f t="shared" si="301"/>
        <v>0</v>
      </c>
      <c r="P496" s="287">
        <f t="shared" si="301"/>
        <v>0</v>
      </c>
      <c r="Q496" s="287">
        <f t="shared" si="301"/>
        <v>0</v>
      </c>
    </row>
    <row r="497" spans="1:17" s="260" customFormat="1" hidden="1" outlineLevel="2">
      <c r="A497" s="257"/>
      <c r="B497" s="258"/>
      <c r="C497" s="259"/>
      <c r="D497" s="256"/>
      <c r="E497" s="264" t="str">
        <f xml:space="preserve"> Index!E$251</f>
        <v>Actual RPI-CPIH wedge with forecast CPIH - FYA - annual inflation</v>
      </c>
      <c r="F497" s="264">
        <f xml:space="preserve"> Index!F$251</f>
        <v>0</v>
      </c>
      <c r="G497" s="264" t="str">
        <f xml:space="preserve"> Index!G$251</f>
        <v>Factor</v>
      </c>
      <c r="H497" s="264">
        <f xml:space="preserve"> Index!H$251</f>
        <v>0</v>
      </c>
      <c r="I497" s="264">
        <f xml:space="preserve"> Index!I$251</f>
        <v>0</v>
      </c>
      <c r="J497" s="264">
        <f xml:space="preserve"> Index!J$251</f>
        <v>0</v>
      </c>
      <c r="K497" s="264">
        <f xml:space="preserve"> Index!K$251</f>
        <v>0</v>
      </c>
      <c r="L497" s="264">
        <f xml:space="preserve"> Index!L$251</f>
        <v>1.028804001067783</v>
      </c>
      <c r="M497" s="264">
        <f xml:space="preserve"> Index!M$251</f>
        <v>1.020509379279487</v>
      </c>
      <c r="N497" s="264">
        <f xml:space="preserve"> Index!N$251</f>
        <v>0</v>
      </c>
      <c r="O497" s="264">
        <f xml:space="preserve"> Index!O$251</f>
        <v>0</v>
      </c>
      <c r="P497" s="264">
        <f xml:space="preserve"> Index!P$251</f>
        <v>0</v>
      </c>
      <c r="Q497" s="264">
        <f xml:space="preserve"> Index!Q$251</f>
        <v>0</v>
      </c>
    </row>
    <row r="498" spans="1:17" s="260" customFormat="1" hidden="1" outlineLevel="2">
      <c r="A498" s="257"/>
      <c r="B498" s="258"/>
      <c r="C498" s="259"/>
      <c r="D498" s="256"/>
      <c r="E498" s="197" t="s">
        <v>916</v>
      </c>
      <c r="F498" s="197"/>
      <c r="G498" s="197" t="s">
        <v>170</v>
      </c>
      <c r="H498" s="197"/>
      <c r="I498" s="197"/>
      <c r="J498" s="279">
        <f t="shared" ref="J498:Q498" si="302" xml:space="preserve"> J496 * (J497 - 1)</f>
        <v>0</v>
      </c>
      <c r="K498" s="279">
        <f t="shared" si="302"/>
        <v>0</v>
      </c>
      <c r="L498" s="279">
        <f t="shared" si="302"/>
        <v>0</v>
      </c>
      <c r="M498" s="279">
        <f t="shared" si="302"/>
        <v>0</v>
      </c>
      <c r="N498" s="279">
        <f t="shared" si="302"/>
        <v>0</v>
      </c>
      <c r="O498" s="279">
        <f t="shared" si="302"/>
        <v>0</v>
      </c>
      <c r="P498" s="279">
        <f t="shared" si="302"/>
        <v>0</v>
      </c>
      <c r="Q498" s="279">
        <f t="shared" si="302"/>
        <v>0</v>
      </c>
    </row>
    <row r="499" spans="1:17" s="260" customFormat="1" hidden="1" outlineLevel="2">
      <c r="A499" s="257"/>
      <c r="B499" s="258"/>
      <c r="C499" s="259"/>
      <c r="D499" s="256"/>
      <c r="E499" s="197"/>
      <c r="F499" s="197"/>
      <c r="G499" s="197"/>
      <c r="H499" s="197"/>
      <c r="I499" s="197"/>
      <c r="J499" s="197"/>
      <c r="K499" s="197"/>
      <c r="L499" s="197"/>
      <c r="M499" s="197"/>
      <c r="N499" s="197"/>
      <c r="O499" s="197"/>
      <c r="P499" s="197"/>
      <c r="Q499" s="197"/>
    </row>
    <row r="500" spans="1:17" s="296" customFormat="1" hidden="1" outlineLevel="2">
      <c r="A500" s="291"/>
      <c r="B500" s="292"/>
      <c r="C500" s="293"/>
      <c r="D500" s="294"/>
      <c r="E500" s="182" t="str">
        <f xml:space="preserve"> Inp!E$175</f>
        <v>Run-off rate - CPI(H) + RPI wedge - active - BR</v>
      </c>
      <c r="F500" s="182">
        <f xml:space="preserve"> Inp!F$175</f>
        <v>0</v>
      </c>
      <c r="G500" s="182" t="str">
        <f xml:space="preserve"> Inp!G$175</f>
        <v>%</v>
      </c>
      <c r="H500" s="295">
        <f xml:space="preserve"> Inp!H$175</f>
        <v>0</v>
      </c>
      <c r="I500" s="295">
        <f xml:space="preserve"> Inp!I$175</f>
        <v>0</v>
      </c>
      <c r="J500" s="295">
        <f xml:space="preserve"> Inp!J$175</f>
        <v>0</v>
      </c>
      <c r="K500" s="295">
        <f xml:space="preserve"> Inp!K$175</f>
        <v>0</v>
      </c>
      <c r="L500" s="295">
        <f xml:space="preserve"> Inp!L$175</f>
        <v>0</v>
      </c>
      <c r="M500" s="295">
        <f xml:space="preserve"> Inp!M$175</f>
        <v>0</v>
      </c>
      <c r="N500" s="295">
        <f xml:space="preserve"> Inp!N$175</f>
        <v>0</v>
      </c>
      <c r="O500" s="295">
        <f xml:space="preserve"> Inp!O$175</f>
        <v>0</v>
      </c>
      <c r="P500" s="295">
        <f xml:space="preserve"> Inp!P$175</f>
        <v>0</v>
      </c>
      <c r="Q500" s="295">
        <f xml:space="preserve"> Inp!Q$175</f>
        <v>0</v>
      </c>
    </row>
    <row r="501" spans="1:17" s="286" customFormat="1" hidden="1" outlineLevel="2">
      <c r="A501" s="282"/>
      <c r="B501" s="283"/>
      <c r="C501" s="284"/>
      <c r="D501" s="285"/>
      <c r="E501" s="287" t="str">
        <f t="shared" ref="E501:Q501" si="303" xml:space="preserve"> E505</f>
        <v>Actual wedge RCV (RPI inflated RCV) balance BEG - BR - nominal</v>
      </c>
      <c r="F501" s="287">
        <f t="shared" si="303"/>
        <v>0</v>
      </c>
      <c r="G501" s="287" t="str">
        <f t="shared" si="303"/>
        <v>£m</v>
      </c>
      <c r="H501" s="287">
        <f t="shared" si="303"/>
        <v>0</v>
      </c>
      <c r="I501" s="287">
        <f t="shared" si="303"/>
        <v>0</v>
      </c>
      <c r="J501" s="287">
        <f t="shared" si="303"/>
        <v>0</v>
      </c>
      <c r="K501" s="287">
        <f t="shared" si="303"/>
        <v>0</v>
      </c>
      <c r="L501" s="287">
        <f t="shared" si="303"/>
        <v>0</v>
      </c>
      <c r="M501" s="287">
        <f t="shared" si="303"/>
        <v>0</v>
      </c>
      <c r="N501" s="287">
        <f t="shared" si="303"/>
        <v>0</v>
      </c>
      <c r="O501" s="287">
        <f t="shared" si="303"/>
        <v>0</v>
      </c>
      <c r="P501" s="287">
        <f t="shared" si="303"/>
        <v>0</v>
      </c>
      <c r="Q501" s="287">
        <f t="shared" si="303"/>
        <v>0</v>
      </c>
    </row>
    <row r="502" spans="1:17" s="260" customFormat="1" hidden="1" outlineLevel="2">
      <c r="A502" s="257"/>
      <c r="B502" s="258"/>
      <c r="C502" s="259"/>
      <c r="D502" s="256"/>
      <c r="E502" s="197" t="str">
        <f t="shared" ref="E502:Q502" si="304" xml:space="preserve"> E498</f>
        <v>Actual wedge indexation on RCV - CPI(H) + RPI wedge bf balance - BR - nominal</v>
      </c>
      <c r="F502" s="197">
        <f t="shared" si="304"/>
        <v>0</v>
      </c>
      <c r="G502" s="197" t="str">
        <f t="shared" si="304"/>
        <v>£m</v>
      </c>
      <c r="H502" s="279">
        <f t="shared" si="304"/>
        <v>0</v>
      </c>
      <c r="I502" s="279">
        <f t="shared" si="304"/>
        <v>0</v>
      </c>
      <c r="J502" s="279">
        <f t="shared" si="304"/>
        <v>0</v>
      </c>
      <c r="K502" s="279">
        <f t="shared" si="304"/>
        <v>0</v>
      </c>
      <c r="L502" s="279">
        <f t="shared" si="304"/>
        <v>0</v>
      </c>
      <c r="M502" s="279">
        <f t="shared" si="304"/>
        <v>0</v>
      </c>
      <c r="N502" s="279">
        <f t="shared" si="304"/>
        <v>0</v>
      </c>
      <c r="O502" s="279">
        <f t="shared" si="304"/>
        <v>0</v>
      </c>
      <c r="P502" s="279">
        <f t="shared" si="304"/>
        <v>0</v>
      </c>
      <c r="Q502" s="279">
        <f t="shared" si="304"/>
        <v>0</v>
      </c>
    </row>
    <row r="503" spans="1:17" s="260" customFormat="1" hidden="1" outlineLevel="2">
      <c r="A503" s="257"/>
      <c r="B503" s="258"/>
      <c r="C503" s="259"/>
      <c r="D503" s="256"/>
      <c r="E503" s="197" t="s">
        <v>917</v>
      </c>
      <c r="F503" s="197"/>
      <c r="G503" s="197" t="s">
        <v>170</v>
      </c>
      <c r="H503" s="279"/>
      <c r="I503" s="279"/>
      <c r="J503" s="279">
        <f t="shared" ref="J503:Q503" si="305" xml:space="preserve"> (J501 + J502) * J500</f>
        <v>0</v>
      </c>
      <c r="K503" s="279">
        <f t="shared" si="305"/>
        <v>0</v>
      </c>
      <c r="L503" s="279">
        <f t="shared" si="305"/>
        <v>0</v>
      </c>
      <c r="M503" s="279">
        <f t="shared" si="305"/>
        <v>0</v>
      </c>
      <c r="N503" s="279">
        <f t="shared" si="305"/>
        <v>0</v>
      </c>
      <c r="O503" s="279">
        <f t="shared" si="305"/>
        <v>0</v>
      </c>
      <c r="P503" s="279">
        <f t="shared" si="305"/>
        <v>0</v>
      </c>
      <c r="Q503" s="279">
        <f t="shared" si="305"/>
        <v>0</v>
      </c>
    </row>
    <row r="504" spans="1:17" s="260" customFormat="1" hidden="1" outlineLevel="2">
      <c r="A504" s="257"/>
      <c r="B504" s="258"/>
      <c r="C504" s="259"/>
      <c r="D504" s="256"/>
      <c r="E504" s="197"/>
      <c r="F504" s="197"/>
      <c r="G504" s="197"/>
      <c r="H504" s="279"/>
      <c r="I504" s="279"/>
      <c r="J504" s="279"/>
      <c r="K504" s="279"/>
      <c r="L504" s="279"/>
      <c r="M504" s="279"/>
      <c r="N504" s="279"/>
      <c r="O504" s="279"/>
      <c r="P504" s="279"/>
      <c r="Q504" s="279"/>
    </row>
    <row r="505" spans="1:17" s="260" customFormat="1" hidden="1" outlineLevel="2">
      <c r="A505" s="257"/>
      <c r="B505" s="258"/>
      <c r="C505" s="259"/>
      <c r="D505" s="256"/>
      <c r="E505" s="197" t="s">
        <v>918</v>
      </c>
      <c r="F505" s="197"/>
      <c r="G505" s="197" t="s">
        <v>170</v>
      </c>
      <c r="H505" s="279"/>
      <c r="I505" s="279"/>
      <c r="J505" s="279">
        <f t="shared" ref="J505" si="306" xml:space="preserve"> I508</f>
        <v>0</v>
      </c>
      <c r="K505" s="279">
        <f t="shared" ref="K505" si="307" xml:space="preserve"> J508</f>
        <v>0</v>
      </c>
      <c r="L505" s="279">
        <f t="shared" ref="L505" si="308" xml:space="preserve"> K508</f>
        <v>0</v>
      </c>
      <c r="M505" s="279">
        <f t="shared" ref="M505" si="309" xml:space="preserve"> L508</f>
        <v>0</v>
      </c>
      <c r="N505" s="279">
        <f t="shared" ref="N505" si="310" xml:space="preserve"> M508</f>
        <v>0</v>
      </c>
      <c r="O505" s="279">
        <f t="shared" ref="O505" si="311" xml:space="preserve"> N508</f>
        <v>0</v>
      </c>
      <c r="P505" s="279">
        <f t="shared" ref="P505" si="312" xml:space="preserve"> O508</f>
        <v>0</v>
      </c>
      <c r="Q505" s="279">
        <f t="shared" ref="Q505" si="313" xml:space="preserve"> P508</f>
        <v>0</v>
      </c>
    </row>
    <row r="506" spans="1:17" s="260" customFormat="1" hidden="1" outlineLevel="2">
      <c r="A506" s="257"/>
      <c r="B506" s="258"/>
      <c r="C506" s="259"/>
      <c r="D506" s="256" t="s">
        <v>565</v>
      </c>
      <c r="E506" s="197" t="str">
        <f t="shared" ref="E506:Q506" si="314" xml:space="preserve"> E498</f>
        <v>Actual wedge indexation on RCV - CPI(H) + RPI wedge bf balance - BR - nominal</v>
      </c>
      <c r="F506" s="197">
        <f t="shared" si="314"/>
        <v>0</v>
      </c>
      <c r="G506" s="197" t="str">
        <f t="shared" si="314"/>
        <v>£m</v>
      </c>
      <c r="H506" s="279">
        <f t="shared" si="314"/>
        <v>0</v>
      </c>
      <c r="I506" s="279">
        <f t="shared" si="314"/>
        <v>0</v>
      </c>
      <c r="J506" s="279">
        <f t="shared" si="314"/>
        <v>0</v>
      </c>
      <c r="K506" s="279">
        <f t="shared" si="314"/>
        <v>0</v>
      </c>
      <c r="L506" s="279">
        <f t="shared" si="314"/>
        <v>0</v>
      </c>
      <c r="M506" s="279">
        <f t="shared" si="314"/>
        <v>0</v>
      </c>
      <c r="N506" s="279">
        <f t="shared" si="314"/>
        <v>0</v>
      </c>
      <c r="O506" s="279">
        <f t="shared" si="314"/>
        <v>0</v>
      </c>
      <c r="P506" s="279">
        <f t="shared" si="314"/>
        <v>0</v>
      </c>
      <c r="Q506" s="279">
        <f t="shared" si="314"/>
        <v>0</v>
      </c>
    </row>
    <row r="507" spans="1:17" s="260" customFormat="1" hidden="1" outlineLevel="2">
      <c r="A507" s="257"/>
      <c r="B507" s="258"/>
      <c r="C507" s="259"/>
      <c r="D507" s="256" t="s">
        <v>473</v>
      </c>
      <c r="E507" s="197" t="str">
        <f t="shared" ref="E507:Q507" si="315" xml:space="preserve"> E503</f>
        <v>Actual wedge RCV - CPI(H) + RPI wedge run-off - BR - nominal</v>
      </c>
      <c r="F507" s="197">
        <f t="shared" si="315"/>
        <v>0</v>
      </c>
      <c r="G507" s="197" t="str">
        <f t="shared" si="315"/>
        <v>£m</v>
      </c>
      <c r="H507" s="197">
        <f t="shared" si="315"/>
        <v>0</v>
      </c>
      <c r="I507" s="197">
        <f t="shared" si="315"/>
        <v>0</v>
      </c>
      <c r="J507" s="197">
        <f t="shared" si="315"/>
        <v>0</v>
      </c>
      <c r="K507" s="197">
        <f t="shared" si="315"/>
        <v>0</v>
      </c>
      <c r="L507" s="197">
        <f t="shared" si="315"/>
        <v>0</v>
      </c>
      <c r="M507" s="197">
        <f t="shared" si="315"/>
        <v>0</v>
      </c>
      <c r="N507" s="197">
        <f t="shared" si="315"/>
        <v>0</v>
      </c>
      <c r="O507" s="197">
        <f t="shared" si="315"/>
        <v>0</v>
      </c>
      <c r="P507" s="197">
        <f t="shared" si="315"/>
        <v>0</v>
      </c>
      <c r="Q507" s="197">
        <f t="shared" si="315"/>
        <v>0</v>
      </c>
    </row>
    <row r="508" spans="1:17" s="260" customFormat="1" hidden="1" outlineLevel="2">
      <c r="A508" s="257"/>
      <c r="B508" s="258"/>
      <c r="C508" s="259"/>
      <c r="D508" s="256"/>
      <c r="E508" s="197" t="s">
        <v>919</v>
      </c>
      <c r="F508" s="197"/>
      <c r="G508" s="197" t="s">
        <v>170</v>
      </c>
      <c r="H508" s="279"/>
      <c r="I508" s="279"/>
      <c r="J508" s="279">
        <f t="shared" ref="J508:Q508" si="316" xml:space="preserve"> IF(J493 = 1, J494, J505 + J506 - J507)</f>
        <v>0</v>
      </c>
      <c r="K508" s="279">
        <f t="shared" si="316"/>
        <v>0</v>
      </c>
      <c r="L508" s="279">
        <f t="shared" si="316"/>
        <v>0</v>
      </c>
      <c r="M508" s="279">
        <f t="shared" si="316"/>
        <v>0</v>
      </c>
      <c r="N508" s="279">
        <f t="shared" si="316"/>
        <v>0</v>
      </c>
      <c r="O508" s="279">
        <f t="shared" si="316"/>
        <v>0</v>
      </c>
      <c r="P508" s="279">
        <f t="shared" si="316"/>
        <v>0</v>
      </c>
      <c r="Q508" s="279">
        <f t="shared" si="316"/>
        <v>0</v>
      </c>
    </row>
    <row r="509" spans="1:17" s="260" customFormat="1" hidden="1" outlineLevel="1">
      <c r="A509" s="257"/>
      <c r="B509" s="258"/>
      <c r="C509" s="259"/>
      <c r="D509" s="256"/>
      <c r="E509" s="197"/>
      <c r="F509" s="197"/>
      <c r="G509" s="197"/>
      <c r="H509" s="197"/>
      <c r="I509" s="197"/>
      <c r="J509" s="197"/>
      <c r="K509" s="197"/>
      <c r="L509" s="197"/>
      <c r="M509" s="197"/>
      <c r="N509" s="197"/>
      <c r="O509" s="197"/>
      <c r="P509" s="197"/>
      <c r="Q509" s="197"/>
    </row>
    <row r="510" spans="1:17" s="260" customFormat="1" hidden="1" outlineLevel="1" collapsed="1">
      <c r="A510" s="257"/>
      <c r="B510" s="258" t="s">
        <v>784</v>
      </c>
      <c r="C510" s="259"/>
      <c r="D510" s="256"/>
      <c r="E510" s="197"/>
      <c r="F510" s="197"/>
      <c r="G510" s="197"/>
      <c r="H510" s="197"/>
      <c r="I510" s="197"/>
      <c r="J510" s="197"/>
      <c r="K510" s="197"/>
      <c r="L510" s="197"/>
      <c r="M510" s="197"/>
      <c r="N510" s="197"/>
      <c r="O510" s="197"/>
      <c r="P510" s="197"/>
      <c r="Q510" s="197"/>
    </row>
    <row r="511" spans="1:17" s="260" customFormat="1" hidden="1" outlineLevel="2">
      <c r="A511" s="257"/>
      <c r="B511" s="258"/>
      <c r="C511" s="259"/>
      <c r="D511" s="256"/>
      <c r="E511" s="279" t="str">
        <f t="shared" ref="E511:Q511" si="317" xml:space="preserve"> E505</f>
        <v>Actual wedge RCV (RPI inflated RCV) balance BEG - BR - nominal</v>
      </c>
      <c r="F511" s="279">
        <f t="shared" si="317"/>
        <v>0</v>
      </c>
      <c r="G511" s="279" t="str">
        <f t="shared" si="317"/>
        <v>£m</v>
      </c>
      <c r="H511" s="279">
        <f t="shared" si="317"/>
        <v>0</v>
      </c>
      <c r="I511" s="279">
        <f t="shared" si="317"/>
        <v>0</v>
      </c>
      <c r="J511" s="279">
        <f t="shared" si="317"/>
        <v>0</v>
      </c>
      <c r="K511" s="279">
        <f t="shared" si="317"/>
        <v>0</v>
      </c>
      <c r="L511" s="279">
        <f t="shared" si="317"/>
        <v>0</v>
      </c>
      <c r="M511" s="279">
        <f t="shared" si="317"/>
        <v>0</v>
      </c>
      <c r="N511" s="279">
        <f t="shared" si="317"/>
        <v>0</v>
      </c>
      <c r="O511" s="279">
        <f t="shared" si="317"/>
        <v>0</v>
      </c>
      <c r="P511" s="279">
        <f t="shared" si="317"/>
        <v>0</v>
      </c>
      <c r="Q511" s="279">
        <f t="shared" si="317"/>
        <v>0</v>
      </c>
    </row>
    <row r="512" spans="1:17" s="260" customFormat="1" hidden="1" outlineLevel="2">
      <c r="A512" s="257"/>
      <c r="B512" s="258"/>
      <c r="C512" s="259"/>
      <c r="D512" s="256"/>
      <c r="E512" s="279" t="str">
        <f t="shared" ref="E512:Q512" si="318" xml:space="preserve"> E506</f>
        <v>Actual wedge indexation on RCV - CPI(H) + RPI wedge bf balance - BR - nominal</v>
      </c>
      <c r="F512" s="279">
        <f t="shared" si="318"/>
        <v>0</v>
      </c>
      <c r="G512" s="279" t="str">
        <f t="shared" si="318"/>
        <v>£m</v>
      </c>
      <c r="H512" s="279">
        <f t="shared" si="318"/>
        <v>0</v>
      </c>
      <c r="I512" s="279">
        <f t="shared" si="318"/>
        <v>0</v>
      </c>
      <c r="J512" s="279">
        <f t="shared" si="318"/>
        <v>0</v>
      </c>
      <c r="K512" s="279">
        <f t="shared" si="318"/>
        <v>0</v>
      </c>
      <c r="L512" s="279">
        <f t="shared" si="318"/>
        <v>0</v>
      </c>
      <c r="M512" s="279">
        <f t="shared" si="318"/>
        <v>0</v>
      </c>
      <c r="N512" s="279">
        <f t="shared" si="318"/>
        <v>0</v>
      </c>
      <c r="O512" s="279">
        <f t="shared" si="318"/>
        <v>0</v>
      </c>
      <c r="P512" s="279">
        <f t="shared" si="318"/>
        <v>0</v>
      </c>
      <c r="Q512" s="279">
        <f t="shared" si="318"/>
        <v>0</v>
      </c>
    </row>
    <row r="513" spans="1:17" s="260" customFormat="1" hidden="1" outlineLevel="2">
      <c r="A513" s="257"/>
      <c r="B513" s="258"/>
      <c r="C513" s="259"/>
      <c r="D513" s="256"/>
      <c r="E513" s="279" t="str">
        <f t="shared" ref="E513:Q513" si="319" xml:space="preserve"> E507</f>
        <v>Actual wedge RCV - CPI(H) + RPI wedge run-off - BR - nominal</v>
      </c>
      <c r="F513" s="279">
        <f t="shared" si="319"/>
        <v>0</v>
      </c>
      <c r="G513" s="279" t="str">
        <f t="shared" si="319"/>
        <v>£m</v>
      </c>
      <c r="H513" s="279">
        <f t="shared" si="319"/>
        <v>0</v>
      </c>
      <c r="I513" s="279">
        <f t="shared" si="319"/>
        <v>0</v>
      </c>
      <c r="J513" s="279">
        <f t="shared" si="319"/>
        <v>0</v>
      </c>
      <c r="K513" s="279">
        <f t="shared" si="319"/>
        <v>0</v>
      </c>
      <c r="L513" s="279">
        <f t="shared" si="319"/>
        <v>0</v>
      </c>
      <c r="M513" s="279">
        <f t="shared" si="319"/>
        <v>0</v>
      </c>
      <c r="N513" s="279">
        <f t="shared" si="319"/>
        <v>0</v>
      </c>
      <c r="O513" s="279">
        <f t="shared" si="319"/>
        <v>0</v>
      </c>
      <c r="P513" s="279">
        <f t="shared" si="319"/>
        <v>0</v>
      </c>
      <c r="Q513" s="279">
        <f t="shared" si="319"/>
        <v>0</v>
      </c>
    </row>
    <row r="514" spans="1:17" s="260" customFormat="1" hidden="1" outlineLevel="2">
      <c r="A514" s="257"/>
      <c r="B514" s="258"/>
      <c r="C514" s="259"/>
      <c r="D514" s="256"/>
      <c r="E514" s="279" t="str">
        <f t="shared" ref="E514:Q514" si="320" xml:space="preserve"> E508</f>
        <v>Actual wedge RCV (RPI inflated RCV) balance END - BR - nominal</v>
      </c>
      <c r="F514" s="279">
        <f t="shared" si="320"/>
        <v>0</v>
      </c>
      <c r="G514" s="279" t="str">
        <f t="shared" si="320"/>
        <v>£m</v>
      </c>
      <c r="H514" s="279">
        <f t="shared" si="320"/>
        <v>0</v>
      </c>
      <c r="I514" s="279">
        <f t="shared" si="320"/>
        <v>0</v>
      </c>
      <c r="J514" s="279">
        <f t="shared" si="320"/>
        <v>0</v>
      </c>
      <c r="K514" s="279">
        <f t="shared" si="320"/>
        <v>0</v>
      </c>
      <c r="L514" s="279">
        <f t="shared" si="320"/>
        <v>0</v>
      </c>
      <c r="M514" s="279">
        <f t="shared" si="320"/>
        <v>0</v>
      </c>
      <c r="N514" s="279">
        <f t="shared" si="320"/>
        <v>0</v>
      </c>
      <c r="O514" s="279">
        <f t="shared" si="320"/>
        <v>0</v>
      </c>
      <c r="P514" s="279">
        <f t="shared" si="320"/>
        <v>0</v>
      </c>
      <c r="Q514" s="279">
        <f t="shared" si="320"/>
        <v>0</v>
      </c>
    </row>
    <row r="515" spans="1:17" s="260" customFormat="1" hidden="1" outlineLevel="2">
      <c r="A515" s="257"/>
      <c r="B515" s="258"/>
      <c r="C515" s="259"/>
      <c r="D515" s="256"/>
      <c r="E515" s="197" t="s">
        <v>920</v>
      </c>
      <c r="F515" s="197"/>
      <c r="G515" s="197" t="s">
        <v>170</v>
      </c>
      <c r="H515" s="279"/>
      <c r="I515" s="279"/>
      <c r="J515" s="279">
        <f t="shared" ref="J515:Q515" si="321" xml:space="preserve"> ((J511 + J512) + J514) / 2</f>
        <v>0</v>
      </c>
      <c r="K515" s="279">
        <f t="shared" si="321"/>
        <v>0</v>
      </c>
      <c r="L515" s="279">
        <f t="shared" si="321"/>
        <v>0</v>
      </c>
      <c r="M515" s="279">
        <f t="shared" si="321"/>
        <v>0</v>
      </c>
      <c r="N515" s="279">
        <f t="shared" si="321"/>
        <v>0</v>
      </c>
      <c r="O515" s="279">
        <f t="shared" si="321"/>
        <v>0</v>
      </c>
      <c r="P515" s="279">
        <f t="shared" si="321"/>
        <v>0</v>
      </c>
      <c r="Q515" s="279">
        <f t="shared" si="321"/>
        <v>0</v>
      </c>
    </row>
    <row r="516" spans="1:17" s="260" customFormat="1" hidden="1" outlineLevel="2">
      <c r="A516" s="257"/>
      <c r="B516" s="258"/>
      <c r="C516" s="259"/>
      <c r="D516" s="256"/>
      <c r="E516" s="197"/>
      <c r="F516" s="197"/>
      <c r="G516" s="197"/>
      <c r="H516" s="197"/>
      <c r="I516" s="197"/>
      <c r="J516" s="197"/>
      <c r="K516" s="197"/>
      <c r="L516" s="197"/>
      <c r="M516" s="197"/>
      <c r="N516" s="197"/>
      <c r="O516" s="197"/>
      <c r="P516" s="197"/>
      <c r="Q516" s="197"/>
    </row>
    <row r="517" spans="1:17" s="260" customFormat="1" hidden="1" outlineLevel="2">
      <c r="A517" s="257"/>
      <c r="B517" s="258"/>
      <c r="C517" s="259"/>
      <c r="D517" s="256"/>
      <c r="E517" s="182" t="str">
        <f xml:space="preserve"> Index!E$85</f>
        <v>CPIH index (PR19FD) - FYA - inflate from FYA 2017-18</v>
      </c>
      <c r="F517" s="182">
        <f xml:space="preserve"> Index!F$85</f>
        <v>0</v>
      </c>
      <c r="G517" s="182" t="str">
        <f xml:space="preserve"> Index!G$85</f>
        <v>Factor</v>
      </c>
      <c r="H517" s="182">
        <f xml:space="preserve"> Index!H$85</f>
        <v>0</v>
      </c>
      <c r="I517" s="182">
        <f xml:space="preserve"> Index!I$85</f>
        <v>0</v>
      </c>
      <c r="J517" s="264">
        <f xml:space="preserve"> Index!J$85</f>
        <v>1</v>
      </c>
      <c r="K517" s="264">
        <f xml:space="preserve"> Index!K$85</f>
        <v>1.0212697905005599</v>
      </c>
      <c r="L517" s="264">
        <f xml:space="preserve"> Index!L$85</f>
        <v>1.0416029201511179</v>
      </c>
      <c r="M517" s="264">
        <f xml:space="preserve"> Index!M$85</f>
        <v>1.0622616980779827</v>
      </c>
      <c r="N517" s="264">
        <f xml:space="preserve"> Index!N$85</f>
        <v>1.0835515290872799</v>
      </c>
      <c r="O517" s="264">
        <f xml:space="preserve"> Index!O$85</f>
        <v>1.1060365794841869</v>
      </c>
      <c r="P517" s="264">
        <f xml:space="preserve"> Index!P$85</f>
        <v>1.1292633476533553</v>
      </c>
      <c r="Q517" s="264">
        <f xml:space="preserve"> Index!Q$85</f>
        <v>1.1529778779540774</v>
      </c>
    </row>
    <row r="518" spans="1:17" s="260" customFormat="1" hidden="1" outlineLevel="2">
      <c r="A518" s="257"/>
      <c r="B518" s="258"/>
      <c r="C518" s="259"/>
      <c r="D518" s="256"/>
      <c r="E518" s="197"/>
      <c r="F518" s="197"/>
      <c r="G518" s="197"/>
      <c r="H518" s="197"/>
      <c r="I518" s="197"/>
      <c r="J518" s="197"/>
      <c r="K518" s="197"/>
      <c r="L518" s="197"/>
      <c r="M518" s="197"/>
      <c r="N518" s="197"/>
      <c r="O518" s="197"/>
      <c r="P518" s="197"/>
      <c r="Q518" s="197"/>
    </row>
    <row r="519" spans="1:17" s="260" customFormat="1" hidden="1" outlineLevel="2">
      <c r="A519" s="257"/>
      <c r="B519" s="258"/>
      <c r="C519" s="259"/>
      <c r="D519" s="256"/>
      <c r="E519" s="197" t="s">
        <v>921</v>
      </c>
      <c r="F519" s="197"/>
      <c r="G519" s="197" t="s">
        <v>170</v>
      </c>
      <c r="H519" s="279"/>
      <c r="I519" s="279"/>
      <c r="J519" s="279">
        <f t="shared" ref="J519:Q519" si="322" xml:space="preserve"> J511 / J517</f>
        <v>0</v>
      </c>
      <c r="K519" s="279">
        <f t="shared" si="322"/>
        <v>0</v>
      </c>
      <c r="L519" s="279">
        <f t="shared" si="322"/>
        <v>0</v>
      </c>
      <c r="M519" s="279">
        <f t="shared" si="322"/>
        <v>0</v>
      </c>
      <c r="N519" s="279">
        <f t="shared" si="322"/>
        <v>0</v>
      </c>
      <c r="O519" s="279">
        <f t="shared" si="322"/>
        <v>0</v>
      </c>
      <c r="P519" s="279">
        <f t="shared" si="322"/>
        <v>0</v>
      </c>
      <c r="Q519" s="279">
        <f t="shared" si="322"/>
        <v>0</v>
      </c>
    </row>
    <row r="520" spans="1:17" s="260" customFormat="1" hidden="1" outlineLevel="2">
      <c r="A520" s="257"/>
      <c r="B520" s="258"/>
      <c r="C520" s="259"/>
      <c r="D520" s="256"/>
      <c r="E520" s="197" t="s">
        <v>922</v>
      </c>
      <c r="F520" s="197"/>
      <c r="G520" s="197" t="s">
        <v>170</v>
      </c>
      <c r="H520" s="279"/>
      <c r="I520" s="279"/>
      <c r="J520" s="279">
        <f t="shared" ref="J520:Q520" si="323" xml:space="preserve"> J512 / J517</f>
        <v>0</v>
      </c>
      <c r="K520" s="279">
        <f t="shared" si="323"/>
        <v>0</v>
      </c>
      <c r="L520" s="279">
        <f t="shared" si="323"/>
        <v>0</v>
      </c>
      <c r="M520" s="279">
        <f t="shared" si="323"/>
        <v>0</v>
      </c>
      <c r="N520" s="279">
        <f t="shared" si="323"/>
        <v>0</v>
      </c>
      <c r="O520" s="279">
        <f t="shared" si="323"/>
        <v>0</v>
      </c>
      <c r="P520" s="279">
        <f t="shared" si="323"/>
        <v>0</v>
      </c>
      <c r="Q520" s="279">
        <f t="shared" si="323"/>
        <v>0</v>
      </c>
    </row>
    <row r="521" spans="1:17" s="260" customFormat="1" hidden="1" outlineLevel="2">
      <c r="A521" s="257"/>
      <c r="B521" s="258"/>
      <c r="C521" s="259"/>
      <c r="D521" s="256"/>
      <c r="E521" s="197" t="s">
        <v>923</v>
      </c>
      <c r="F521" s="197"/>
      <c r="G521" s="197" t="s">
        <v>170</v>
      </c>
      <c r="H521" s="279"/>
      <c r="I521" s="279"/>
      <c r="J521" s="279">
        <f t="shared" ref="J521:Q521" si="324" xml:space="preserve"> J513 / J517</f>
        <v>0</v>
      </c>
      <c r="K521" s="279">
        <f t="shared" si="324"/>
        <v>0</v>
      </c>
      <c r="L521" s="279">
        <f t="shared" si="324"/>
        <v>0</v>
      </c>
      <c r="M521" s="279">
        <f t="shared" si="324"/>
        <v>0</v>
      </c>
      <c r="N521" s="279">
        <f t="shared" si="324"/>
        <v>0</v>
      </c>
      <c r="O521" s="279">
        <f t="shared" si="324"/>
        <v>0</v>
      </c>
      <c r="P521" s="279">
        <f t="shared" si="324"/>
        <v>0</v>
      </c>
      <c r="Q521" s="279">
        <f t="shared" si="324"/>
        <v>0</v>
      </c>
    </row>
    <row r="522" spans="1:17" s="260" customFormat="1" hidden="1" outlineLevel="2">
      <c r="A522" s="257"/>
      <c r="B522" s="258"/>
      <c r="C522" s="259"/>
      <c r="D522" s="256"/>
      <c r="E522" s="197" t="s">
        <v>924</v>
      </c>
      <c r="F522" s="197"/>
      <c r="G522" s="197" t="s">
        <v>170</v>
      </c>
      <c r="H522" s="279"/>
      <c r="I522" s="279"/>
      <c r="J522" s="279">
        <f t="shared" ref="J522:Q522" si="325" xml:space="preserve"> J514 / J517</f>
        <v>0</v>
      </c>
      <c r="K522" s="279">
        <f t="shared" si="325"/>
        <v>0</v>
      </c>
      <c r="L522" s="279">
        <f t="shared" si="325"/>
        <v>0</v>
      </c>
      <c r="M522" s="279">
        <f t="shared" si="325"/>
        <v>0</v>
      </c>
      <c r="N522" s="279">
        <f t="shared" si="325"/>
        <v>0</v>
      </c>
      <c r="O522" s="279">
        <f t="shared" si="325"/>
        <v>0</v>
      </c>
      <c r="P522" s="279">
        <f t="shared" si="325"/>
        <v>0</v>
      </c>
      <c r="Q522" s="279">
        <f t="shared" si="325"/>
        <v>0</v>
      </c>
    </row>
    <row r="523" spans="1:17" s="260" customFormat="1" hidden="1" outlineLevel="2">
      <c r="A523" s="257"/>
      <c r="B523" s="258"/>
      <c r="C523" s="259"/>
      <c r="D523" s="256"/>
      <c r="E523" s="197" t="s">
        <v>925</v>
      </c>
      <c r="F523" s="197"/>
      <c r="G523" s="197" t="s">
        <v>170</v>
      </c>
      <c r="H523" s="279"/>
      <c r="I523" s="279"/>
      <c r="J523" s="279">
        <f t="shared" ref="J523:Q523" si="326" xml:space="preserve"> J515 / J517</f>
        <v>0</v>
      </c>
      <c r="K523" s="279">
        <f t="shared" si="326"/>
        <v>0</v>
      </c>
      <c r="L523" s="279">
        <f t="shared" si="326"/>
        <v>0</v>
      </c>
      <c r="M523" s="279">
        <f t="shared" si="326"/>
        <v>0</v>
      </c>
      <c r="N523" s="279">
        <f t="shared" si="326"/>
        <v>0</v>
      </c>
      <c r="O523" s="279">
        <f t="shared" si="326"/>
        <v>0</v>
      </c>
      <c r="P523" s="279">
        <f t="shared" si="326"/>
        <v>0</v>
      </c>
      <c r="Q523" s="279">
        <f t="shared" si="326"/>
        <v>0</v>
      </c>
    </row>
    <row r="524" spans="1:17" s="260" customFormat="1" hidden="1" outlineLevel="2">
      <c r="A524" s="257"/>
      <c r="B524" s="258"/>
      <c r="C524" s="259"/>
      <c r="D524" s="256"/>
      <c r="E524" s="197"/>
      <c r="F524" s="197"/>
      <c r="G524" s="197"/>
      <c r="H524" s="279"/>
      <c r="I524" s="279"/>
      <c r="J524" s="279"/>
      <c r="K524" s="279"/>
      <c r="L524" s="279"/>
      <c r="M524" s="279"/>
      <c r="N524" s="279"/>
      <c r="O524" s="279"/>
      <c r="P524" s="279"/>
      <c r="Q524" s="279"/>
    </row>
    <row r="525" spans="1:17" s="260" customFormat="1" hidden="1" outlineLevel="2">
      <c r="A525" s="257"/>
      <c r="B525" s="258"/>
      <c r="C525" s="259"/>
      <c r="D525" s="256"/>
      <c r="E525" s="273" t="str">
        <f xml:space="preserve"> Time!E$53</f>
        <v>Forecast Period Flag</v>
      </c>
      <c r="F525" s="273">
        <f xml:space="preserve"> Time!F$53</f>
        <v>0</v>
      </c>
      <c r="G525" s="273" t="str">
        <f xml:space="preserve"> Time!G$53</f>
        <v>flag</v>
      </c>
      <c r="H525" s="273">
        <f xml:space="preserve"> Time!H$53</f>
        <v>5</v>
      </c>
      <c r="I525" s="273">
        <f xml:space="preserve"> Time!I$53</f>
        <v>0</v>
      </c>
      <c r="J525" s="273">
        <f xml:space="preserve"> Time!J$53</f>
        <v>0</v>
      </c>
      <c r="K525" s="273">
        <f xml:space="preserve"> Time!K$53</f>
        <v>0</v>
      </c>
      <c r="L525" s="273">
        <f xml:space="preserve"> Time!L$53</f>
        <v>0</v>
      </c>
      <c r="M525" s="273">
        <f xml:space="preserve"> Time!M$53</f>
        <v>1</v>
      </c>
      <c r="N525" s="273">
        <f xml:space="preserve"> Time!N$53</f>
        <v>1</v>
      </c>
      <c r="O525" s="273">
        <f xml:space="preserve"> Time!O$53</f>
        <v>1</v>
      </c>
      <c r="P525" s="273">
        <f xml:space="preserve"> Time!P$53</f>
        <v>1</v>
      </c>
      <c r="Q525" s="273">
        <f xml:space="preserve"> Time!Q$53</f>
        <v>1</v>
      </c>
    </row>
    <row r="526" spans="1:17" s="260" customFormat="1" hidden="1" outlineLevel="2">
      <c r="A526" s="257"/>
      <c r="B526" s="258"/>
      <c r="C526" s="259"/>
      <c r="D526" s="256"/>
      <c r="E526" s="197"/>
      <c r="F526" s="197"/>
      <c r="G526" s="197"/>
      <c r="H526" s="279"/>
      <c r="I526" s="279"/>
      <c r="J526" s="279"/>
      <c r="K526" s="279"/>
      <c r="L526" s="279"/>
      <c r="M526" s="279"/>
      <c r="N526" s="279"/>
      <c r="O526" s="279"/>
      <c r="P526" s="279"/>
      <c r="Q526" s="279"/>
    </row>
    <row r="527" spans="1:17" s="260" customFormat="1" hidden="1" outlineLevel="2">
      <c r="A527" s="257"/>
      <c r="B527" s="258"/>
      <c r="C527" s="259"/>
      <c r="D527" s="256"/>
      <c r="E527" s="197" t="s">
        <v>926</v>
      </c>
      <c r="F527" s="197"/>
      <c r="G527" s="197" t="s">
        <v>170</v>
      </c>
      <c r="H527" s="279"/>
      <c r="I527" s="279"/>
      <c r="J527" s="197">
        <f t="shared" ref="J527:Q527" si="327" xml:space="preserve"> J521 * J525</f>
        <v>0</v>
      </c>
      <c r="K527" s="197">
        <f t="shared" si="327"/>
        <v>0</v>
      </c>
      <c r="L527" s="197">
        <f t="shared" si="327"/>
        <v>0</v>
      </c>
      <c r="M527" s="197">
        <f t="shared" si="327"/>
        <v>0</v>
      </c>
      <c r="N527" s="197">
        <f t="shared" si="327"/>
        <v>0</v>
      </c>
      <c r="O527" s="197">
        <f t="shared" si="327"/>
        <v>0</v>
      </c>
      <c r="P527" s="197">
        <f t="shared" si="327"/>
        <v>0</v>
      </c>
      <c r="Q527" s="197">
        <f t="shared" si="327"/>
        <v>0</v>
      </c>
    </row>
    <row r="528" spans="1:17" s="260" customFormat="1" hidden="1" outlineLevel="2">
      <c r="A528" s="257"/>
      <c r="B528" s="258"/>
      <c r="C528" s="259"/>
      <c r="D528" s="256"/>
      <c r="E528" s="197" t="s">
        <v>927</v>
      </c>
      <c r="F528" s="197"/>
      <c r="G528" s="197" t="s">
        <v>170</v>
      </c>
      <c r="H528" s="279"/>
      <c r="I528" s="279"/>
      <c r="J528" s="197">
        <f t="shared" ref="J528:Q528" si="328" xml:space="preserve"> J522 * J525</f>
        <v>0</v>
      </c>
      <c r="K528" s="197">
        <f t="shared" si="328"/>
        <v>0</v>
      </c>
      <c r="L528" s="197">
        <f t="shared" si="328"/>
        <v>0</v>
      </c>
      <c r="M528" s="197">
        <f t="shared" si="328"/>
        <v>0</v>
      </c>
      <c r="N528" s="197">
        <f t="shared" si="328"/>
        <v>0</v>
      </c>
      <c r="O528" s="197">
        <f t="shared" si="328"/>
        <v>0</v>
      </c>
      <c r="P528" s="197">
        <f t="shared" si="328"/>
        <v>0</v>
      </c>
      <c r="Q528" s="197">
        <f t="shared" si="328"/>
        <v>0</v>
      </c>
    </row>
    <row r="529" spans="1:17" s="260" customFormat="1" hidden="1" outlineLevel="2">
      <c r="A529" s="257"/>
      <c r="B529" s="258"/>
      <c r="C529" s="259"/>
      <c r="D529" s="256"/>
      <c r="E529" s="197" t="s">
        <v>928</v>
      </c>
      <c r="F529" s="197"/>
      <c r="G529" s="197" t="s">
        <v>170</v>
      </c>
      <c r="H529" s="279"/>
      <c r="I529" s="279"/>
      <c r="J529" s="197">
        <f t="shared" ref="J529:Q529" si="329" xml:space="preserve"> J523 * J525</f>
        <v>0</v>
      </c>
      <c r="K529" s="197">
        <f t="shared" si="329"/>
        <v>0</v>
      </c>
      <c r="L529" s="197">
        <f t="shared" si="329"/>
        <v>0</v>
      </c>
      <c r="M529" s="197">
        <f t="shared" si="329"/>
        <v>0</v>
      </c>
      <c r="N529" s="197">
        <f t="shared" si="329"/>
        <v>0</v>
      </c>
      <c r="O529" s="197">
        <f t="shared" si="329"/>
        <v>0</v>
      </c>
      <c r="P529" s="197">
        <f t="shared" si="329"/>
        <v>0</v>
      </c>
      <c r="Q529" s="197">
        <f t="shared" si="329"/>
        <v>0</v>
      </c>
    </row>
    <row r="530" spans="1:17" s="260" customFormat="1" hidden="1" outlineLevel="2">
      <c r="A530" s="257"/>
      <c r="B530" s="258"/>
      <c r="C530" s="259"/>
      <c r="D530" s="256"/>
      <c r="E530" s="197"/>
      <c r="F530" s="197"/>
      <c r="G530" s="197"/>
      <c r="H530" s="197"/>
      <c r="I530" s="197"/>
      <c r="J530" s="197"/>
      <c r="K530" s="197"/>
      <c r="L530" s="197"/>
      <c r="M530" s="197"/>
      <c r="N530" s="197"/>
      <c r="O530" s="197"/>
      <c r="P530" s="197"/>
      <c r="Q530" s="197"/>
    </row>
    <row r="531" spans="1:17" s="260" customFormat="1" hidden="1" outlineLevel="2">
      <c r="A531" s="257"/>
      <c r="B531" s="258"/>
      <c r="C531" s="259"/>
      <c r="D531" s="256"/>
      <c r="E531" s="197" t="str">
        <f t="shared" ref="E531:Q531" si="330" xml:space="preserve"> E519</f>
        <v>Actual wedge RCV (RPI inflated RCV) balance BEG - BR - real</v>
      </c>
      <c r="F531" s="197">
        <f t="shared" si="330"/>
        <v>0</v>
      </c>
      <c r="G531" s="197" t="str">
        <f t="shared" si="330"/>
        <v>£m</v>
      </c>
      <c r="H531" s="197">
        <f t="shared" si="330"/>
        <v>0</v>
      </c>
      <c r="I531" s="197">
        <f t="shared" si="330"/>
        <v>0</v>
      </c>
      <c r="J531" s="197">
        <f t="shared" si="330"/>
        <v>0</v>
      </c>
      <c r="K531" s="197">
        <f t="shared" si="330"/>
        <v>0</v>
      </c>
      <c r="L531" s="197">
        <f t="shared" si="330"/>
        <v>0</v>
      </c>
      <c r="M531" s="197">
        <f t="shared" si="330"/>
        <v>0</v>
      </c>
      <c r="N531" s="197">
        <f t="shared" si="330"/>
        <v>0</v>
      </c>
      <c r="O531" s="197">
        <f t="shared" si="330"/>
        <v>0</v>
      </c>
      <c r="P531" s="197">
        <f t="shared" si="330"/>
        <v>0</v>
      </c>
      <c r="Q531" s="197">
        <f t="shared" si="330"/>
        <v>0</v>
      </c>
    </row>
    <row r="532" spans="1:17" s="260" customFormat="1" hidden="1" outlineLevel="2">
      <c r="A532" s="257"/>
      <c r="B532" s="258"/>
      <c r="C532" s="259"/>
      <c r="D532" s="256" t="s">
        <v>565</v>
      </c>
      <c r="E532" s="197" t="str">
        <f t="shared" ref="E532:Q532" si="331" xml:space="preserve"> E520</f>
        <v>Actual wedge indexation on RCV - CPI(H) + RPI wedge bf balance - BR - real</v>
      </c>
      <c r="F532" s="197">
        <f t="shared" si="331"/>
        <v>0</v>
      </c>
      <c r="G532" s="197" t="str">
        <f t="shared" si="331"/>
        <v>£m</v>
      </c>
      <c r="H532" s="197">
        <f t="shared" si="331"/>
        <v>0</v>
      </c>
      <c r="I532" s="197">
        <f t="shared" si="331"/>
        <v>0</v>
      </c>
      <c r="J532" s="197">
        <f t="shared" si="331"/>
        <v>0</v>
      </c>
      <c r="K532" s="197">
        <f t="shared" si="331"/>
        <v>0</v>
      </c>
      <c r="L532" s="197">
        <f t="shared" si="331"/>
        <v>0</v>
      </c>
      <c r="M532" s="197">
        <f t="shared" si="331"/>
        <v>0</v>
      </c>
      <c r="N532" s="197">
        <f t="shared" si="331"/>
        <v>0</v>
      </c>
      <c r="O532" s="197">
        <f t="shared" si="331"/>
        <v>0</v>
      </c>
      <c r="P532" s="197">
        <f t="shared" si="331"/>
        <v>0</v>
      </c>
      <c r="Q532" s="197">
        <f t="shared" si="331"/>
        <v>0</v>
      </c>
    </row>
    <row r="533" spans="1:17" hidden="1" outlineLevel="2">
      <c r="D533" s="83"/>
      <c r="E533" s="244" t="s">
        <v>929</v>
      </c>
      <c r="F533" s="212"/>
      <c r="G533" s="212" t="s">
        <v>170</v>
      </c>
      <c r="H533" s="212"/>
      <c r="I533" s="212"/>
      <c r="J533" s="244">
        <f t="shared" ref="J533:Q533" si="332" xml:space="preserve"> SUM(J531:J532)</f>
        <v>0</v>
      </c>
      <c r="K533" s="244">
        <f t="shared" si="332"/>
        <v>0</v>
      </c>
      <c r="L533" s="244">
        <f t="shared" si="332"/>
        <v>0</v>
      </c>
      <c r="M533" s="244">
        <f t="shared" si="332"/>
        <v>0</v>
      </c>
      <c r="N533" s="244">
        <f t="shared" si="332"/>
        <v>0</v>
      </c>
      <c r="O533" s="244">
        <f t="shared" si="332"/>
        <v>0</v>
      </c>
      <c r="P533" s="244">
        <f t="shared" si="332"/>
        <v>0</v>
      </c>
      <c r="Q533" s="244">
        <f t="shared" si="332"/>
        <v>0</v>
      </c>
    </row>
    <row r="534" spans="1:17" s="260" customFormat="1" hidden="1" outlineLevel="2">
      <c r="A534" s="257"/>
      <c r="B534" s="258"/>
      <c r="C534" s="259"/>
      <c r="D534" s="256"/>
      <c r="E534" s="197"/>
      <c r="F534" s="197"/>
      <c r="G534" s="197"/>
      <c r="H534" s="279"/>
      <c r="I534" s="279"/>
      <c r="J534" s="279"/>
      <c r="K534" s="279"/>
      <c r="L534" s="279"/>
      <c r="M534" s="279"/>
      <c r="N534" s="279"/>
      <c r="O534" s="279"/>
      <c r="P534" s="279"/>
      <c r="Q534" s="279"/>
    </row>
    <row r="535" spans="1:17" s="296" customFormat="1" hidden="1" outlineLevel="2">
      <c r="A535" s="291"/>
      <c r="B535" s="292"/>
      <c r="C535" s="293"/>
      <c r="D535" s="294"/>
      <c r="E535" s="182" t="str">
        <f xml:space="preserve"> PR19FDPublishedTables!E$533</f>
        <v>RCV (RPI inflated RCV) 31 March 2020 post midnight adjustments - BR - real</v>
      </c>
      <c r="F535" s="182">
        <f xml:space="preserve"> PR19FDPublishedTables!F$533</f>
        <v>0</v>
      </c>
      <c r="G535" s="182" t="str">
        <f xml:space="preserve"> PR19FDPublishedTables!G$533</f>
        <v>£m</v>
      </c>
      <c r="H535" s="182">
        <f xml:space="preserve"> PR19FDPublishedTables!H$533</f>
        <v>0</v>
      </c>
      <c r="I535" s="182">
        <f xml:space="preserve"> PR19FDPublishedTables!I$533</f>
        <v>0</v>
      </c>
      <c r="J535" s="182">
        <f xml:space="preserve"> PR19FDPublishedTables!J$533</f>
        <v>0</v>
      </c>
      <c r="K535" s="182">
        <f xml:space="preserve"> PR19FDPublishedTables!K$533</f>
        <v>0</v>
      </c>
      <c r="L535" s="182">
        <f xml:space="preserve"> PR19FDPublishedTables!L$533</f>
        <v>0</v>
      </c>
      <c r="M535" s="182">
        <f xml:space="preserve"> PR19FDPublishedTables!M$533</f>
        <v>0</v>
      </c>
      <c r="N535" s="182">
        <f xml:space="preserve"> PR19FDPublishedTables!N$533</f>
        <v>0</v>
      </c>
      <c r="O535" s="182">
        <f xml:space="preserve"> PR19FDPublishedTables!O$533</f>
        <v>0</v>
      </c>
      <c r="P535" s="182">
        <f xml:space="preserve"> PR19FDPublishedTables!P$533</f>
        <v>0</v>
      </c>
      <c r="Q535" s="182">
        <f xml:space="preserve"> PR19FDPublishedTables!Q$533</f>
        <v>0</v>
      </c>
    </row>
    <row r="536" spans="1:17" s="260" customFormat="1" hidden="1" outlineLevel="2">
      <c r="A536" s="257"/>
      <c r="B536" s="258"/>
      <c r="C536" s="259"/>
      <c r="D536" s="256"/>
      <c r="E536" s="197" t="str">
        <f t="shared" ref="E536:Q536" si="333" xml:space="preserve"> E533</f>
        <v>Actual wedge opening RCV (RPI inflated RCV) - BR - real</v>
      </c>
      <c r="F536" s="197">
        <f t="shared" si="333"/>
        <v>0</v>
      </c>
      <c r="G536" s="197" t="str">
        <f t="shared" si="333"/>
        <v>£m</v>
      </c>
      <c r="H536" s="197">
        <f t="shared" si="333"/>
        <v>0</v>
      </c>
      <c r="I536" s="197">
        <f t="shared" si="333"/>
        <v>0</v>
      </c>
      <c r="J536" s="197">
        <f t="shared" si="333"/>
        <v>0</v>
      </c>
      <c r="K536" s="197">
        <f t="shared" si="333"/>
        <v>0</v>
      </c>
      <c r="L536" s="197">
        <f t="shared" si="333"/>
        <v>0</v>
      </c>
      <c r="M536" s="197">
        <f t="shared" si="333"/>
        <v>0</v>
      </c>
      <c r="N536" s="197">
        <f t="shared" si="333"/>
        <v>0</v>
      </c>
      <c r="O536" s="197">
        <f t="shared" si="333"/>
        <v>0</v>
      </c>
      <c r="P536" s="197">
        <f t="shared" si="333"/>
        <v>0</v>
      </c>
      <c r="Q536" s="197">
        <f t="shared" si="333"/>
        <v>0</v>
      </c>
    </row>
    <row r="537" spans="1:17" s="260" customFormat="1" hidden="1" outlineLevel="2">
      <c r="A537" s="257"/>
      <c r="B537" s="258"/>
      <c r="C537" s="259"/>
      <c r="D537" s="256" t="str">
        <f xml:space="preserve"> PR19FDPublishedTables!D$29</f>
        <v>less</v>
      </c>
      <c r="E537" s="197" t="str">
        <f t="shared" ref="E537:Q537" si="334" xml:space="preserve"> E527</f>
        <v>Actual wedge RCV - CPI(H) + RPI wedge bf depreciation - BR - real</v>
      </c>
      <c r="F537" s="197">
        <f t="shared" si="334"/>
        <v>0</v>
      </c>
      <c r="G537" s="197" t="str">
        <f t="shared" si="334"/>
        <v>£m</v>
      </c>
      <c r="H537" s="197">
        <f t="shared" si="334"/>
        <v>0</v>
      </c>
      <c r="I537" s="197">
        <f t="shared" si="334"/>
        <v>0</v>
      </c>
      <c r="J537" s="197">
        <f t="shared" si="334"/>
        <v>0</v>
      </c>
      <c r="K537" s="197">
        <f t="shared" si="334"/>
        <v>0</v>
      </c>
      <c r="L537" s="197">
        <f t="shared" si="334"/>
        <v>0</v>
      </c>
      <c r="M537" s="197">
        <f t="shared" si="334"/>
        <v>0</v>
      </c>
      <c r="N537" s="197">
        <f t="shared" si="334"/>
        <v>0</v>
      </c>
      <c r="O537" s="197">
        <f t="shared" si="334"/>
        <v>0</v>
      </c>
      <c r="P537" s="197">
        <f t="shared" si="334"/>
        <v>0</v>
      </c>
      <c r="Q537" s="197">
        <f t="shared" si="334"/>
        <v>0</v>
      </c>
    </row>
    <row r="538" spans="1:17" s="260" customFormat="1" hidden="1" outlineLevel="2">
      <c r="A538" s="257"/>
      <c r="B538" s="258"/>
      <c r="C538" s="259"/>
      <c r="D538" s="256"/>
      <c r="E538" s="197" t="str">
        <f t="shared" ref="E538:Q538" si="335" xml:space="preserve"> E528</f>
        <v>Actual wedge closing RCV (RPI inflated RCV) - BR - real</v>
      </c>
      <c r="F538" s="197">
        <f t="shared" si="335"/>
        <v>0</v>
      </c>
      <c r="G538" s="197" t="str">
        <f t="shared" si="335"/>
        <v>£m</v>
      </c>
      <c r="H538" s="197">
        <f t="shared" si="335"/>
        <v>0</v>
      </c>
      <c r="I538" s="197">
        <f t="shared" si="335"/>
        <v>0</v>
      </c>
      <c r="J538" s="197">
        <f t="shared" si="335"/>
        <v>0</v>
      </c>
      <c r="K538" s="197">
        <f t="shared" si="335"/>
        <v>0</v>
      </c>
      <c r="L538" s="197">
        <f t="shared" si="335"/>
        <v>0</v>
      </c>
      <c r="M538" s="197">
        <f t="shared" si="335"/>
        <v>0</v>
      </c>
      <c r="N538" s="197">
        <f t="shared" si="335"/>
        <v>0</v>
      </c>
      <c r="O538" s="197">
        <f t="shared" si="335"/>
        <v>0</v>
      </c>
      <c r="P538" s="197">
        <f t="shared" si="335"/>
        <v>0</v>
      </c>
      <c r="Q538" s="197">
        <f t="shared" si="335"/>
        <v>0</v>
      </c>
    </row>
    <row r="539" spans="1:17" s="260" customFormat="1" hidden="1" outlineLevel="2">
      <c r="A539" s="257"/>
      <c r="B539" s="258"/>
      <c r="C539" s="259"/>
      <c r="D539" s="256"/>
      <c r="E539" s="197" t="str">
        <f t="shared" ref="E539:Q539" si="336" xml:space="preserve"> E529</f>
        <v>Actual wedge average RPI inflated RCV - BR - real</v>
      </c>
      <c r="F539" s="197">
        <f t="shared" si="336"/>
        <v>0</v>
      </c>
      <c r="G539" s="197" t="str">
        <f t="shared" si="336"/>
        <v>£m</v>
      </c>
      <c r="H539" s="197">
        <f t="shared" si="336"/>
        <v>0</v>
      </c>
      <c r="I539" s="197">
        <f t="shared" si="336"/>
        <v>0</v>
      </c>
      <c r="J539" s="197">
        <f t="shared" si="336"/>
        <v>0</v>
      </c>
      <c r="K539" s="197">
        <f t="shared" si="336"/>
        <v>0</v>
      </c>
      <c r="L539" s="197">
        <f t="shared" si="336"/>
        <v>0</v>
      </c>
      <c r="M539" s="197">
        <f t="shared" si="336"/>
        <v>0</v>
      </c>
      <c r="N539" s="197">
        <f t="shared" si="336"/>
        <v>0</v>
      </c>
      <c r="O539" s="197">
        <f t="shared" si="336"/>
        <v>0</v>
      </c>
      <c r="P539" s="197">
        <f t="shared" si="336"/>
        <v>0</v>
      </c>
      <c r="Q539" s="197">
        <f t="shared" si="336"/>
        <v>0</v>
      </c>
    </row>
    <row r="540" spans="1:17" s="260" customFormat="1" hidden="1" outlineLevel="1">
      <c r="A540" s="257"/>
      <c r="B540" s="258"/>
      <c r="C540" s="259"/>
      <c r="D540" s="256"/>
      <c r="E540" s="197"/>
      <c r="F540" s="197"/>
      <c r="G540" s="197"/>
      <c r="H540" s="197"/>
      <c r="I540" s="197"/>
      <c r="J540" s="197"/>
      <c r="K540" s="197"/>
      <c r="L540" s="197"/>
      <c r="M540" s="197"/>
      <c r="N540" s="197"/>
      <c r="O540" s="197"/>
      <c r="P540" s="197"/>
      <c r="Q540" s="197"/>
    </row>
    <row r="541" spans="1:17" s="260" customFormat="1" hidden="1" outlineLevel="1" collapsed="1">
      <c r="A541" s="257"/>
      <c r="B541" s="12" t="s">
        <v>795</v>
      </c>
      <c r="C541" s="259"/>
      <c r="D541" s="256"/>
      <c r="E541" s="197"/>
      <c r="F541" s="197"/>
      <c r="G541" s="197"/>
      <c r="H541" s="197"/>
      <c r="I541" s="197"/>
      <c r="J541" s="197"/>
      <c r="K541" s="197"/>
      <c r="L541" s="197"/>
      <c r="M541" s="197"/>
      <c r="N541" s="197"/>
      <c r="O541" s="197"/>
      <c r="P541" s="197"/>
      <c r="Q541" s="197"/>
    </row>
    <row r="542" spans="1:17" s="260" customFormat="1" hidden="1" outlineLevel="2">
      <c r="A542" s="257"/>
      <c r="B542" s="258"/>
      <c r="C542" s="259"/>
      <c r="D542" s="256"/>
      <c r="E542" s="197"/>
      <c r="F542" s="197"/>
      <c r="G542" s="197"/>
      <c r="H542" s="197"/>
      <c r="I542" s="197"/>
      <c r="J542" s="197"/>
      <c r="K542" s="197"/>
      <c r="L542" s="197"/>
      <c r="M542" s="197"/>
      <c r="N542" s="197"/>
      <c r="O542" s="197"/>
      <c r="P542" s="197"/>
      <c r="Q542" s="197"/>
    </row>
    <row r="543" spans="1:17" s="296" customFormat="1" hidden="1" outlineLevel="2">
      <c r="A543" s="291"/>
      <c r="B543" s="292"/>
      <c r="C543" s="293"/>
      <c r="D543" s="294"/>
      <c r="E543" s="182" t="str">
        <f xml:space="preserve"> PR19FDPublishedTables!E$569</f>
        <v>RCV (CPIH inflated RCV) 31 March 2020 post midnight adjustments - BR - real</v>
      </c>
      <c r="F543" s="182">
        <f xml:space="preserve"> PR19FDPublishedTables!F$569</f>
        <v>0</v>
      </c>
      <c r="G543" s="182" t="str">
        <f xml:space="preserve"> PR19FDPublishedTables!G$569</f>
        <v>£m</v>
      </c>
      <c r="H543" s="182">
        <f xml:space="preserve"> PR19FDPublishedTables!H$569</f>
        <v>0</v>
      </c>
      <c r="I543" s="182">
        <f xml:space="preserve"> PR19FDPublishedTables!I$569</f>
        <v>0</v>
      </c>
      <c r="J543" s="182">
        <f xml:space="preserve"> PR19FDPublishedTables!J$569</f>
        <v>0</v>
      </c>
      <c r="K543" s="182">
        <f xml:space="preserve"> PR19FDPublishedTables!K$569</f>
        <v>0</v>
      </c>
      <c r="L543" s="182">
        <f xml:space="preserve"> PR19FDPublishedTables!L$569</f>
        <v>0</v>
      </c>
      <c r="M543" s="182">
        <f xml:space="preserve"> PR19FDPublishedTables!M$569</f>
        <v>0</v>
      </c>
      <c r="N543" s="182">
        <f xml:space="preserve"> PR19FDPublishedTables!N$569</f>
        <v>0</v>
      </c>
      <c r="O543" s="182">
        <f xml:space="preserve"> PR19FDPublishedTables!O$569</f>
        <v>0</v>
      </c>
      <c r="P543" s="182">
        <f xml:space="preserve"> PR19FDPublishedTables!P$569</f>
        <v>0</v>
      </c>
      <c r="Q543" s="182">
        <f xml:space="preserve"> PR19FDPublishedTables!Q$569</f>
        <v>0</v>
      </c>
    </row>
    <row r="544" spans="1:17" s="260" customFormat="1" hidden="1" outlineLevel="2">
      <c r="A544" s="257"/>
      <c r="B544" s="258"/>
      <c r="C544" s="259"/>
      <c r="D544" s="197"/>
      <c r="E544" s="182" t="str">
        <f xml:space="preserve"> PR19FDPublishedTables!E$582</f>
        <v>Opening RCV (CPIH inflated RCV) - BR - real</v>
      </c>
      <c r="F544" s="182">
        <f xml:space="preserve"> PR19FDPublishedTables!F$582</f>
        <v>0</v>
      </c>
      <c r="G544" s="182" t="str">
        <f xml:space="preserve"> PR19FDPublishedTables!G$582</f>
        <v>£m</v>
      </c>
      <c r="H544" s="182">
        <f xml:space="preserve"> PR19FDPublishedTables!H$582</f>
        <v>0</v>
      </c>
      <c r="I544" s="182">
        <f xml:space="preserve"> PR19FDPublishedTables!I$582</f>
        <v>0</v>
      </c>
      <c r="J544" s="182">
        <f xml:space="preserve"> PR19FDPublishedTables!J$582</f>
        <v>0</v>
      </c>
      <c r="K544" s="182">
        <f xml:space="preserve"> PR19FDPublishedTables!K$582</f>
        <v>0</v>
      </c>
      <c r="L544" s="182">
        <f xml:space="preserve"> PR19FDPublishedTables!L$582</f>
        <v>0</v>
      </c>
      <c r="M544" s="182">
        <f xml:space="preserve"> PR19FDPublishedTables!M$582</f>
        <v>0</v>
      </c>
      <c r="N544" s="182">
        <f xml:space="preserve"> PR19FDPublishedTables!N$582</f>
        <v>0</v>
      </c>
      <c r="O544" s="182">
        <f xml:space="preserve"> PR19FDPublishedTables!O$582</f>
        <v>0</v>
      </c>
      <c r="P544" s="182">
        <f xml:space="preserve"> PR19FDPublishedTables!P$582</f>
        <v>0</v>
      </c>
      <c r="Q544" s="182">
        <f xml:space="preserve"> PR19FDPublishedTables!Q$582</f>
        <v>0</v>
      </c>
    </row>
    <row r="545" spans="1:17" s="260" customFormat="1" hidden="1" outlineLevel="2">
      <c r="A545" s="257"/>
      <c r="B545" s="258"/>
      <c r="C545" s="259"/>
      <c r="D545" s="256" t="str">
        <f xml:space="preserve"> PR19FDPublishedTables!D$583</f>
        <v>less</v>
      </c>
      <c r="E545" s="182" t="str">
        <f xml:space="preserve"> PR19FDPublishedTables!E$583</f>
        <v>RCV - CPI(H) bf depreciation - BR - real</v>
      </c>
      <c r="F545" s="182">
        <f xml:space="preserve"> PR19FDPublishedTables!F$583</f>
        <v>0</v>
      </c>
      <c r="G545" s="182" t="str">
        <f xml:space="preserve"> PR19FDPublishedTables!G$583</f>
        <v>£m</v>
      </c>
      <c r="H545" s="182">
        <f xml:space="preserve"> PR19FDPublishedTables!H$583</f>
        <v>0</v>
      </c>
      <c r="I545" s="182">
        <f xml:space="preserve"> PR19FDPublishedTables!I$583</f>
        <v>0</v>
      </c>
      <c r="J545" s="182">
        <f xml:space="preserve"> PR19FDPublishedTables!J$583</f>
        <v>0</v>
      </c>
      <c r="K545" s="182">
        <f xml:space="preserve"> PR19FDPublishedTables!K$583</f>
        <v>0</v>
      </c>
      <c r="L545" s="182">
        <f xml:space="preserve"> PR19FDPublishedTables!L$583</f>
        <v>0</v>
      </c>
      <c r="M545" s="182">
        <f xml:space="preserve"> PR19FDPublishedTables!M$583</f>
        <v>0</v>
      </c>
      <c r="N545" s="182">
        <f xml:space="preserve"> PR19FDPublishedTables!N$583</f>
        <v>0</v>
      </c>
      <c r="O545" s="182">
        <f xml:space="preserve"> PR19FDPublishedTables!O$583</f>
        <v>0</v>
      </c>
      <c r="P545" s="182">
        <f xml:space="preserve"> PR19FDPublishedTables!P$583</f>
        <v>0</v>
      </c>
      <c r="Q545" s="182">
        <f xml:space="preserve"> PR19FDPublishedTables!Q$583</f>
        <v>0</v>
      </c>
    </row>
    <row r="546" spans="1:17" s="260" customFormat="1" hidden="1" outlineLevel="2">
      <c r="A546" s="257"/>
      <c r="B546" s="258"/>
      <c r="C546" s="259"/>
      <c r="D546" s="256" t="str">
        <f xml:space="preserve"> PR19FDPublishedTables!D$584</f>
        <v>less</v>
      </c>
      <c r="E546" s="182" t="str">
        <f xml:space="preserve"> PR19FDPublishedTables!E$584</f>
        <v>Other adjustments CPI(H) - BR - real</v>
      </c>
      <c r="F546" s="182">
        <f xml:space="preserve"> PR19FDPublishedTables!F$584</f>
        <v>0</v>
      </c>
      <c r="G546" s="182" t="str">
        <f xml:space="preserve"> PR19FDPublishedTables!G$584</f>
        <v>£m</v>
      </c>
      <c r="H546" s="182">
        <f xml:space="preserve"> PR19FDPublishedTables!H$584</f>
        <v>0</v>
      </c>
      <c r="I546" s="182">
        <f xml:space="preserve"> PR19FDPublishedTables!I$584</f>
        <v>0</v>
      </c>
      <c r="J546" s="182">
        <f xml:space="preserve"> PR19FDPublishedTables!J$584</f>
        <v>0</v>
      </c>
      <c r="K546" s="182">
        <f xml:space="preserve"> PR19FDPublishedTables!K$584</f>
        <v>0</v>
      </c>
      <c r="L546" s="182">
        <f xml:space="preserve"> PR19FDPublishedTables!L$584</f>
        <v>0</v>
      </c>
      <c r="M546" s="182">
        <f xml:space="preserve"> PR19FDPublishedTables!M$584</f>
        <v>0</v>
      </c>
      <c r="N546" s="182">
        <f xml:space="preserve"> PR19FDPublishedTables!N$584</f>
        <v>0</v>
      </c>
      <c r="O546" s="182">
        <f xml:space="preserve"> PR19FDPublishedTables!O$584</f>
        <v>0</v>
      </c>
      <c r="P546" s="182">
        <f xml:space="preserve"> PR19FDPublishedTables!P$584</f>
        <v>0</v>
      </c>
      <c r="Q546" s="182">
        <f xml:space="preserve"> PR19FDPublishedTables!Q$584</f>
        <v>0</v>
      </c>
    </row>
    <row r="547" spans="1:17" s="260" customFormat="1" hidden="1" outlineLevel="2">
      <c r="A547" s="257"/>
      <c r="B547" s="258"/>
      <c r="C547" s="259"/>
      <c r="D547" s="256"/>
      <c r="E547" s="182" t="str">
        <f xml:space="preserve"> PR19FDPublishedTables!E$585</f>
        <v>Closing RCV (CPIH inflated RCV) - BR - real</v>
      </c>
      <c r="F547" s="182">
        <f xml:space="preserve"> PR19FDPublishedTables!F$585</f>
        <v>0</v>
      </c>
      <c r="G547" s="182" t="str">
        <f xml:space="preserve"> PR19FDPublishedTables!G$585</f>
        <v>£m</v>
      </c>
      <c r="H547" s="182">
        <f xml:space="preserve"> PR19FDPublishedTables!H$585</f>
        <v>0</v>
      </c>
      <c r="I547" s="182">
        <f xml:space="preserve"> PR19FDPublishedTables!I$585</f>
        <v>0</v>
      </c>
      <c r="J547" s="182">
        <f xml:space="preserve"> PR19FDPublishedTables!J$585</f>
        <v>0</v>
      </c>
      <c r="K547" s="182">
        <f xml:space="preserve"> PR19FDPublishedTables!K$585</f>
        <v>0</v>
      </c>
      <c r="L547" s="182">
        <f xml:space="preserve"> PR19FDPublishedTables!L$585</f>
        <v>0</v>
      </c>
      <c r="M547" s="182">
        <f xml:space="preserve"> PR19FDPublishedTables!M$585</f>
        <v>0</v>
      </c>
      <c r="N547" s="182">
        <f xml:space="preserve"> PR19FDPublishedTables!N$585</f>
        <v>0</v>
      </c>
      <c r="O547" s="182">
        <f xml:space="preserve"> PR19FDPublishedTables!O$585</f>
        <v>0</v>
      </c>
      <c r="P547" s="182">
        <f xml:space="preserve"> PR19FDPublishedTables!P$585</f>
        <v>0</v>
      </c>
      <c r="Q547" s="182">
        <f xml:space="preserve"> PR19FDPublishedTables!Q$585</f>
        <v>0</v>
      </c>
    </row>
    <row r="548" spans="1:17" s="260" customFormat="1" hidden="1" outlineLevel="2">
      <c r="A548" s="257"/>
      <c r="B548" s="258"/>
      <c r="C548" s="259"/>
      <c r="D548" s="256"/>
      <c r="E548" s="182" t="str">
        <f xml:space="preserve"> PR19FDPublishedTables!E$589</f>
        <v>Average CPIH inflated RCV - BR - real</v>
      </c>
      <c r="F548" s="182">
        <f xml:space="preserve"> PR19FDPublishedTables!F$589</f>
        <v>0</v>
      </c>
      <c r="G548" s="182" t="str">
        <f xml:space="preserve"> PR19FDPublishedTables!G$589</f>
        <v>£m</v>
      </c>
      <c r="H548" s="182">
        <f xml:space="preserve"> PR19FDPublishedTables!H$589</f>
        <v>0</v>
      </c>
      <c r="I548" s="182">
        <f xml:space="preserve"> PR19FDPublishedTables!I$589</f>
        <v>0</v>
      </c>
      <c r="J548" s="182">
        <f xml:space="preserve"> PR19FDPublishedTables!J$589</f>
        <v>0</v>
      </c>
      <c r="K548" s="182">
        <f xml:space="preserve"> PR19FDPublishedTables!K$589</f>
        <v>0</v>
      </c>
      <c r="L548" s="182">
        <f xml:space="preserve"> PR19FDPublishedTables!L$589</f>
        <v>0</v>
      </c>
      <c r="M548" s="182">
        <f xml:space="preserve"> PR19FDPublishedTables!M$589</f>
        <v>0</v>
      </c>
      <c r="N548" s="182">
        <f xml:space="preserve"> PR19FDPublishedTables!N$589</f>
        <v>0</v>
      </c>
      <c r="O548" s="182">
        <f xml:space="preserve"> PR19FDPublishedTables!O$589</f>
        <v>0</v>
      </c>
      <c r="P548" s="182">
        <f xml:space="preserve"> PR19FDPublishedTables!P$589</f>
        <v>0</v>
      </c>
      <c r="Q548" s="182">
        <f xml:space="preserve"> PR19FDPublishedTables!Q$589</f>
        <v>0</v>
      </c>
    </row>
    <row r="549" spans="1:17" s="260" customFormat="1" hidden="1" outlineLevel="2">
      <c r="A549" s="257"/>
      <c r="B549" s="258"/>
      <c r="C549" s="259"/>
      <c r="D549" s="256"/>
      <c r="E549" s="197"/>
      <c r="F549" s="197"/>
      <c r="G549" s="197"/>
      <c r="H549" s="197"/>
      <c r="I549" s="197"/>
      <c r="J549" s="197"/>
      <c r="K549" s="197"/>
      <c r="L549" s="197"/>
      <c r="M549" s="197"/>
      <c r="N549" s="197"/>
      <c r="O549" s="197"/>
      <c r="P549" s="197"/>
      <c r="Q549" s="197"/>
    </row>
    <row r="550" spans="1:17" s="296" customFormat="1" hidden="1" outlineLevel="2">
      <c r="A550" s="291"/>
      <c r="B550" s="292"/>
      <c r="C550" s="293"/>
      <c r="D550" s="294"/>
      <c r="E550" s="182" t="str">
        <f xml:space="preserve"> PR19FDPublishedTables!E$611</f>
        <v>RCV (post 2020 investment RCV) 31 March 2020 post midnight adjustments - BR - real</v>
      </c>
      <c r="F550" s="182">
        <f xml:space="preserve"> PR19FDPublishedTables!F$611</f>
        <v>0</v>
      </c>
      <c r="G550" s="182" t="str">
        <f xml:space="preserve"> PR19FDPublishedTables!G$611</f>
        <v>£m</v>
      </c>
      <c r="H550" s="182">
        <f xml:space="preserve"> PR19FDPublishedTables!H$611</f>
        <v>0</v>
      </c>
      <c r="I550" s="182">
        <f xml:space="preserve"> PR19FDPublishedTables!I$611</f>
        <v>0</v>
      </c>
      <c r="J550" s="182">
        <f xml:space="preserve"> PR19FDPublishedTables!J$611</f>
        <v>0</v>
      </c>
      <c r="K550" s="182">
        <f xml:space="preserve"> PR19FDPublishedTables!K$611</f>
        <v>0</v>
      </c>
      <c r="L550" s="182">
        <f xml:space="preserve"> PR19FDPublishedTables!L$611</f>
        <v>0</v>
      </c>
      <c r="M550" s="182">
        <f xml:space="preserve"> PR19FDPublishedTables!M$611</f>
        <v>0</v>
      </c>
      <c r="N550" s="182">
        <f xml:space="preserve"> PR19FDPublishedTables!N$611</f>
        <v>0</v>
      </c>
      <c r="O550" s="182">
        <f xml:space="preserve"> PR19FDPublishedTables!O$611</f>
        <v>0</v>
      </c>
      <c r="P550" s="182">
        <f xml:space="preserve"> PR19FDPublishedTables!P$611</f>
        <v>0</v>
      </c>
      <c r="Q550" s="182">
        <f xml:space="preserve"> PR19FDPublishedTables!Q$611</f>
        <v>0</v>
      </c>
    </row>
    <row r="551" spans="1:17" s="260" customFormat="1" hidden="1" outlineLevel="2">
      <c r="A551" s="257"/>
      <c r="B551" s="258"/>
      <c r="C551" s="259"/>
      <c r="D551" s="256"/>
      <c r="E551" s="182" t="str">
        <f xml:space="preserve"> PR19FDPublishedTables!E$621</f>
        <v>Opening RCV (Post 2020 investment RCV) - BR - real</v>
      </c>
      <c r="F551" s="182">
        <f xml:space="preserve"> PR19FDPublishedTables!F$621</f>
        <v>0</v>
      </c>
      <c r="G551" s="182" t="str">
        <f xml:space="preserve"> PR19FDPublishedTables!G$621</f>
        <v>£m</v>
      </c>
      <c r="H551" s="182">
        <f xml:space="preserve"> PR19FDPublishedTables!H$621</f>
        <v>0</v>
      </c>
      <c r="I551" s="182">
        <f xml:space="preserve"> PR19FDPublishedTables!I$621</f>
        <v>0</v>
      </c>
      <c r="J551" s="182">
        <f xml:space="preserve"> PR19FDPublishedTables!J$621</f>
        <v>0</v>
      </c>
      <c r="K551" s="182">
        <f xml:space="preserve"> PR19FDPublishedTables!K$621</f>
        <v>0</v>
      </c>
      <c r="L551" s="182">
        <f xml:space="preserve"> PR19FDPublishedTables!L$621</f>
        <v>0</v>
      </c>
      <c r="M551" s="182">
        <f xml:space="preserve"> PR19FDPublishedTables!M$621</f>
        <v>0</v>
      </c>
      <c r="N551" s="182">
        <f xml:space="preserve"> PR19FDPublishedTables!N$621</f>
        <v>0</v>
      </c>
      <c r="O551" s="182">
        <f xml:space="preserve"> PR19FDPublishedTables!O$621</f>
        <v>0</v>
      </c>
      <c r="P551" s="182">
        <f xml:space="preserve"> PR19FDPublishedTables!P$621</f>
        <v>0</v>
      </c>
      <c r="Q551" s="182">
        <f xml:space="preserve"> PR19FDPublishedTables!Q$621</f>
        <v>0</v>
      </c>
    </row>
    <row r="552" spans="1:17" s="260" customFormat="1" hidden="1" outlineLevel="2">
      <c r="A552" s="257"/>
      <c r="B552" s="258"/>
      <c r="C552" s="259"/>
      <c r="D552" s="256" t="str">
        <f xml:space="preserve"> PR19FDPublishedTables!D$622</f>
        <v>plus</v>
      </c>
      <c r="E552" s="182" t="str">
        <f xml:space="preserve"> PR19FDPublishedTables!E$622</f>
        <v>Bio resources: Non-PAYG Totex - real</v>
      </c>
      <c r="F552" s="182">
        <f xml:space="preserve"> PR19FDPublishedTables!F$622</f>
        <v>0</v>
      </c>
      <c r="G552" s="182" t="str">
        <f xml:space="preserve"> PR19FDPublishedTables!G$622</f>
        <v>£m</v>
      </c>
      <c r="H552" s="182">
        <f xml:space="preserve"> PR19FDPublishedTables!H$622</f>
        <v>0</v>
      </c>
      <c r="I552" s="182">
        <f xml:space="preserve"> PR19FDPublishedTables!I$622</f>
        <v>0</v>
      </c>
      <c r="J552" s="182">
        <f xml:space="preserve"> PR19FDPublishedTables!J$622</f>
        <v>0</v>
      </c>
      <c r="K552" s="182">
        <f xml:space="preserve"> PR19FDPublishedTables!K$622</f>
        <v>0</v>
      </c>
      <c r="L552" s="182">
        <f xml:space="preserve"> PR19FDPublishedTables!L$622</f>
        <v>0</v>
      </c>
      <c r="M552" s="182">
        <f xml:space="preserve"> PR19FDPublishedTables!M$622</f>
        <v>0</v>
      </c>
      <c r="N552" s="182">
        <f xml:space="preserve"> PR19FDPublishedTables!N$622</f>
        <v>0</v>
      </c>
      <c r="O552" s="182">
        <f xml:space="preserve"> PR19FDPublishedTables!O$622</f>
        <v>0</v>
      </c>
      <c r="P552" s="182">
        <f xml:space="preserve"> PR19FDPublishedTables!P$622</f>
        <v>0</v>
      </c>
      <c r="Q552" s="182">
        <f xml:space="preserve"> PR19FDPublishedTables!Q$622</f>
        <v>0</v>
      </c>
    </row>
    <row r="553" spans="1:17" s="260" customFormat="1" hidden="1" outlineLevel="2">
      <c r="A553" s="257"/>
      <c r="B553" s="258"/>
      <c r="C553" s="259"/>
      <c r="D553" s="256" t="str">
        <f xml:space="preserve"> PR19FDPublishedTables!D$623</f>
        <v>less</v>
      </c>
      <c r="E553" s="182" t="str">
        <f xml:space="preserve"> PR19FDPublishedTables!E$623</f>
        <v>RCV additions depreciation - BR - real POS</v>
      </c>
      <c r="F553" s="182">
        <f xml:space="preserve"> PR19FDPublishedTables!F$623</f>
        <v>0</v>
      </c>
      <c r="G553" s="182" t="str">
        <f xml:space="preserve"> PR19FDPublishedTables!G$623</f>
        <v>£m</v>
      </c>
      <c r="H553" s="182">
        <f xml:space="preserve"> PR19FDPublishedTables!H$623</f>
        <v>0</v>
      </c>
      <c r="I553" s="182">
        <f xml:space="preserve"> PR19FDPublishedTables!I$623</f>
        <v>0</v>
      </c>
      <c r="J553" s="182">
        <f xml:space="preserve"> PR19FDPublishedTables!J$623</f>
        <v>0</v>
      </c>
      <c r="K553" s="182">
        <f xml:space="preserve"> PR19FDPublishedTables!K$623</f>
        <v>0</v>
      </c>
      <c r="L553" s="182">
        <f xml:space="preserve"> PR19FDPublishedTables!L$623</f>
        <v>0</v>
      </c>
      <c r="M553" s="182">
        <f xml:space="preserve"> PR19FDPublishedTables!M$623</f>
        <v>0</v>
      </c>
      <c r="N553" s="182">
        <f xml:space="preserve"> PR19FDPublishedTables!N$623</f>
        <v>0</v>
      </c>
      <c r="O553" s="182">
        <f xml:space="preserve"> PR19FDPublishedTables!O$623</f>
        <v>0</v>
      </c>
      <c r="P553" s="182">
        <f xml:space="preserve"> PR19FDPublishedTables!P$623</f>
        <v>0</v>
      </c>
      <c r="Q553" s="182">
        <f xml:space="preserve"> PR19FDPublishedTables!Q$623</f>
        <v>0</v>
      </c>
    </row>
    <row r="554" spans="1:17" s="260" customFormat="1" hidden="1" outlineLevel="2">
      <c r="A554" s="257"/>
      <c r="B554" s="258"/>
      <c r="C554" s="259"/>
      <c r="D554" s="256"/>
      <c r="E554" s="182" t="str">
        <f xml:space="preserve"> PR19FDPublishedTables!E$624</f>
        <v>Closing RCV (Post 2020 investment RCV) - BR - real</v>
      </c>
      <c r="F554" s="182">
        <f xml:space="preserve"> PR19FDPublishedTables!F$624</f>
        <v>0</v>
      </c>
      <c r="G554" s="182" t="str">
        <f xml:space="preserve"> PR19FDPublishedTables!G$624</f>
        <v>£m</v>
      </c>
      <c r="H554" s="182">
        <f xml:space="preserve"> PR19FDPublishedTables!H$624</f>
        <v>0</v>
      </c>
      <c r="I554" s="182">
        <f xml:space="preserve"> PR19FDPublishedTables!I$624</f>
        <v>0</v>
      </c>
      <c r="J554" s="182">
        <f xml:space="preserve"> PR19FDPublishedTables!J$624</f>
        <v>0</v>
      </c>
      <c r="K554" s="182">
        <f xml:space="preserve"> PR19FDPublishedTables!K$624</f>
        <v>0</v>
      </c>
      <c r="L554" s="182">
        <f xml:space="preserve"> PR19FDPublishedTables!L$624</f>
        <v>0</v>
      </c>
      <c r="M554" s="182">
        <f xml:space="preserve"> PR19FDPublishedTables!M$624</f>
        <v>0</v>
      </c>
      <c r="N554" s="182">
        <f xml:space="preserve"> PR19FDPublishedTables!N$624</f>
        <v>0</v>
      </c>
      <c r="O554" s="182">
        <f xml:space="preserve"> PR19FDPublishedTables!O$624</f>
        <v>0</v>
      </c>
      <c r="P554" s="182">
        <f xml:space="preserve"> PR19FDPublishedTables!P$624</f>
        <v>0</v>
      </c>
      <c r="Q554" s="182">
        <f xml:space="preserve"> PR19FDPublishedTables!Q$624</f>
        <v>0</v>
      </c>
    </row>
    <row r="555" spans="1:17" s="260" customFormat="1" hidden="1" outlineLevel="2">
      <c r="A555" s="257"/>
      <c r="B555" s="258"/>
      <c r="C555" s="259"/>
      <c r="D555" s="256"/>
      <c r="E555" s="182" t="str">
        <f xml:space="preserve"> PR19FDPublishedTables!E$628</f>
        <v>Average post 2020 investment RCV - BR - real</v>
      </c>
      <c r="F555" s="182">
        <f xml:space="preserve"> PR19FDPublishedTables!F$628</f>
        <v>0</v>
      </c>
      <c r="G555" s="182" t="str">
        <f xml:space="preserve"> PR19FDPublishedTables!G$628</f>
        <v>£m</v>
      </c>
      <c r="H555" s="182">
        <f xml:space="preserve"> PR19FDPublishedTables!H$628</f>
        <v>0</v>
      </c>
      <c r="I555" s="182">
        <f xml:space="preserve"> PR19FDPublishedTables!I$628</f>
        <v>0</v>
      </c>
      <c r="J555" s="182">
        <f xml:space="preserve"> PR19FDPublishedTables!J$628</f>
        <v>0</v>
      </c>
      <c r="K555" s="182">
        <f xml:space="preserve"> PR19FDPublishedTables!K$628</f>
        <v>0</v>
      </c>
      <c r="L555" s="182">
        <f xml:space="preserve"> PR19FDPublishedTables!L$628</f>
        <v>0</v>
      </c>
      <c r="M555" s="182">
        <f xml:space="preserve"> PR19FDPublishedTables!M$628</f>
        <v>0</v>
      </c>
      <c r="N555" s="182">
        <f xml:space="preserve"> PR19FDPublishedTables!N$628</f>
        <v>0</v>
      </c>
      <c r="O555" s="182">
        <f xml:space="preserve"> PR19FDPublishedTables!O$628</f>
        <v>0</v>
      </c>
      <c r="P555" s="182">
        <f xml:space="preserve"> PR19FDPublishedTables!P$628</f>
        <v>0</v>
      </c>
      <c r="Q555" s="182">
        <f xml:space="preserve"> PR19FDPublishedTables!Q$628</f>
        <v>0</v>
      </c>
    </row>
    <row r="556" spans="1:17" s="260" customFormat="1" hidden="1" outlineLevel="2">
      <c r="A556" s="257"/>
      <c r="B556" s="258"/>
      <c r="C556" s="259"/>
      <c r="D556" s="256"/>
      <c r="E556" s="197"/>
      <c r="F556" s="197"/>
      <c r="G556" s="197"/>
      <c r="H556" s="197"/>
      <c r="I556" s="197"/>
      <c r="J556" s="197"/>
      <c r="K556" s="197"/>
      <c r="L556" s="197"/>
      <c r="M556" s="197"/>
      <c r="N556" s="197"/>
      <c r="O556" s="197"/>
      <c r="P556" s="197"/>
      <c r="Q556" s="197"/>
    </row>
    <row r="557" spans="1:17" s="260" customFormat="1" hidden="1" outlineLevel="2">
      <c r="A557" s="257"/>
      <c r="B557" s="258"/>
      <c r="C557" s="259"/>
      <c r="D557" s="256"/>
      <c r="E557" s="197" t="str">
        <f t="shared" ref="E557:Q557" si="337" xml:space="preserve"> E$529</f>
        <v>Actual wedge average RPI inflated RCV - BR - real</v>
      </c>
      <c r="F557" s="197">
        <f t="shared" si="337"/>
        <v>0</v>
      </c>
      <c r="G557" s="197" t="str">
        <f t="shared" si="337"/>
        <v>£m</v>
      </c>
      <c r="H557" s="197">
        <f t="shared" si="337"/>
        <v>0</v>
      </c>
      <c r="I557" s="197">
        <f t="shared" si="337"/>
        <v>0</v>
      </c>
      <c r="J557" s="197">
        <f t="shared" si="337"/>
        <v>0</v>
      </c>
      <c r="K557" s="197">
        <f t="shared" si="337"/>
        <v>0</v>
      </c>
      <c r="L557" s="197">
        <f t="shared" si="337"/>
        <v>0</v>
      </c>
      <c r="M557" s="197">
        <f t="shared" si="337"/>
        <v>0</v>
      </c>
      <c r="N557" s="197">
        <f t="shared" si="337"/>
        <v>0</v>
      </c>
      <c r="O557" s="197">
        <f t="shared" si="337"/>
        <v>0</v>
      </c>
      <c r="P557" s="197">
        <f t="shared" si="337"/>
        <v>0</v>
      </c>
      <c r="Q557" s="197">
        <f t="shared" si="337"/>
        <v>0</v>
      </c>
    </row>
    <row r="558" spans="1:17" s="260" customFormat="1" hidden="1" outlineLevel="2">
      <c r="A558" s="257"/>
      <c r="B558" s="258"/>
      <c r="C558" s="259"/>
      <c r="D558" s="256"/>
      <c r="E558" s="182" t="str">
        <f xml:space="preserve"> PR19FDPublishedTables!E$589</f>
        <v>Average CPIH inflated RCV - BR - real</v>
      </c>
      <c r="F558" s="182">
        <f xml:space="preserve"> PR19FDPublishedTables!F$589</f>
        <v>0</v>
      </c>
      <c r="G558" s="182" t="str">
        <f xml:space="preserve"> PR19FDPublishedTables!G$589</f>
        <v>£m</v>
      </c>
      <c r="H558" s="182">
        <f xml:space="preserve"> PR19FDPublishedTables!H$589</f>
        <v>0</v>
      </c>
      <c r="I558" s="182">
        <f xml:space="preserve"> PR19FDPublishedTables!I$589</f>
        <v>0</v>
      </c>
      <c r="J558" s="182">
        <f xml:space="preserve"> PR19FDPublishedTables!J$589</f>
        <v>0</v>
      </c>
      <c r="K558" s="182">
        <f xml:space="preserve"> PR19FDPublishedTables!K$589</f>
        <v>0</v>
      </c>
      <c r="L558" s="182">
        <f xml:space="preserve"> PR19FDPublishedTables!L$589</f>
        <v>0</v>
      </c>
      <c r="M558" s="182">
        <f xml:space="preserve"> PR19FDPublishedTables!M$589</f>
        <v>0</v>
      </c>
      <c r="N558" s="182">
        <f xml:space="preserve"> PR19FDPublishedTables!N$589</f>
        <v>0</v>
      </c>
      <c r="O558" s="182">
        <f xml:space="preserve"> PR19FDPublishedTables!O$589</f>
        <v>0</v>
      </c>
      <c r="P558" s="182">
        <f xml:space="preserve"> PR19FDPublishedTables!P$589</f>
        <v>0</v>
      </c>
      <c r="Q558" s="182">
        <f xml:space="preserve"> PR19FDPublishedTables!Q$589</f>
        <v>0</v>
      </c>
    </row>
    <row r="559" spans="1:17" s="260" customFormat="1" hidden="1" outlineLevel="2">
      <c r="A559" s="257"/>
      <c r="B559" s="258"/>
      <c r="C559" s="259"/>
      <c r="D559" s="256"/>
      <c r="E559" s="182" t="str">
        <f xml:space="preserve"> PR19FDPublishedTables!E$628</f>
        <v>Average post 2020 investment RCV - BR - real</v>
      </c>
      <c r="F559" s="182">
        <f xml:space="preserve"> PR19FDPublishedTables!F$628</f>
        <v>0</v>
      </c>
      <c r="G559" s="182" t="str">
        <f xml:space="preserve"> PR19FDPublishedTables!G$628</f>
        <v>£m</v>
      </c>
      <c r="H559" s="182">
        <f xml:space="preserve"> PR19FDPublishedTables!H$628</f>
        <v>0</v>
      </c>
      <c r="I559" s="182">
        <f xml:space="preserve"> PR19FDPublishedTables!I$628</f>
        <v>0</v>
      </c>
      <c r="J559" s="182">
        <f xml:space="preserve"> PR19FDPublishedTables!J$628</f>
        <v>0</v>
      </c>
      <c r="K559" s="182">
        <f xml:space="preserve"> PR19FDPublishedTables!K$628</f>
        <v>0</v>
      </c>
      <c r="L559" s="182">
        <f xml:space="preserve"> PR19FDPublishedTables!L$628</f>
        <v>0</v>
      </c>
      <c r="M559" s="182">
        <f xml:space="preserve"> PR19FDPublishedTables!M$628</f>
        <v>0</v>
      </c>
      <c r="N559" s="182">
        <f xml:space="preserve"> PR19FDPublishedTables!N$628</f>
        <v>0</v>
      </c>
      <c r="O559" s="182">
        <f xml:space="preserve"> PR19FDPublishedTables!O$628</f>
        <v>0</v>
      </c>
      <c r="P559" s="182">
        <f xml:space="preserve"> PR19FDPublishedTables!P$628</f>
        <v>0</v>
      </c>
      <c r="Q559" s="182">
        <f xml:space="preserve"> PR19FDPublishedTables!Q$628</f>
        <v>0</v>
      </c>
    </row>
    <row r="560" spans="1:17" s="260" customFormat="1" hidden="1" outlineLevel="2">
      <c r="A560" s="257"/>
      <c r="B560" s="258"/>
      <c r="C560" s="259"/>
      <c r="D560" s="256"/>
      <c r="E560" s="392" t="s">
        <v>930</v>
      </c>
      <c r="F560" s="392"/>
      <c r="G560" s="392" t="s">
        <v>170</v>
      </c>
      <c r="H560" s="392"/>
      <c r="I560" s="392"/>
      <c r="J560" s="317">
        <f t="shared" ref="J560:Q560" si="338" xml:space="preserve"> SUM(J557:J559)</f>
        <v>0</v>
      </c>
      <c r="K560" s="317">
        <f t="shared" si="338"/>
        <v>0</v>
      </c>
      <c r="L560" s="317">
        <f t="shared" si="338"/>
        <v>0</v>
      </c>
      <c r="M560" s="317">
        <f t="shared" si="338"/>
        <v>0</v>
      </c>
      <c r="N560" s="317">
        <f t="shared" si="338"/>
        <v>0</v>
      </c>
      <c r="O560" s="317">
        <f t="shared" si="338"/>
        <v>0</v>
      </c>
      <c r="P560" s="317">
        <f t="shared" si="338"/>
        <v>0</v>
      </c>
      <c r="Q560" s="317">
        <f t="shared" si="338"/>
        <v>0</v>
      </c>
    </row>
    <row r="561" spans="1:17" s="260" customFormat="1" hidden="1" outlineLevel="1">
      <c r="A561" s="257"/>
      <c r="B561" s="258"/>
      <c r="C561" s="259"/>
      <c r="D561" s="256"/>
      <c r="E561" s="197"/>
      <c r="F561" s="197"/>
      <c r="G561" s="197"/>
      <c r="H561" s="197"/>
      <c r="I561" s="197"/>
      <c r="J561" s="197"/>
      <c r="K561" s="197"/>
      <c r="L561" s="197"/>
      <c r="M561" s="197"/>
      <c r="N561" s="197"/>
      <c r="O561" s="197"/>
      <c r="P561" s="197"/>
      <c r="Q561" s="197"/>
    </row>
    <row r="562" spans="1:17" s="260" customFormat="1" hidden="1" outlineLevel="1" collapsed="1">
      <c r="A562" s="257"/>
      <c r="B562" s="258" t="s">
        <v>772</v>
      </c>
      <c r="C562" s="259"/>
      <c r="D562" s="256"/>
      <c r="E562" s="197"/>
      <c r="F562" s="197"/>
      <c r="G562" s="197"/>
      <c r="H562" s="197"/>
      <c r="I562" s="197"/>
      <c r="J562" s="197"/>
      <c r="K562" s="197"/>
      <c r="L562" s="197"/>
      <c r="M562" s="197"/>
      <c r="N562" s="197"/>
      <c r="O562" s="197"/>
      <c r="P562" s="197"/>
      <c r="Q562" s="197"/>
    </row>
    <row r="563" spans="1:17" s="260" customFormat="1" hidden="1" outlineLevel="2">
      <c r="A563" s="257"/>
      <c r="B563" s="258"/>
      <c r="C563" s="259"/>
      <c r="D563" s="256"/>
      <c r="E563" s="197"/>
      <c r="F563" s="197"/>
      <c r="G563" s="197"/>
      <c r="H563" s="197"/>
      <c r="I563" s="197"/>
      <c r="J563" s="197"/>
      <c r="K563" s="197"/>
      <c r="L563" s="197"/>
      <c r="M563" s="197"/>
      <c r="N563" s="197"/>
      <c r="O563" s="197"/>
      <c r="P563" s="197"/>
      <c r="Q563" s="197"/>
    </row>
    <row r="564" spans="1:17" s="260" customFormat="1" hidden="1" outlineLevel="2">
      <c r="A564" s="257"/>
      <c r="B564" s="258"/>
      <c r="C564" s="259"/>
      <c r="D564" s="256"/>
      <c r="E564" s="268" t="str">
        <f t="shared" ref="E564:Q564" si="339" xml:space="preserve"> E$19</f>
        <v>Annual update - CPIH FYA active inflator from FYA 2017-18 - nominal year average prices (used for average RCV)</v>
      </c>
      <c r="F564" s="268">
        <f t="shared" si="339"/>
        <v>0</v>
      </c>
      <c r="G564" s="268" t="str">
        <f t="shared" si="339"/>
        <v>Factor</v>
      </c>
      <c r="H564" s="268">
        <f t="shared" si="339"/>
        <v>0</v>
      </c>
      <c r="I564" s="268">
        <f t="shared" si="339"/>
        <v>0</v>
      </c>
      <c r="J564" s="268">
        <f t="shared" si="339"/>
        <v>0</v>
      </c>
      <c r="K564" s="268">
        <f t="shared" si="339"/>
        <v>0</v>
      </c>
      <c r="L564" s="268">
        <f t="shared" si="339"/>
        <v>1.0386214616983847</v>
      </c>
      <c r="M564" s="268">
        <f t="shared" si="339"/>
        <v>1.0469374700143934</v>
      </c>
      <c r="N564" s="268">
        <f t="shared" si="339"/>
        <v>0</v>
      </c>
      <c r="O564" s="268">
        <f t="shared" si="339"/>
        <v>0</v>
      </c>
      <c r="P564" s="268">
        <f t="shared" si="339"/>
        <v>0</v>
      </c>
      <c r="Q564" s="268">
        <f t="shared" si="339"/>
        <v>0</v>
      </c>
    </row>
    <row r="565" spans="1:17" s="260" customFormat="1" hidden="1" outlineLevel="2">
      <c r="A565" s="257"/>
      <c r="B565" s="258"/>
      <c r="C565" s="259"/>
      <c r="D565" s="256"/>
      <c r="E565" s="268" t="str">
        <f t="shared" ref="E565:Q565" si="340" xml:space="preserve"> E$20</f>
        <v>Annual update - CPIH FYE active inflator from FYA 2017-18 - nominal year end prices (used for RCV components)</v>
      </c>
      <c r="F565" s="268">
        <f t="shared" si="340"/>
        <v>0</v>
      </c>
      <c r="G565" s="268" t="str">
        <f t="shared" si="340"/>
        <v>Factor</v>
      </c>
      <c r="H565" s="268">
        <f t="shared" si="340"/>
        <v>0</v>
      </c>
      <c r="I565" s="268">
        <f t="shared" si="340"/>
        <v>0</v>
      </c>
      <c r="J565" s="268">
        <f t="shared" si="340"/>
        <v>0</v>
      </c>
      <c r="K565" s="268">
        <f t="shared" si="340"/>
        <v>0</v>
      </c>
      <c r="L565" s="268">
        <f t="shared" si="340"/>
        <v>1.0420598112905806</v>
      </c>
      <c r="M565" s="268">
        <f t="shared" si="340"/>
        <v>1.0526147449224375</v>
      </c>
      <c r="N565" s="268">
        <f t="shared" si="340"/>
        <v>0</v>
      </c>
      <c r="O565" s="268">
        <f t="shared" si="340"/>
        <v>0</v>
      </c>
      <c r="P565" s="268">
        <f t="shared" si="340"/>
        <v>0</v>
      </c>
      <c r="Q565" s="268">
        <f t="shared" si="340"/>
        <v>0</v>
      </c>
    </row>
    <row r="566" spans="1:17" s="260" customFormat="1" hidden="1" outlineLevel="1">
      <c r="A566" s="257"/>
      <c r="B566" s="258"/>
      <c r="C566" s="259"/>
      <c r="D566" s="256"/>
      <c r="E566" s="197"/>
      <c r="F566" s="197"/>
      <c r="G566" s="197"/>
      <c r="H566" s="197"/>
      <c r="I566" s="197"/>
      <c r="J566" s="197"/>
      <c r="K566" s="197"/>
      <c r="L566" s="197"/>
      <c r="M566" s="197"/>
      <c r="N566" s="197"/>
      <c r="O566" s="197"/>
      <c r="P566" s="197"/>
      <c r="Q566" s="197"/>
    </row>
    <row r="567" spans="1:17" s="260" customFormat="1" hidden="1" outlineLevel="1" collapsed="1">
      <c r="A567" s="257"/>
      <c r="B567" s="258" t="s">
        <v>797</v>
      </c>
      <c r="C567" s="259"/>
      <c r="D567" s="256"/>
      <c r="E567" s="197"/>
      <c r="F567" s="197"/>
      <c r="G567" s="197"/>
      <c r="H567" s="197"/>
      <c r="I567" s="197"/>
      <c r="J567" s="197"/>
      <c r="K567" s="197"/>
      <c r="L567" s="197"/>
      <c r="M567" s="197"/>
      <c r="N567" s="197"/>
      <c r="O567" s="197"/>
      <c r="P567" s="197"/>
      <c r="Q567" s="197"/>
    </row>
    <row r="568" spans="1:17" s="260" customFormat="1" hidden="1" outlineLevel="2">
      <c r="A568" s="257"/>
      <c r="B568" s="258"/>
      <c r="C568" s="259"/>
      <c r="D568" s="256"/>
      <c r="E568" s="197"/>
      <c r="F568" s="197"/>
      <c r="G568" s="197"/>
      <c r="H568" s="197"/>
      <c r="I568" s="197"/>
      <c r="J568" s="197"/>
      <c r="K568" s="197"/>
      <c r="L568" s="197"/>
      <c r="M568" s="197"/>
      <c r="N568" s="197"/>
      <c r="O568" s="197"/>
      <c r="P568" s="197"/>
      <c r="Q568" s="197"/>
    </row>
    <row r="569" spans="1:17" s="386" customFormat="1" hidden="1" outlineLevel="2">
      <c r="A569" s="382"/>
      <c r="B569" s="383"/>
      <c r="C569" s="384"/>
      <c r="D569" s="385"/>
      <c r="E569" s="280" t="s">
        <v>931</v>
      </c>
      <c r="F569" s="280"/>
      <c r="G569" s="280" t="s">
        <v>170</v>
      </c>
      <c r="H569" s="280"/>
      <c r="I569" s="280"/>
      <c r="J569" s="280">
        <f t="shared" ref="J569:Q569" si="341" xml:space="preserve"> J536 * J565</f>
        <v>0</v>
      </c>
      <c r="K569" s="280">
        <f t="shared" si="341"/>
        <v>0</v>
      </c>
      <c r="L569" s="280">
        <f t="shared" si="341"/>
        <v>0</v>
      </c>
      <c r="M569" s="280">
        <f t="shared" si="341"/>
        <v>0</v>
      </c>
      <c r="N569" s="280">
        <f t="shared" si="341"/>
        <v>0</v>
      </c>
      <c r="O569" s="280">
        <f t="shared" si="341"/>
        <v>0</v>
      </c>
      <c r="P569" s="280">
        <f t="shared" si="341"/>
        <v>0</v>
      </c>
      <c r="Q569" s="280">
        <f t="shared" si="341"/>
        <v>0</v>
      </c>
    </row>
    <row r="570" spans="1:17" s="386" customFormat="1" hidden="1" outlineLevel="2">
      <c r="A570" s="382"/>
      <c r="B570" s="383"/>
      <c r="C570" s="384"/>
      <c r="D570" s="385"/>
      <c r="E570" s="280" t="s">
        <v>932</v>
      </c>
      <c r="F570" s="280"/>
      <c r="G570" s="280" t="s">
        <v>170</v>
      </c>
      <c r="H570" s="280"/>
      <c r="I570" s="280"/>
      <c r="J570" s="280">
        <f t="shared" ref="J570:Q570" si="342" xml:space="preserve"> J537 * J565</f>
        <v>0</v>
      </c>
      <c r="K570" s="280">
        <f t="shared" si="342"/>
        <v>0</v>
      </c>
      <c r="L570" s="280">
        <f t="shared" si="342"/>
        <v>0</v>
      </c>
      <c r="M570" s="280">
        <f t="shared" si="342"/>
        <v>0</v>
      </c>
      <c r="N570" s="280">
        <f t="shared" si="342"/>
        <v>0</v>
      </c>
      <c r="O570" s="280">
        <f t="shared" si="342"/>
        <v>0</v>
      </c>
      <c r="P570" s="280">
        <f t="shared" si="342"/>
        <v>0</v>
      </c>
      <c r="Q570" s="280">
        <f t="shared" si="342"/>
        <v>0</v>
      </c>
    </row>
    <row r="571" spans="1:17" s="386" customFormat="1" hidden="1" outlineLevel="2">
      <c r="A571" s="382"/>
      <c r="B571" s="383"/>
      <c r="C571" s="384"/>
      <c r="D571" s="385"/>
      <c r="E571" s="280" t="s">
        <v>933</v>
      </c>
      <c r="F571" s="280"/>
      <c r="G571" s="280" t="s">
        <v>170</v>
      </c>
      <c r="H571" s="280"/>
      <c r="I571" s="280"/>
      <c r="J571" s="280">
        <f t="shared" ref="J571:Q571" si="343" xml:space="preserve"> IF( J$10 = 1, J535 * J565, J538 * J565)</f>
        <v>0</v>
      </c>
      <c r="K571" s="280">
        <f t="shared" si="343"/>
        <v>0</v>
      </c>
      <c r="L571" s="280">
        <f t="shared" si="343"/>
        <v>0</v>
      </c>
      <c r="M571" s="280">
        <f t="shared" si="343"/>
        <v>0</v>
      </c>
      <c r="N571" s="280">
        <f t="shared" si="343"/>
        <v>0</v>
      </c>
      <c r="O571" s="280">
        <f t="shared" si="343"/>
        <v>0</v>
      </c>
      <c r="P571" s="280">
        <f t="shared" si="343"/>
        <v>0</v>
      </c>
      <c r="Q571" s="280">
        <f t="shared" si="343"/>
        <v>0</v>
      </c>
    </row>
    <row r="572" spans="1:17" s="386" customFormat="1" hidden="1" outlineLevel="2">
      <c r="A572" s="382"/>
      <c r="B572" s="383"/>
      <c r="C572" s="384"/>
      <c r="D572" s="385"/>
      <c r="E572" s="280"/>
      <c r="F572" s="280"/>
      <c r="G572" s="280"/>
      <c r="H572" s="280"/>
      <c r="I572" s="280"/>
      <c r="J572" s="280"/>
      <c r="K572" s="280"/>
      <c r="L572" s="280"/>
      <c r="M572" s="280"/>
      <c r="N572" s="280"/>
      <c r="O572" s="280"/>
      <c r="P572" s="280"/>
      <c r="Q572" s="280"/>
    </row>
    <row r="573" spans="1:17" s="386" customFormat="1" hidden="1" outlineLevel="2">
      <c r="A573" s="382"/>
      <c r="B573" s="383"/>
      <c r="C573" s="384"/>
      <c r="D573" s="385"/>
      <c r="E573" s="280" t="s">
        <v>934</v>
      </c>
      <c r="F573" s="280"/>
      <c r="G573" s="280" t="s">
        <v>170</v>
      </c>
      <c r="H573" s="280"/>
      <c r="I573" s="280"/>
      <c r="J573" s="280">
        <f t="shared" ref="J573:Q573" si="344" xml:space="preserve"> J544 * J565</f>
        <v>0</v>
      </c>
      <c r="K573" s="280">
        <f t="shared" si="344"/>
        <v>0</v>
      </c>
      <c r="L573" s="280">
        <f t="shared" si="344"/>
        <v>0</v>
      </c>
      <c r="M573" s="280">
        <f t="shared" si="344"/>
        <v>0</v>
      </c>
      <c r="N573" s="280">
        <f t="shared" si="344"/>
        <v>0</v>
      </c>
      <c r="O573" s="280">
        <f t="shared" si="344"/>
        <v>0</v>
      </c>
      <c r="P573" s="280">
        <f t="shared" si="344"/>
        <v>0</v>
      </c>
      <c r="Q573" s="280">
        <f t="shared" si="344"/>
        <v>0</v>
      </c>
    </row>
    <row r="574" spans="1:17" s="386" customFormat="1" hidden="1" outlineLevel="2">
      <c r="A574" s="382"/>
      <c r="B574" s="383"/>
      <c r="C574" s="384"/>
      <c r="D574" s="385"/>
      <c r="E574" s="280" t="s">
        <v>935</v>
      </c>
      <c r="F574" s="280"/>
      <c r="G574" s="280" t="s">
        <v>170</v>
      </c>
      <c r="H574" s="280"/>
      <c r="I574" s="280"/>
      <c r="J574" s="280">
        <f t="shared" ref="J574:Q574" si="345" xml:space="preserve"> J545 * J565</f>
        <v>0</v>
      </c>
      <c r="K574" s="280">
        <f t="shared" si="345"/>
        <v>0</v>
      </c>
      <c r="L574" s="280">
        <f t="shared" si="345"/>
        <v>0</v>
      </c>
      <c r="M574" s="280">
        <f t="shared" si="345"/>
        <v>0</v>
      </c>
      <c r="N574" s="280">
        <f t="shared" si="345"/>
        <v>0</v>
      </c>
      <c r="O574" s="280">
        <f t="shared" si="345"/>
        <v>0</v>
      </c>
      <c r="P574" s="280">
        <f t="shared" si="345"/>
        <v>0</v>
      </c>
      <c r="Q574" s="280">
        <f t="shared" si="345"/>
        <v>0</v>
      </c>
    </row>
    <row r="575" spans="1:17" s="386" customFormat="1" hidden="1" outlineLevel="2">
      <c r="A575" s="382"/>
      <c r="B575" s="383"/>
      <c r="C575" s="384"/>
      <c r="D575" s="385"/>
      <c r="E575" s="280" t="s">
        <v>936</v>
      </c>
      <c r="F575" s="280"/>
      <c r="G575" s="280" t="s">
        <v>170</v>
      </c>
      <c r="H575" s="280"/>
      <c r="I575" s="280"/>
      <c r="J575" s="280">
        <f t="shared" ref="J575:Q575" si="346" xml:space="preserve"> J546 * J565</f>
        <v>0</v>
      </c>
      <c r="K575" s="280">
        <f t="shared" si="346"/>
        <v>0</v>
      </c>
      <c r="L575" s="280">
        <f t="shared" si="346"/>
        <v>0</v>
      </c>
      <c r="M575" s="280">
        <f t="shared" si="346"/>
        <v>0</v>
      </c>
      <c r="N575" s="280">
        <f t="shared" si="346"/>
        <v>0</v>
      </c>
      <c r="O575" s="280">
        <f t="shared" si="346"/>
        <v>0</v>
      </c>
      <c r="P575" s="280">
        <f t="shared" si="346"/>
        <v>0</v>
      </c>
      <c r="Q575" s="280">
        <f t="shared" si="346"/>
        <v>0</v>
      </c>
    </row>
    <row r="576" spans="1:17" s="386" customFormat="1" hidden="1" outlineLevel="2">
      <c r="A576" s="382"/>
      <c r="B576" s="383"/>
      <c r="C576" s="384"/>
      <c r="D576" s="385"/>
      <c r="E576" s="280" t="s">
        <v>937</v>
      </c>
      <c r="F576" s="280"/>
      <c r="G576" s="280" t="s">
        <v>170</v>
      </c>
      <c r="H576" s="280"/>
      <c r="I576" s="280"/>
      <c r="J576" s="280">
        <f t="shared" ref="J576:Q576" si="347" xml:space="preserve"> IF( J$10 = 1, J543 * J565, J547 * J565)</f>
        <v>0</v>
      </c>
      <c r="K576" s="280">
        <f t="shared" si="347"/>
        <v>0</v>
      </c>
      <c r="L576" s="280">
        <f t="shared" si="347"/>
        <v>0</v>
      </c>
      <c r="M576" s="280">
        <f t="shared" si="347"/>
        <v>0</v>
      </c>
      <c r="N576" s="280">
        <f t="shared" si="347"/>
        <v>0</v>
      </c>
      <c r="O576" s="280">
        <f t="shared" si="347"/>
        <v>0</v>
      </c>
      <c r="P576" s="280">
        <f t="shared" si="347"/>
        <v>0</v>
      </c>
      <c r="Q576" s="280">
        <f t="shared" si="347"/>
        <v>0</v>
      </c>
    </row>
    <row r="577" spans="1:17" s="386" customFormat="1" hidden="1" outlineLevel="2">
      <c r="A577" s="382"/>
      <c r="B577" s="383"/>
      <c r="C577" s="384"/>
      <c r="D577" s="385"/>
      <c r="E577" s="280"/>
      <c r="F577" s="280"/>
      <c r="G577" s="280"/>
      <c r="H577" s="280"/>
      <c r="I577" s="280"/>
      <c r="J577" s="280"/>
      <c r="K577" s="280"/>
      <c r="L577" s="280"/>
      <c r="M577" s="280"/>
      <c r="N577" s="280"/>
      <c r="O577" s="280"/>
      <c r="P577" s="280"/>
      <c r="Q577" s="280"/>
    </row>
    <row r="578" spans="1:17" s="386" customFormat="1" hidden="1" outlineLevel="2">
      <c r="A578" s="382"/>
      <c r="B578" s="383"/>
      <c r="C578" s="384"/>
      <c r="D578" s="385"/>
      <c r="E578" s="280" t="s">
        <v>938</v>
      </c>
      <c r="F578" s="280"/>
      <c r="G578" s="280" t="s">
        <v>170</v>
      </c>
      <c r="H578" s="280"/>
      <c r="I578" s="280"/>
      <c r="J578" s="280">
        <f t="shared" ref="J578:Q578" si="348" xml:space="preserve"> J551 * J565</f>
        <v>0</v>
      </c>
      <c r="K578" s="280">
        <f t="shared" si="348"/>
        <v>0</v>
      </c>
      <c r="L578" s="280">
        <f t="shared" si="348"/>
        <v>0</v>
      </c>
      <c r="M578" s="280">
        <f t="shared" si="348"/>
        <v>0</v>
      </c>
      <c r="N578" s="280">
        <f t="shared" si="348"/>
        <v>0</v>
      </c>
      <c r="O578" s="280">
        <f t="shared" si="348"/>
        <v>0</v>
      </c>
      <c r="P578" s="280">
        <f t="shared" si="348"/>
        <v>0</v>
      </c>
      <c r="Q578" s="280">
        <f t="shared" si="348"/>
        <v>0</v>
      </c>
    </row>
    <row r="579" spans="1:17" s="386" customFormat="1" hidden="1" outlineLevel="2">
      <c r="A579" s="382"/>
      <c r="B579" s="383"/>
      <c r="C579" s="384"/>
      <c r="D579" s="385"/>
      <c r="E579" s="280" t="s">
        <v>806</v>
      </c>
      <c r="F579" s="280"/>
      <c r="G579" s="280" t="s">
        <v>170</v>
      </c>
      <c r="H579" s="280"/>
      <c r="I579" s="280"/>
      <c r="J579" s="280">
        <f t="shared" ref="J579:Q579" si="349" xml:space="preserve"> J552 * J565</f>
        <v>0</v>
      </c>
      <c r="K579" s="280">
        <f t="shared" si="349"/>
        <v>0</v>
      </c>
      <c r="L579" s="280">
        <f t="shared" si="349"/>
        <v>0</v>
      </c>
      <c r="M579" s="280">
        <f t="shared" si="349"/>
        <v>0</v>
      </c>
      <c r="N579" s="280">
        <f t="shared" si="349"/>
        <v>0</v>
      </c>
      <c r="O579" s="280">
        <f t="shared" si="349"/>
        <v>0</v>
      </c>
      <c r="P579" s="280">
        <f t="shared" si="349"/>
        <v>0</v>
      </c>
      <c r="Q579" s="280">
        <f t="shared" si="349"/>
        <v>0</v>
      </c>
    </row>
    <row r="580" spans="1:17" s="386" customFormat="1" hidden="1" outlineLevel="2">
      <c r="A580" s="382"/>
      <c r="B580" s="383"/>
      <c r="C580" s="384"/>
      <c r="D580" s="385"/>
      <c r="E580" s="280" t="s">
        <v>939</v>
      </c>
      <c r="F580" s="280"/>
      <c r="G580" s="280" t="s">
        <v>170</v>
      </c>
      <c r="H580" s="280"/>
      <c r="I580" s="280"/>
      <c r="J580" s="280">
        <f t="shared" ref="J580:Q580" si="350" xml:space="preserve"> J553 * J565</f>
        <v>0</v>
      </c>
      <c r="K580" s="280">
        <f t="shared" si="350"/>
        <v>0</v>
      </c>
      <c r="L580" s="280">
        <f t="shared" si="350"/>
        <v>0</v>
      </c>
      <c r="M580" s="280">
        <f t="shared" si="350"/>
        <v>0</v>
      </c>
      <c r="N580" s="280">
        <f t="shared" si="350"/>
        <v>0</v>
      </c>
      <c r="O580" s="280">
        <f t="shared" si="350"/>
        <v>0</v>
      </c>
      <c r="P580" s="280">
        <f t="shared" si="350"/>
        <v>0</v>
      </c>
      <c r="Q580" s="280">
        <f t="shared" si="350"/>
        <v>0</v>
      </c>
    </row>
    <row r="581" spans="1:17" s="386" customFormat="1" hidden="1" outlineLevel="2">
      <c r="A581" s="382"/>
      <c r="B581" s="383"/>
      <c r="C581" s="384"/>
      <c r="D581" s="385"/>
      <c r="E581" s="280" t="s">
        <v>940</v>
      </c>
      <c r="F581" s="280"/>
      <c r="G581" s="280" t="s">
        <v>170</v>
      </c>
      <c r="H581" s="280"/>
      <c r="I581" s="280"/>
      <c r="J581" s="280">
        <f t="shared" ref="J581:Q581" si="351" xml:space="preserve"> IF( J$10 = 1, J550 * J565, J554 * J565)</f>
        <v>0</v>
      </c>
      <c r="K581" s="280">
        <f t="shared" si="351"/>
        <v>0</v>
      </c>
      <c r="L581" s="280">
        <f t="shared" si="351"/>
        <v>0</v>
      </c>
      <c r="M581" s="280">
        <f t="shared" si="351"/>
        <v>0</v>
      </c>
      <c r="N581" s="280">
        <f t="shared" si="351"/>
        <v>0</v>
      </c>
      <c r="O581" s="280">
        <f t="shared" si="351"/>
        <v>0</v>
      </c>
      <c r="P581" s="280">
        <f t="shared" si="351"/>
        <v>0</v>
      </c>
      <c r="Q581" s="280">
        <f t="shared" si="351"/>
        <v>0</v>
      </c>
    </row>
    <row r="582" spans="1:17" s="386" customFormat="1" hidden="1" outlineLevel="2">
      <c r="A582" s="382"/>
      <c r="B582" s="383"/>
      <c r="C582" s="384"/>
      <c r="D582" s="385"/>
      <c r="E582" s="280"/>
      <c r="F582" s="280"/>
      <c r="G582" s="280"/>
      <c r="H582" s="280"/>
      <c r="I582" s="280"/>
      <c r="J582" s="280"/>
      <c r="K582" s="280"/>
      <c r="L582" s="280"/>
      <c r="M582" s="280"/>
      <c r="N582" s="280"/>
      <c r="O582" s="280"/>
      <c r="P582" s="280"/>
      <c r="Q582" s="280"/>
    </row>
    <row r="583" spans="1:17" s="386" customFormat="1" hidden="1" outlineLevel="2">
      <c r="A583" s="382"/>
      <c r="B583" s="383"/>
      <c r="C583" s="384"/>
      <c r="D583" s="385"/>
      <c r="E583" s="280" t="s">
        <v>941</v>
      </c>
      <c r="F583" s="280"/>
      <c r="G583" s="280" t="s">
        <v>170</v>
      </c>
      <c r="H583" s="280"/>
      <c r="I583" s="280"/>
      <c r="J583" s="280">
        <f t="shared" ref="J583:Q583" si="352" xml:space="preserve"> J539 * J564</f>
        <v>0</v>
      </c>
      <c r="K583" s="280">
        <f t="shared" si="352"/>
        <v>0</v>
      </c>
      <c r="L583" s="280">
        <f t="shared" si="352"/>
        <v>0</v>
      </c>
      <c r="M583" s="280">
        <f t="shared" si="352"/>
        <v>0</v>
      </c>
      <c r="N583" s="280">
        <f t="shared" si="352"/>
        <v>0</v>
      </c>
      <c r="O583" s="280">
        <f t="shared" si="352"/>
        <v>0</v>
      </c>
      <c r="P583" s="280">
        <f t="shared" si="352"/>
        <v>0</v>
      </c>
      <c r="Q583" s="280">
        <f t="shared" si="352"/>
        <v>0</v>
      </c>
    </row>
    <row r="584" spans="1:17" s="386" customFormat="1" hidden="1" outlineLevel="2">
      <c r="A584" s="382"/>
      <c r="B584" s="383"/>
      <c r="C584" s="384"/>
      <c r="D584" s="385"/>
      <c r="E584" s="280" t="s">
        <v>942</v>
      </c>
      <c r="F584" s="280"/>
      <c r="G584" s="280" t="s">
        <v>170</v>
      </c>
      <c r="H584" s="280"/>
      <c r="I584" s="280"/>
      <c r="J584" s="280">
        <f t="shared" ref="J584:Q584" si="353" xml:space="preserve"> J548 * J564</f>
        <v>0</v>
      </c>
      <c r="K584" s="280">
        <f t="shared" si="353"/>
        <v>0</v>
      </c>
      <c r="L584" s="280">
        <f t="shared" si="353"/>
        <v>0</v>
      </c>
      <c r="M584" s="280">
        <f t="shared" si="353"/>
        <v>0</v>
      </c>
      <c r="N584" s="280">
        <f t="shared" si="353"/>
        <v>0</v>
      </c>
      <c r="O584" s="280">
        <f t="shared" si="353"/>
        <v>0</v>
      </c>
      <c r="P584" s="280">
        <f t="shared" si="353"/>
        <v>0</v>
      </c>
      <c r="Q584" s="280">
        <f t="shared" si="353"/>
        <v>0</v>
      </c>
    </row>
    <row r="585" spans="1:17" s="386" customFormat="1" hidden="1" outlineLevel="2">
      <c r="A585" s="382"/>
      <c r="B585" s="383"/>
      <c r="C585" s="384"/>
      <c r="D585" s="385"/>
      <c r="E585" s="280" t="s">
        <v>943</v>
      </c>
      <c r="F585" s="280"/>
      <c r="G585" s="280" t="s">
        <v>170</v>
      </c>
      <c r="H585" s="280"/>
      <c r="I585" s="280"/>
      <c r="J585" s="280">
        <f t="shared" ref="J585:Q585" si="354" xml:space="preserve"> J555 * J564</f>
        <v>0</v>
      </c>
      <c r="K585" s="280">
        <f t="shared" si="354"/>
        <v>0</v>
      </c>
      <c r="L585" s="280">
        <f t="shared" si="354"/>
        <v>0</v>
      </c>
      <c r="M585" s="280">
        <f t="shared" si="354"/>
        <v>0</v>
      </c>
      <c r="N585" s="280">
        <f t="shared" si="354"/>
        <v>0</v>
      </c>
      <c r="O585" s="280">
        <f t="shared" si="354"/>
        <v>0</v>
      </c>
      <c r="P585" s="280">
        <f t="shared" si="354"/>
        <v>0</v>
      </c>
      <c r="Q585" s="280">
        <f t="shared" si="354"/>
        <v>0</v>
      </c>
    </row>
    <row r="586" spans="1:17" s="118" customFormat="1" hidden="1" outlineLevel="2">
      <c r="A586" s="269"/>
      <c r="B586" s="270"/>
      <c r="C586" s="271"/>
      <c r="D586" s="272"/>
      <c r="E586" s="381" t="s">
        <v>944</v>
      </c>
      <c r="F586" s="261"/>
      <c r="G586" s="261" t="s">
        <v>170</v>
      </c>
      <c r="H586" s="261"/>
      <c r="I586" s="261"/>
      <c r="J586" s="261">
        <f t="shared" ref="J586:Q586" si="355" xml:space="preserve"> SUM(J583:J585)</f>
        <v>0</v>
      </c>
      <c r="K586" s="261">
        <f t="shared" si="355"/>
        <v>0</v>
      </c>
      <c r="L586" s="261">
        <f t="shared" si="355"/>
        <v>0</v>
      </c>
      <c r="M586" s="261">
        <f t="shared" si="355"/>
        <v>0</v>
      </c>
      <c r="N586" s="261">
        <f t="shared" si="355"/>
        <v>0</v>
      </c>
      <c r="O586" s="261">
        <f t="shared" si="355"/>
        <v>0</v>
      </c>
      <c r="P586" s="261">
        <f t="shared" si="355"/>
        <v>0</v>
      </c>
      <c r="Q586" s="261">
        <f t="shared" si="355"/>
        <v>0</v>
      </c>
    </row>
    <row r="587" spans="1:17" s="260" customFormat="1" hidden="1" outlineLevel="1">
      <c r="A587" s="257"/>
      <c r="B587" s="258"/>
      <c r="C587" s="259"/>
      <c r="D587" s="256"/>
      <c r="E587" s="197"/>
      <c r="F587" s="197"/>
      <c r="G587" s="197"/>
      <c r="H587" s="197"/>
      <c r="I587" s="197"/>
      <c r="J587" s="197"/>
      <c r="K587" s="197"/>
      <c r="L587" s="197"/>
      <c r="M587" s="197"/>
      <c r="N587" s="197"/>
      <c r="O587" s="197"/>
      <c r="P587" s="197"/>
      <c r="Q587" s="197"/>
    </row>
    <row r="588" spans="1:17" s="260" customFormat="1" hidden="1" outlineLevel="1" collapsed="1">
      <c r="A588" s="257"/>
      <c r="B588" s="258" t="s">
        <v>813</v>
      </c>
      <c r="C588" s="259"/>
      <c r="D588" s="256"/>
      <c r="E588" s="197"/>
      <c r="F588" s="197"/>
      <c r="G588" s="197"/>
      <c r="H588" s="197"/>
      <c r="I588" s="197"/>
      <c r="J588" s="197"/>
      <c r="K588" s="197"/>
      <c r="L588" s="197"/>
      <c r="M588" s="197"/>
      <c r="N588" s="197"/>
      <c r="O588" s="197"/>
      <c r="P588" s="197"/>
      <c r="Q588" s="197"/>
    </row>
    <row r="589" spans="1:17" s="260" customFormat="1" hidden="1" outlineLevel="2">
      <c r="A589" s="257"/>
      <c r="B589" s="258"/>
      <c r="C589" s="259"/>
      <c r="D589" s="256"/>
      <c r="E589" s="197"/>
      <c r="F589" s="197"/>
      <c r="G589" s="197"/>
      <c r="H589" s="197"/>
      <c r="I589" s="197"/>
      <c r="J589" s="197"/>
      <c r="K589" s="197"/>
      <c r="L589" s="197"/>
      <c r="M589" s="197"/>
      <c r="N589" s="197"/>
      <c r="O589" s="197"/>
      <c r="P589" s="197"/>
      <c r="Q589" s="197"/>
    </row>
    <row r="590" spans="1:17" s="201" customFormat="1" hidden="1" outlineLevel="2">
      <c r="A590" s="319"/>
      <c r="B590" s="320"/>
      <c r="C590" s="321"/>
      <c r="D590" s="322"/>
      <c r="E590" s="323" t="str">
        <f t="shared" ref="E590:Q590" si="356" xml:space="preserve"> E571</f>
        <v>Actual wedge closing RCV (RPI inflated RCV) - BR - nominal (year end prices)</v>
      </c>
      <c r="F590" s="323">
        <f t="shared" si="356"/>
        <v>0</v>
      </c>
      <c r="G590" s="323" t="str">
        <f t="shared" si="356"/>
        <v>£m</v>
      </c>
      <c r="H590" s="323">
        <f t="shared" si="356"/>
        <v>0</v>
      </c>
      <c r="I590" s="323">
        <f t="shared" si="356"/>
        <v>0</v>
      </c>
      <c r="J590" s="323">
        <f t="shared" si="356"/>
        <v>0</v>
      </c>
      <c r="K590" s="323">
        <f t="shared" si="356"/>
        <v>0</v>
      </c>
      <c r="L590" s="323">
        <f t="shared" si="356"/>
        <v>0</v>
      </c>
      <c r="M590" s="323">
        <f t="shared" si="356"/>
        <v>0</v>
      </c>
      <c r="N590" s="323">
        <f t="shared" si="356"/>
        <v>0</v>
      </c>
      <c r="O590" s="323">
        <f t="shared" si="356"/>
        <v>0</v>
      </c>
      <c r="P590" s="323">
        <f t="shared" si="356"/>
        <v>0</v>
      </c>
      <c r="Q590" s="323">
        <f t="shared" si="356"/>
        <v>0</v>
      </c>
    </row>
    <row r="591" spans="1:17" s="201" customFormat="1" hidden="1" outlineLevel="2">
      <c r="A591" s="319"/>
      <c r="B591" s="320"/>
      <c r="C591" s="321"/>
      <c r="D591" s="322" t="s">
        <v>565</v>
      </c>
      <c r="E591" s="323" t="str">
        <f t="shared" ref="E591:Q591" si="357" xml:space="preserve"> E576</f>
        <v>Closing RCV (CPIH inflated RCV) - BR - nominal (year end prices)</v>
      </c>
      <c r="F591" s="323">
        <f t="shared" si="357"/>
        <v>0</v>
      </c>
      <c r="G591" s="323" t="str">
        <f t="shared" si="357"/>
        <v>£m</v>
      </c>
      <c r="H591" s="323">
        <f t="shared" si="357"/>
        <v>0</v>
      </c>
      <c r="I591" s="323">
        <f t="shared" si="357"/>
        <v>0</v>
      </c>
      <c r="J591" s="323">
        <f t="shared" si="357"/>
        <v>0</v>
      </c>
      <c r="K591" s="323">
        <f t="shared" si="357"/>
        <v>0</v>
      </c>
      <c r="L591" s="323">
        <f t="shared" si="357"/>
        <v>0</v>
      </c>
      <c r="M591" s="323">
        <f t="shared" si="357"/>
        <v>0</v>
      </c>
      <c r="N591" s="323">
        <f t="shared" si="357"/>
        <v>0</v>
      </c>
      <c r="O591" s="323">
        <f t="shared" si="357"/>
        <v>0</v>
      </c>
      <c r="P591" s="323">
        <f t="shared" si="357"/>
        <v>0</v>
      </c>
      <c r="Q591" s="323">
        <f t="shared" si="357"/>
        <v>0</v>
      </c>
    </row>
    <row r="592" spans="1:17" s="201" customFormat="1" hidden="1" outlineLevel="2">
      <c r="A592" s="319"/>
      <c r="B592" s="320"/>
      <c r="C592" s="321"/>
      <c r="D592" s="322" t="s">
        <v>565</v>
      </c>
      <c r="E592" s="323" t="str">
        <f t="shared" ref="E592:Q592" si="358" xml:space="preserve"> E581</f>
        <v>Closing RCV (Post 2020 investment RCV) - BR - nominal (year end prices)</v>
      </c>
      <c r="F592" s="323">
        <f t="shared" si="358"/>
        <v>0</v>
      </c>
      <c r="G592" s="323" t="str">
        <f t="shared" si="358"/>
        <v>£m</v>
      </c>
      <c r="H592" s="323">
        <f t="shared" si="358"/>
        <v>0</v>
      </c>
      <c r="I592" s="323">
        <f t="shared" si="358"/>
        <v>0</v>
      </c>
      <c r="J592" s="323">
        <f t="shared" si="358"/>
        <v>0</v>
      </c>
      <c r="K592" s="323">
        <f t="shared" si="358"/>
        <v>0</v>
      </c>
      <c r="L592" s="323">
        <f t="shared" si="358"/>
        <v>0</v>
      </c>
      <c r="M592" s="323">
        <f t="shared" si="358"/>
        <v>0</v>
      </c>
      <c r="N592" s="323">
        <f t="shared" si="358"/>
        <v>0</v>
      </c>
      <c r="O592" s="323">
        <f t="shared" si="358"/>
        <v>0</v>
      </c>
      <c r="P592" s="323">
        <f t="shared" si="358"/>
        <v>0</v>
      </c>
      <c r="Q592" s="323">
        <f t="shared" si="358"/>
        <v>0</v>
      </c>
    </row>
    <row r="593" spans="1:17" s="193" customFormat="1" hidden="1" outlineLevel="2">
      <c r="A593" s="189"/>
      <c r="B593" s="309"/>
      <c r="C593" s="191"/>
      <c r="D593" s="192"/>
      <c r="E593" s="244" t="s">
        <v>945</v>
      </c>
      <c r="F593" s="244"/>
      <c r="G593" s="244" t="s">
        <v>170</v>
      </c>
      <c r="H593" s="244"/>
      <c r="I593" s="244"/>
      <c r="J593" s="324">
        <f t="shared" ref="J593:Q593" si="359" xml:space="preserve"> SUM(J590:J592)</f>
        <v>0</v>
      </c>
      <c r="K593" s="324">
        <f t="shared" si="359"/>
        <v>0</v>
      </c>
      <c r="L593" s="324">
        <f t="shared" si="359"/>
        <v>0</v>
      </c>
      <c r="M593" s="324">
        <f t="shared" si="359"/>
        <v>0</v>
      </c>
      <c r="N593" s="324">
        <f t="shared" si="359"/>
        <v>0</v>
      </c>
      <c r="O593" s="324">
        <f t="shared" si="359"/>
        <v>0</v>
      </c>
      <c r="P593" s="324">
        <f t="shared" si="359"/>
        <v>0</v>
      </c>
      <c r="Q593" s="324">
        <f t="shared" si="359"/>
        <v>0</v>
      </c>
    </row>
    <row r="594" spans="1:17" s="260" customFormat="1" hidden="1" outlineLevel="2">
      <c r="A594" s="257"/>
      <c r="B594" s="258"/>
      <c r="C594" s="259"/>
      <c r="D594" s="256"/>
      <c r="E594" s="197"/>
      <c r="F594" s="197"/>
      <c r="G594" s="197"/>
      <c r="H594" s="197"/>
      <c r="I594" s="197"/>
      <c r="J594" s="197"/>
      <c r="K594" s="197"/>
      <c r="L594" s="197"/>
      <c r="M594" s="197"/>
      <c r="N594" s="197"/>
      <c r="O594" s="197"/>
      <c r="P594" s="197"/>
      <c r="Q594" s="197"/>
    </row>
    <row r="595" spans="1:17" s="201" customFormat="1" hidden="1" outlineLevel="2">
      <c r="A595" s="319"/>
      <c r="B595" s="320"/>
      <c r="C595" s="321"/>
      <c r="D595" s="322"/>
      <c r="E595" s="323" t="s">
        <v>946</v>
      </c>
      <c r="F595" s="323"/>
      <c r="G595" s="323" t="s">
        <v>170</v>
      </c>
      <c r="H595" s="323"/>
      <c r="I595" s="323"/>
      <c r="J595" s="323">
        <f t="shared" ref="J595:J597" si="360" xml:space="preserve"> I590 * J$21</f>
        <v>0</v>
      </c>
      <c r="K595" s="323">
        <f t="shared" ref="K595:K597" si="361" xml:space="preserve"> J590 * K$21</f>
        <v>0</v>
      </c>
      <c r="L595" s="323">
        <f t="shared" ref="L595:L597" si="362" xml:space="preserve"> K590 * L$21</f>
        <v>0</v>
      </c>
      <c r="M595" s="323">
        <f xml:space="preserve"> L590 * M$21</f>
        <v>0</v>
      </c>
      <c r="N595" s="323">
        <f xml:space="preserve"> M590 * N$21</f>
        <v>0</v>
      </c>
      <c r="O595" s="323">
        <f t="shared" ref="O595:O597" si="363" xml:space="preserve"> N590 * O$21</f>
        <v>0</v>
      </c>
      <c r="P595" s="323">
        <f t="shared" ref="P595:P597" si="364" xml:space="preserve"> O590 * P$21</f>
        <v>0</v>
      </c>
      <c r="Q595" s="323">
        <f t="shared" ref="Q595:Q597" si="365" xml:space="preserve"> P590 * Q$21</f>
        <v>0</v>
      </c>
    </row>
    <row r="596" spans="1:17" s="201" customFormat="1" hidden="1" outlineLevel="2">
      <c r="A596" s="319"/>
      <c r="B596" s="320"/>
      <c r="C596" s="321"/>
      <c r="D596" s="322" t="s">
        <v>565</v>
      </c>
      <c r="E596" s="323" t="s">
        <v>947</v>
      </c>
      <c r="F596" s="323"/>
      <c r="G596" s="323" t="s">
        <v>170</v>
      </c>
      <c r="H596" s="323"/>
      <c r="I596" s="323"/>
      <c r="J596" s="323">
        <f t="shared" si="360"/>
        <v>0</v>
      </c>
      <c r="K596" s="323">
        <f t="shared" si="361"/>
        <v>0</v>
      </c>
      <c r="L596" s="323">
        <f t="shared" si="362"/>
        <v>0</v>
      </c>
      <c r="M596" s="323">
        <f t="shared" ref="M596:M597" si="366" xml:space="preserve"> L591 * M$21</f>
        <v>0</v>
      </c>
      <c r="N596" s="323">
        <f t="shared" ref="N596:N597" si="367" xml:space="preserve"> M591 * N$21</f>
        <v>0</v>
      </c>
      <c r="O596" s="323">
        <f t="shared" si="363"/>
        <v>0</v>
      </c>
      <c r="P596" s="323">
        <f t="shared" si="364"/>
        <v>0</v>
      </c>
      <c r="Q596" s="323">
        <f t="shared" si="365"/>
        <v>0</v>
      </c>
    </row>
    <row r="597" spans="1:17" s="201" customFormat="1" hidden="1" outlineLevel="2">
      <c r="A597" s="319"/>
      <c r="B597" s="320"/>
      <c r="C597" s="321"/>
      <c r="D597" s="322" t="s">
        <v>565</v>
      </c>
      <c r="E597" s="323" t="s">
        <v>948</v>
      </c>
      <c r="F597" s="323"/>
      <c r="G597" s="323" t="s">
        <v>170</v>
      </c>
      <c r="H597" s="323"/>
      <c r="I597" s="323"/>
      <c r="J597" s="323">
        <f t="shared" si="360"/>
        <v>0</v>
      </c>
      <c r="K597" s="323">
        <f t="shared" si="361"/>
        <v>0</v>
      </c>
      <c r="L597" s="323">
        <f t="shared" si="362"/>
        <v>0</v>
      </c>
      <c r="M597" s="323">
        <f t="shared" si="366"/>
        <v>0</v>
      </c>
      <c r="N597" s="323">
        <f t="shared" si="367"/>
        <v>0</v>
      </c>
      <c r="O597" s="323">
        <f t="shared" si="363"/>
        <v>0</v>
      </c>
      <c r="P597" s="323">
        <f t="shared" si="364"/>
        <v>0</v>
      </c>
      <c r="Q597" s="323">
        <f t="shared" si="365"/>
        <v>0</v>
      </c>
    </row>
    <row r="598" spans="1:17" s="193" customFormat="1" hidden="1" outlineLevel="2">
      <c r="A598" s="189"/>
      <c r="B598" s="309"/>
      <c r="C598" s="191"/>
      <c r="D598" s="192"/>
      <c r="E598" s="244" t="s">
        <v>949</v>
      </c>
      <c r="F598" s="244"/>
      <c r="G598" s="244" t="s">
        <v>170</v>
      </c>
      <c r="H598" s="244"/>
      <c r="I598" s="244"/>
      <c r="J598" s="324">
        <f t="shared" ref="J598" si="368" xml:space="preserve"> SUM(J595:J597)</f>
        <v>0</v>
      </c>
      <c r="K598" s="324">
        <f t="shared" ref="K598:Q598" si="369" xml:space="preserve"> SUM(K595:K597)</f>
        <v>0</v>
      </c>
      <c r="L598" s="324">
        <f t="shared" si="369"/>
        <v>0</v>
      </c>
      <c r="M598" s="324">
        <f t="shared" si="369"/>
        <v>0</v>
      </c>
      <c r="N598" s="324">
        <f t="shared" si="369"/>
        <v>0</v>
      </c>
      <c r="O598" s="324">
        <f t="shared" si="369"/>
        <v>0</v>
      </c>
      <c r="P598" s="324">
        <f t="shared" si="369"/>
        <v>0</v>
      </c>
      <c r="Q598" s="324">
        <f t="shared" si="369"/>
        <v>0</v>
      </c>
    </row>
    <row r="599" spans="1:17" s="260" customFormat="1" hidden="1" outlineLevel="2">
      <c r="A599" s="257"/>
      <c r="B599" s="258"/>
      <c r="C599" s="259"/>
      <c r="D599" s="256"/>
      <c r="E599" s="197"/>
      <c r="F599" s="197"/>
      <c r="G599" s="197"/>
      <c r="H599" s="197"/>
      <c r="I599" s="197"/>
      <c r="J599" s="197"/>
      <c r="K599" s="197"/>
      <c r="L599" s="197"/>
      <c r="M599" s="197"/>
      <c r="N599" s="197"/>
      <c r="O599" s="197"/>
      <c r="P599" s="197"/>
      <c r="Q599" s="197"/>
    </row>
    <row r="600" spans="1:17" s="260" customFormat="1" hidden="1" outlineLevel="2">
      <c r="A600" s="257"/>
      <c r="B600" s="258"/>
      <c r="C600" s="259"/>
      <c r="D600" s="256"/>
      <c r="E600" s="197" t="str">
        <f t="shared" ref="E600:Q600" si="370" xml:space="preserve"> E598</f>
        <v>Prior year closing RCV expressed in current year nominal terms - BR</v>
      </c>
      <c r="F600" s="197">
        <f t="shared" si="370"/>
        <v>0</v>
      </c>
      <c r="G600" s="197" t="str">
        <f t="shared" si="370"/>
        <v>£m</v>
      </c>
      <c r="H600" s="197">
        <f t="shared" si="370"/>
        <v>0</v>
      </c>
      <c r="I600" s="197">
        <f t="shared" si="370"/>
        <v>0</v>
      </c>
      <c r="J600" s="197">
        <f t="shared" si="370"/>
        <v>0</v>
      </c>
      <c r="K600" s="197">
        <f t="shared" si="370"/>
        <v>0</v>
      </c>
      <c r="L600" s="197">
        <f t="shared" si="370"/>
        <v>0</v>
      </c>
      <c r="M600" s="197">
        <f t="shared" si="370"/>
        <v>0</v>
      </c>
      <c r="N600" s="197">
        <f t="shared" si="370"/>
        <v>0</v>
      </c>
      <c r="O600" s="197">
        <f t="shared" si="370"/>
        <v>0</v>
      </c>
      <c r="P600" s="197">
        <f t="shared" si="370"/>
        <v>0</v>
      </c>
      <c r="Q600" s="197">
        <f t="shared" si="370"/>
        <v>0</v>
      </c>
    </row>
    <row r="601" spans="1:17" s="260" customFormat="1" hidden="1" outlineLevel="2">
      <c r="A601" s="257"/>
      <c r="B601" s="258"/>
      <c r="C601" s="259"/>
      <c r="D601" s="256" t="s">
        <v>473</v>
      </c>
      <c r="E601" s="197" t="s">
        <v>950</v>
      </c>
      <c r="F601" s="197"/>
      <c r="G601" s="197" t="s">
        <v>170</v>
      </c>
      <c r="H601" s="197"/>
      <c r="I601" s="197"/>
      <c r="J601" s="197">
        <f t="shared" ref="J601" si="371" xml:space="preserve"> I593</f>
        <v>0</v>
      </c>
      <c r="K601" s="197">
        <f t="shared" ref="K601" si="372" xml:space="preserve"> J593</f>
        <v>0</v>
      </c>
      <c r="L601" s="197">
        <f t="shared" ref="L601" si="373" xml:space="preserve"> K593</f>
        <v>0</v>
      </c>
      <c r="M601" s="197">
        <f t="shared" ref="M601" si="374" xml:space="preserve"> L593</f>
        <v>0</v>
      </c>
      <c r="N601" s="197">
        <f t="shared" ref="N601" si="375" xml:space="preserve"> M593</f>
        <v>0</v>
      </c>
      <c r="O601" s="197">
        <f t="shared" ref="O601" si="376" xml:space="preserve"> N593</f>
        <v>0</v>
      </c>
      <c r="P601" s="197">
        <f t="shared" ref="P601" si="377" xml:space="preserve"> O593</f>
        <v>0</v>
      </c>
      <c r="Q601" s="197">
        <f t="shared" ref="Q601" si="378" xml:space="preserve"> P593</f>
        <v>0</v>
      </c>
    </row>
    <row r="602" spans="1:17" s="260" customFormat="1" hidden="1" outlineLevel="2">
      <c r="A602" s="257"/>
      <c r="B602" s="258"/>
      <c r="C602" s="259"/>
      <c r="D602" s="256"/>
      <c r="E602" s="267" t="str">
        <f t="shared" ref="E602:Q602" si="379" xml:space="preserve"> E$13</f>
        <v>Annual update active flag</v>
      </c>
      <c r="F602" s="267">
        <f t="shared" si="379"/>
        <v>0</v>
      </c>
      <c r="G602" s="267" t="str">
        <f t="shared" si="379"/>
        <v>Flag</v>
      </c>
      <c r="H602" s="267">
        <f t="shared" si="379"/>
        <v>0</v>
      </c>
      <c r="I602" s="267">
        <f t="shared" si="379"/>
        <v>0</v>
      </c>
      <c r="J602" s="267">
        <f t="shared" si="379"/>
        <v>0</v>
      </c>
      <c r="K602" s="267">
        <f t="shared" si="379"/>
        <v>0</v>
      </c>
      <c r="L602" s="267">
        <f t="shared" si="379"/>
        <v>1</v>
      </c>
      <c r="M602" s="267">
        <f t="shared" si="379"/>
        <v>1</v>
      </c>
      <c r="N602" s="267">
        <f t="shared" si="379"/>
        <v>0</v>
      </c>
      <c r="O602" s="267">
        <f t="shared" si="379"/>
        <v>0</v>
      </c>
      <c r="P602" s="267">
        <f t="shared" si="379"/>
        <v>0</v>
      </c>
      <c r="Q602" s="267">
        <f t="shared" si="379"/>
        <v>0</v>
      </c>
    </row>
    <row r="603" spans="1:17" s="386" customFormat="1" hidden="1" outlineLevel="2">
      <c r="A603" s="382"/>
      <c r="B603" s="383"/>
      <c r="C603" s="384"/>
      <c r="D603" s="385"/>
      <c r="E603" s="381" t="s">
        <v>951</v>
      </c>
      <c r="F603" s="381"/>
      <c r="G603" s="381" t="s">
        <v>170</v>
      </c>
      <c r="H603" s="381"/>
      <c r="I603" s="381"/>
      <c r="J603" s="381">
        <f t="shared" ref="J603:Q603" si="380" xml:space="preserve"> J602 * (J600 - J601)</f>
        <v>0</v>
      </c>
      <c r="K603" s="381">
        <f t="shared" si="380"/>
        <v>0</v>
      </c>
      <c r="L603" s="381">
        <f t="shared" si="380"/>
        <v>0</v>
      </c>
      <c r="M603" s="381">
        <f t="shared" si="380"/>
        <v>0</v>
      </c>
      <c r="N603" s="381">
        <f t="shared" si="380"/>
        <v>0</v>
      </c>
      <c r="O603" s="381">
        <f t="shared" si="380"/>
        <v>0</v>
      </c>
      <c r="P603" s="381">
        <f t="shared" si="380"/>
        <v>0</v>
      </c>
      <c r="Q603" s="381">
        <f t="shared" si="380"/>
        <v>0</v>
      </c>
    </row>
    <row r="604" spans="1:17" hidden="1" outlineLevel="2">
      <c r="D604" s="83"/>
      <c r="E604" s="196"/>
    </row>
    <row r="605" spans="1:17" s="377" customFormat="1" hidden="1" outlineLevel="2">
      <c r="A605" s="372"/>
      <c r="B605" s="373"/>
      <c r="C605" s="374"/>
      <c r="D605" s="375"/>
      <c r="E605" s="376" t="str">
        <f xml:space="preserve"> "RCV at 31 March " &amp; $L$4 &amp; " expressed in March " &amp; $L$4 &amp; " prices - BR"</f>
        <v>RCV at 31 March 2020 expressed in March 2020 prices - BR</v>
      </c>
      <c r="G605" s="377" t="s">
        <v>170</v>
      </c>
      <c r="J605" s="378"/>
      <c r="K605" s="378"/>
      <c r="L605" s="378"/>
      <c r="M605" s="378">
        <f xml:space="preserve"> M601</f>
        <v>0</v>
      </c>
      <c r="N605" s="378"/>
      <c r="O605" s="378"/>
      <c r="P605" s="378"/>
      <c r="Q605" s="378"/>
    </row>
    <row r="606" spans="1:17" s="377" customFormat="1" hidden="1" outlineLevel="2">
      <c r="A606" s="372"/>
      <c r="B606" s="373"/>
      <c r="C606" s="374"/>
      <c r="D606" s="375" t="s">
        <v>565</v>
      </c>
      <c r="E606" s="376" t="str">
        <f xml:space="preserve"> "Indexation roll forward in " &amp; $M$4 &amp; " update - BR"</f>
        <v>Indexation roll forward in 2021 update - BR</v>
      </c>
      <c r="G606" s="377" t="s">
        <v>170</v>
      </c>
      <c r="J606" s="378"/>
      <c r="K606" s="378"/>
      <c r="L606" s="378"/>
      <c r="M606" s="378">
        <f xml:space="preserve"> M603</f>
        <v>0</v>
      </c>
      <c r="N606" s="378"/>
      <c r="O606" s="378"/>
      <c r="P606" s="378"/>
      <c r="Q606" s="378"/>
    </row>
    <row r="607" spans="1:17" s="377" customFormat="1" hidden="1" outlineLevel="2">
      <c r="A607" s="372"/>
      <c r="B607" s="373"/>
      <c r="C607" s="374"/>
      <c r="D607" s="379"/>
      <c r="E607" s="376" t="str">
        <f xml:space="preserve"> "RCV at 31 March " &amp; $L$4 &amp; " expressed in March " &amp; $M$4 &amp; " prices - BR"</f>
        <v>RCV at 31 March 2020 expressed in March 2021 prices - BR</v>
      </c>
      <c r="G607" s="377" t="s">
        <v>170</v>
      </c>
      <c r="J607" s="378"/>
      <c r="K607" s="378"/>
      <c r="L607" s="378"/>
      <c r="M607" s="378">
        <f xml:space="preserve"> M600</f>
        <v>0</v>
      </c>
      <c r="N607" s="378"/>
      <c r="O607" s="378"/>
      <c r="P607" s="378"/>
      <c r="Q607" s="378"/>
    </row>
    <row r="608" spans="1:17" s="118" customFormat="1" hidden="1" outlineLevel="2">
      <c r="A608" s="269"/>
      <c r="B608" s="270"/>
      <c r="C608" s="271"/>
      <c r="D608" s="272"/>
      <c r="E608" s="280"/>
      <c r="J608" s="380"/>
      <c r="K608" s="380"/>
      <c r="L608" s="380"/>
      <c r="M608" s="380"/>
      <c r="N608" s="380"/>
      <c r="O608" s="380"/>
      <c r="P608" s="380"/>
      <c r="Q608" s="380"/>
    </row>
    <row r="609" spans="1:17" s="377" customFormat="1" hidden="1" outlineLevel="2">
      <c r="A609" s="372"/>
      <c r="B609" s="373"/>
      <c r="C609" s="374"/>
      <c r="D609" s="375"/>
      <c r="E609" s="376" t="str">
        <f xml:space="preserve"> "RCV at 31 March " &amp; $M$4 &amp; " expressed in March " &amp; $M$4 &amp; " prices - BR"</f>
        <v>RCV at 31 March 2021 expressed in March 2021 prices - BR</v>
      </c>
      <c r="G609" s="377" t="s">
        <v>170</v>
      </c>
      <c r="J609" s="378"/>
      <c r="K609" s="378"/>
      <c r="L609" s="378"/>
      <c r="M609" s="378"/>
      <c r="N609" s="378">
        <f xml:space="preserve"> N601</f>
        <v>0</v>
      </c>
      <c r="O609" s="378"/>
      <c r="P609" s="378"/>
      <c r="Q609" s="378"/>
    </row>
    <row r="610" spans="1:17" s="377" customFormat="1" hidden="1" outlineLevel="2">
      <c r="A610" s="372"/>
      <c r="B610" s="373"/>
      <c r="C610" s="374"/>
      <c r="D610" s="375" t="s">
        <v>565</v>
      </c>
      <c r="E610" s="376" t="str">
        <f xml:space="preserve"> "Indexation roll forward in " &amp; $N$4 &amp; " update - BR"</f>
        <v>Indexation roll forward in 2022 update - BR</v>
      </c>
      <c r="G610" s="377" t="s">
        <v>170</v>
      </c>
      <c r="J610" s="378"/>
      <c r="K610" s="378"/>
      <c r="L610" s="378"/>
      <c r="M610" s="378"/>
      <c r="N610" s="378">
        <f xml:space="preserve"> N603</f>
        <v>0</v>
      </c>
      <c r="O610" s="378"/>
      <c r="P610" s="378"/>
      <c r="Q610" s="378"/>
    </row>
    <row r="611" spans="1:17" s="377" customFormat="1" hidden="1" outlineLevel="2">
      <c r="A611" s="372"/>
      <c r="B611" s="373"/>
      <c r="C611" s="374"/>
      <c r="D611" s="379"/>
      <c r="E611" s="376" t="str">
        <f xml:space="preserve"> "RCV at 31 March " &amp; $M$4 &amp; " expressed in March " &amp; $N$4 &amp; " prices - BR"</f>
        <v>RCV at 31 March 2021 expressed in March 2022 prices - BR</v>
      </c>
      <c r="G611" s="377" t="s">
        <v>170</v>
      </c>
      <c r="J611" s="378"/>
      <c r="K611" s="378"/>
      <c r="L611" s="378"/>
      <c r="M611" s="378"/>
      <c r="N611" s="378">
        <f xml:space="preserve"> N600</f>
        <v>0</v>
      </c>
      <c r="O611" s="378"/>
      <c r="P611" s="378"/>
      <c r="Q611" s="378"/>
    </row>
    <row r="612" spans="1:17" s="118" customFormat="1" hidden="1" outlineLevel="2">
      <c r="A612" s="269"/>
      <c r="B612" s="270"/>
      <c r="C612" s="271"/>
      <c r="D612" s="272"/>
      <c r="E612" s="280"/>
      <c r="J612" s="380"/>
      <c r="K612" s="380"/>
      <c r="L612" s="380"/>
      <c r="M612" s="380"/>
      <c r="N612" s="380"/>
      <c r="O612" s="380"/>
      <c r="P612" s="380"/>
      <c r="Q612" s="380"/>
    </row>
    <row r="613" spans="1:17" s="377" customFormat="1" hidden="1" outlineLevel="2">
      <c r="A613" s="372"/>
      <c r="B613" s="373"/>
      <c r="C613" s="374"/>
      <c r="D613" s="375"/>
      <c r="E613" s="376" t="str">
        <f xml:space="preserve"> "RCV at 31 March " &amp; $N$4 &amp; " expressed in March " &amp; $N$4 &amp; " prices - BR"</f>
        <v>RCV at 31 March 2022 expressed in March 2022 prices - BR</v>
      </c>
      <c r="G613" s="377" t="s">
        <v>170</v>
      </c>
      <c r="J613" s="378"/>
      <c r="K613" s="378"/>
      <c r="L613" s="378"/>
      <c r="M613" s="378"/>
      <c r="N613" s="378"/>
      <c r="O613" s="378">
        <f xml:space="preserve"> O601</f>
        <v>0</v>
      </c>
      <c r="P613" s="378"/>
      <c r="Q613" s="378"/>
    </row>
    <row r="614" spans="1:17" s="377" customFormat="1" hidden="1" outlineLevel="2">
      <c r="A614" s="372"/>
      <c r="B614" s="373"/>
      <c r="C614" s="374"/>
      <c r="D614" s="375" t="s">
        <v>565</v>
      </c>
      <c r="E614" s="376" t="str">
        <f xml:space="preserve"> "Indexation roll forward in " &amp; $O$4 &amp; " update - BR"</f>
        <v>Indexation roll forward in 2023 update - BR</v>
      </c>
      <c r="G614" s="377" t="s">
        <v>170</v>
      </c>
      <c r="J614" s="378"/>
      <c r="K614" s="378"/>
      <c r="L614" s="378"/>
      <c r="M614" s="378"/>
      <c r="N614" s="378"/>
      <c r="O614" s="378">
        <f xml:space="preserve"> O603</f>
        <v>0</v>
      </c>
      <c r="P614" s="378"/>
      <c r="Q614" s="378"/>
    </row>
    <row r="615" spans="1:17" s="377" customFormat="1" hidden="1" outlineLevel="2">
      <c r="A615" s="372"/>
      <c r="B615" s="373"/>
      <c r="C615" s="374"/>
      <c r="D615" s="379"/>
      <c r="E615" s="376" t="str">
        <f xml:space="preserve"> "RCV at 31 March " &amp; $N$4 &amp; " expressed in March " &amp; $O$4 &amp; " prices - BR"</f>
        <v>RCV at 31 March 2022 expressed in March 2023 prices - BR</v>
      </c>
      <c r="G615" s="377" t="s">
        <v>170</v>
      </c>
      <c r="J615" s="378"/>
      <c r="K615" s="378"/>
      <c r="L615" s="378"/>
      <c r="M615" s="378"/>
      <c r="N615" s="378"/>
      <c r="O615" s="378">
        <f xml:space="preserve"> O600</f>
        <v>0</v>
      </c>
      <c r="P615" s="378"/>
      <c r="Q615" s="378"/>
    </row>
    <row r="616" spans="1:17" s="118" customFormat="1" hidden="1" outlineLevel="2">
      <c r="A616" s="269"/>
      <c r="B616" s="270"/>
      <c r="C616" s="271"/>
      <c r="D616" s="272"/>
      <c r="E616" s="280"/>
      <c r="J616" s="380"/>
      <c r="K616" s="380"/>
      <c r="L616" s="380"/>
      <c r="M616" s="380"/>
      <c r="N616" s="380"/>
      <c r="O616" s="380"/>
      <c r="P616" s="380"/>
      <c r="Q616" s="380"/>
    </row>
    <row r="617" spans="1:17" s="377" customFormat="1" hidden="1" outlineLevel="2">
      <c r="A617" s="372"/>
      <c r="B617" s="373"/>
      <c r="C617" s="374"/>
      <c r="D617" s="375"/>
      <c r="E617" s="376" t="str">
        <f xml:space="preserve"> "RCV at 31 March " &amp; $O$4 &amp; " expressed in March " &amp; $O$4 &amp; " prices - BR"</f>
        <v>RCV at 31 March 2023 expressed in March 2023 prices - BR</v>
      </c>
      <c r="G617" s="377" t="s">
        <v>170</v>
      </c>
      <c r="J617" s="378"/>
      <c r="K617" s="378"/>
      <c r="L617" s="378"/>
      <c r="M617" s="378"/>
      <c r="N617" s="378"/>
      <c r="O617" s="378"/>
      <c r="P617" s="378">
        <f xml:space="preserve"> P601</f>
        <v>0</v>
      </c>
      <c r="Q617" s="378"/>
    </row>
    <row r="618" spans="1:17" s="377" customFormat="1" hidden="1" outlineLevel="2">
      <c r="A618" s="372"/>
      <c r="B618" s="373"/>
      <c r="C618" s="374"/>
      <c r="D618" s="375" t="s">
        <v>565</v>
      </c>
      <c r="E618" s="376" t="str">
        <f xml:space="preserve"> "Indexation roll forward in " &amp; $P$4 &amp; " update - BR"</f>
        <v>Indexation roll forward in 2024 update - BR</v>
      </c>
      <c r="G618" s="377" t="s">
        <v>170</v>
      </c>
      <c r="J618" s="378"/>
      <c r="K618" s="378"/>
      <c r="L618" s="378"/>
      <c r="M618" s="378"/>
      <c r="N618" s="378"/>
      <c r="O618" s="378"/>
      <c r="P618" s="378">
        <f xml:space="preserve"> P603</f>
        <v>0</v>
      </c>
      <c r="Q618" s="378"/>
    </row>
    <row r="619" spans="1:17" s="377" customFormat="1" hidden="1" outlineLevel="2">
      <c r="A619" s="372"/>
      <c r="B619" s="373"/>
      <c r="C619" s="374"/>
      <c r="D619" s="379"/>
      <c r="E619" s="376" t="str">
        <f xml:space="preserve"> "RCV at 31 March " &amp; $O$4 &amp; " expressed in March " &amp; $P$4 &amp; " prices - BR"</f>
        <v>RCV at 31 March 2023 expressed in March 2024 prices - BR</v>
      </c>
      <c r="G619" s="377" t="s">
        <v>170</v>
      </c>
      <c r="J619" s="378"/>
      <c r="K619" s="378"/>
      <c r="L619" s="378"/>
      <c r="M619" s="378"/>
      <c r="N619" s="378"/>
      <c r="O619" s="378"/>
      <c r="P619" s="378">
        <f xml:space="preserve"> P600</f>
        <v>0</v>
      </c>
      <c r="Q619" s="378"/>
    </row>
    <row r="620" spans="1:17" s="118" customFormat="1" hidden="1" outlineLevel="2">
      <c r="A620" s="269"/>
      <c r="B620" s="270"/>
      <c r="C620" s="271"/>
      <c r="D620" s="272"/>
      <c r="E620" s="280"/>
      <c r="J620" s="380"/>
      <c r="K620" s="380"/>
      <c r="L620" s="380"/>
      <c r="M620" s="380"/>
      <c r="N620" s="380"/>
      <c r="O620" s="380"/>
      <c r="P620" s="380"/>
      <c r="Q620" s="380"/>
    </row>
    <row r="621" spans="1:17" s="377" customFormat="1" hidden="1" outlineLevel="2">
      <c r="A621" s="372"/>
      <c r="B621" s="373"/>
      <c r="C621" s="374"/>
      <c r="D621" s="375"/>
      <c r="E621" s="376" t="str">
        <f xml:space="preserve"> "RCV at 31 March " &amp; $P$4 &amp; " expressed in March " &amp; $P$4 &amp; " prices - BR"</f>
        <v>RCV at 31 March 2024 expressed in March 2024 prices - BR</v>
      </c>
      <c r="G621" s="377" t="s">
        <v>170</v>
      </c>
      <c r="J621" s="378"/>
      <c r="K621" s="378"/>
      <c r="L621" s="378"/>
      <c r="M621" s="378"/>
      <c r="N621" s="378"/>
      <c r="O621" s="378"/>
      <c r="P621" s="378"/>
      <c r="Q621" s="378">
        <f xml:space="preserve"> Q601</f>
        <v>0</v>
      </c>
    </row>
    <row r="622" spans="1:17" s="377" customFormat="1" hidden="1" outlineLevel="2">
      <c r="A622" s="372"/>
      <c r="B622" s="373"/>
      <c r="C622" s="374"/>
      <c r="D622" s="375" t="s">
        <v>565</v>
      </c>
      <c r="E622" s="376" t="str">
        <f xml:space="preserve"> "Indexation roll forward in " &amp; $Q$4 &amp; " update - BR"</f>
        <v>Indexation roll forward in 2025 update - BR</v>
      </c>
      <c r="G622" s="377" t="s">
        <v>170</v>
      </c>
      <c r="J622" s="378"/>
      <c r="K622" s="378"/>
      <c r="L622" s="378"/>
      <c r="M622" s="378"/>
      <c r="N622" s="378"/>
      <c r="O622" s="378"/>
      <c r="P622" s="378"/>
      <c r="Q622" s="378">
        <f xml:space="preserve"> Q603</f>
        <v>0</v>
      </c>
    </row>
    <row r="623" spans="1:17" s="377" customFormat="1" hidden="1" outlineLevel="2">
      <c r="A623" s="372"/>
      <c r="B623" s="373"/>
      <c r="C623" s="374"/>
      <c r="D623" s="379"/>
      <c r="E623" s="376" t="str">
        <f xml:space="preserve"> "RCV at 31 March " &amp; $P$4 &amp; " expressed in March " &amp; $Q$4 &amp; " prices - BR"</f>
        <v>RCV at 31 March 2024 expressed in March 2025 prices - BR</v>
      </c>
      <c r="G623" s="377" t="s">
        <v>170</v>
      </c>
      <c r="J623" s="378"/>
      <c r="K623" s="378"/>
      <c r="L623" s="378"/>
      <c r="M623" s="378"/>
      <c r="N623" s="378"/>
      <c r="O623" s="378"/>
      <c r="P623" s="378"/>
      <c r="Q623" s="378">
        <f xml:space="preserve"> Q600</f>
        <v>0</v>
      </c>
    </row>
    <row r="624" spans="1:17" s="149" customFormat="1" hidden="1" outlineLevel="2">
      <c r="A624" s="144"/>
      <c r="B624" s="145"/>
      <c r="C624" s="146"/>
      <c r="D624" s="147"/>
      <c r="E624" s="148"/>
      <c r="G624" s="150"/>
      <c r="J624" s="371"/>
      <c r="K624" s="371"/>
      <c r="L624" s="371"/>
      <c r="M624" s="371"/>
      <c r="N624" s="371"/>
      <c r="O624" s="371"/>
      <c r="P624" s="371"/>
      <c r="Q624" s="371"/>
    </row>
    <row r="625" spans="1:17" s="193" customFormat="1" hidden="1" outlineLevel="2">
      <c r="A625" s="189"/>
      <c r="B625" s="309"/>
      <c r="C625" s="191"/>
      <c r="D625" s="192"/>
      <c r="E625" s="196"/>
    </row>
    <row r="626" spans="1:17" hidden="1" outlineLevel="1">
      <c r="D626" s="83"/>
    </row>
    <row r="627" spans="1:17" hidden="1" outlineLevel="1" collapsed="1">
      <c r="B627" s="85" t="s">
        <v>603</v>
      </c>
      <c r="D627" s="83"/>
    </row>
    <row r="628" spans="1:17" hidden="1" outlineLevel="2">
      <c r="D628" s="83"/>
    </row>
    <row r="629" spans="1:17" s="162" customFormat="1" hidden="1" outlineLevel="2">
      <c r="A629" s="158"/>
      <c r="B629" s="159"/>
      <c r="C629" s="160"/>
      <c r="D629" s="161"/>
      <c r="E629" s="156" t="str">
        <f xml:space="preserve"> Inp!E$201</f>
        <v>Regulatory equity notional (PR19FD)</v>
      </c>
      <c r="F629" s="156">
        <f xml:space="preserve"> Inp!F$201</f>
        <v>0</v>
      </c>
      <c r="G629" s="156" t="str">
        <f xml:space="preserve"> Inp!G$201</f>
        <v>%</v>
      </c>
      <c r="H629" s="156">
        <f xml:space="preserve"> Inp!H$201</f>
        <v>0</v>
      </c>
      <c r="I629" s="156">
        <f xml:space="preserve"> Inp!I$201</f>
        <v>0</v>
      </c>
      <c r="J629" s="250">
        <f xml:space="preserve"> Inp!J$201</f>
        <v>0</v>
      </c>
      <c r="K629" s="250">
        <f xml:space="preserve"> Inp!K$201</f>
        <v>0</v>
      </c>
      <c r="L629" s="250">
        <f xml:space="preserve"> Inp!L$201</f>
        <v>0</v>
      </c>
      <c r="M629" s="250">
        <f xml:space="preserve"> Inp!M$201</f>
        <v>0.4</v>
      </c>
      <c r="N629" s="250">
        <f xml:space="preserve"> Inp!N$201</f>
        <v>0.4</v>
      </c>
      <c r="O629" s="250">
        <f xml:space="preserve"> Inp!O$201</f>
        <v>0.4</v>
      </c>
      <c r="P629" s="250">
        <f xml:space="preserve"> Inp!P$201</f>
        <v>0.4</v>
      </c>
      <c r="Q629" s="250">
        <f xml:space="preserve"> Inp!Q$201</f>
        <v>0.4</v>
      </c>
    </row>
    <row r="630" spans="1:17" s="193" customFormat="1" hidden="1" outlineLevel="2">
      <c r="A630" s="189"/>
      <c r="B630" s="309"/>
      <c r="C630" s="191"/>
      <c r="D630" s="192"/>
      <c r="E630" s="196" t="str">
        <f t="shared" ref="E630:Q630" si="381" xml:space="preserve"> E586</f>
        <v>Average total RCV (year average) - BR - nominal (year average prices)</v>
      </c>
      <c r="F630" s="196">
        <f t="shared" si="381"/>
        <v>0</v>
      </c>
      <c r="G630" s="196" t="str">
        <f t="shared" si="381"/>
        <v>£m</v>
      </c>
      <c r="H630" s="196">
        <f t="shared" si="381"/>
        <v>0</v>
      </c>
      <c r="I630" s="196">
        <f t="shared" si="381"/>
        <v>0</v>
      </c>
      <c r="J630" s="196">
        <f t="shared" si="381"/>
        <v>0</v>
      </c>
      <c r="K630" s="196">
        <f t="shared" si="381"/>
        <v>0</v>
      </c>
      <c r="L630" s="196">
        <f t="shared" si="381"/>
        <v>0</v>
      </c>
      <c r="M630" s="196">
        <f t="shared" si="381"/>
        <v>0</v>
      </c>
      <c r="N630" s="196">
        <f t="shared" si="381"/>
        <v>0</v>
      </c>
      <c r="O630" s="196">
        <f t="shared" si="381"/>
        <v>0</v>
      </c>
      <c r="P630" s="196">
        <f t="shared" si="381"/>
        <v>0</v>
      </c>
      <c r="Q630" s="196">
        <f t="shared" si="381"/>
        <v>0</v>
      </c>
    </row>
    <row r="631" spans="1:17" s="315" customFormat="1" hidden="1" outlineLevel="2">
      <c r="A631" s="311"/>
      <c r="B631" s="312"/>
      <c r="C631" s="313"/>
      <c r="D631" s="251"/>
      <c r="E631" s="197" t="s">
        <v>952</v>
      </c>
      <c r="G631" s="315" t="s">
        <v>170</v>
      </c>
      <c r="J631" s="314">
        <f t="shared" ref="J631:Q631" si="382" xml:space="preserve"> J629 * J630</f>
        <v>0</v>
      </c>
      <c r="K631" s="314">
        <f t="shared" si="382"/>
        <v>0</v>
      </c>
      <c r="L631" s="314">
        <f t="shared" si="382"/>
        <v>0</v>
      </c>
      <c r="M631" s="314">
        <f t="shared" si="382"/>
        <v>0</v>
      </c>
      <c r="N631" s="314">
        <f t="shared" si="382"/>
        <v>0</v>
      </c>
      <c r="O631" s="314">
        <f t="shared" si="382"/>
        <v>0</v>
      </c>
      <c r="P631" s="314">
        <f t="shared" si="382"/>
        <v>0</v>
      </c>
      <c r="Q631" s="314">
        <f t="shared" si="382"/>
        <v>0</v>
      </c>
    </row>
    <row r="632" spans="1:17" s="241" customFormat="1" hidden="1" outlineLevel="2">
      <c r="A632" s="238"/>
      <c r="B632" s="242"/>
      <c r="C632" s="239"/>
      <c r="D632" s="240"/>
      <c r="E632" s="197" t="s">
        <v>953</v>
      </c>
      <c r="G632" s="241" t="s">
        <v>170</v>
      </c>
      <c r="J632" s="197">
        <f t="shared" ref="J632:Q632" si="383" xml:space="preserve"> J560 * J$13</f>
        <v>0</v>
      </c>
      <c r="K632" s="197">
        <f t="shared" si="383"/>
        <v>0</v>
      </c>
      <c r="L632" s="197">
        <f t="shared" si="383"/>
        <v>0</v>
      </c>
      <c r="M632" s="197">
        <f t="shared" si="383"/>
        <v>0</v>
      </c>
      <c r="N632" s="197">
        <f t="shared" si="383"/>
        <v>0</v>
      </c>
      <c r="O632" s="197">
        <f t="shared" si="383"/>
        <v>0</v>
      </c>
      <c r="P632" s="197">
        <f t="shared" si="383"/>
        <v>0</v>
      </c>
      <c r="Q632" s="197">
        <f t="shared" si="383"/>
        <v>0</v>
      </c>
    </row>
    <row r="633" spans="1:17" s="137" customFormat="1" hidden="1" outlineLevel="2">
      <c r="A633" s="387"/>
      <c r="B633" s="393"/>
      <c r="C633" s="388"/>
      <c r="D633" s="389"/>
      <c r="E633" s="280" t="s">
        <v>954</v>
      </c>
      <c r="G633" s="137" t="s">
        <v>170</v>
      </c>
      <c r="J633" s="280">
        <f t="shared" ref="J633" si="384" xml:space="preserve"> J629 * J632</f>
        <v>0</v>
      </c>
      <c r="K633" s="280">
        <f t="shared" ref="K633" si="385" xml:space="preserve"> K629 * K632</f>
        <v>0</v>
      </c>
      <c r="L633" s="280">
        <f t="shared" ref="L633" si="386" xml:space="preserve"> L629 * L632</f>
        <v>0</v>
      </c>
      <c r="M633" s="280">
        <f t="shared" ref="M633" si="387" xml:space="preserve"> M629 * M632</f>
        <v>0</v>
      </c>
      <c r="N633" s="280">
        <f t="shared" ref="N633" si="388" xml:space="preserve"> N629 * N632</f>
        <v>0</v>
      </c>
      <c r="O633" s="280">
        <f t="shared" ref="O633" si="389" xml:space="preserve"> O629 * O632</f>
        <v>0</v>
      </c>
      <c r="P633" s="280">
        <f t="shared" ref="P633" si="390" xml:space="preserve"> P629 * P632</f>
        <v>0</v>
      </c>
      <c r="Q633" s="280">
        <f t="shared" ref="Q633" si="391" xml:space="preserve"> Q629 * Q632</f>
        <v>0</v>
      </c>
    </row>
    <row r="634" spans="1:17" hidden="1" outlineLevel="1">
      <c r="D634" s="83"/>
    </row>
    <row r="635" spans="1:17" hidden="1" outlineLevel="1" collapsed="1">
      <c r="B635" s="85" t="s">
        <v>605</v>
      </c>
      <c r="D635" s="83"/>
    </row>
    <row r="636" spans="1:17" hidden="1" outlineLevel="2">
      <c r="D636" s="83"/>
    </row>
    <row r="637" spans="1:17" s="162" customFormat="1" hidden="1" outlineLevel="2">
      <c r="A637" s="158"/>
      <c r="B637" s="159"/>
      <c r="C637" s="160"/>
      <c r="D637" s="161"/>
      <c r="E637" s="156" t="str">
        <f xml:space="preserve"> Inp!E$209</f>
        <v>Regulatory equity actual</v>
      </c>
      <c r="F637" s="156">
        <f xml:space="preserve"> Inp!F$209</f>
        <v>0</v>
      </c>
      <c r="G637" s="156" t="str">
        <f xml:space="preserve"> Inp!G$209</f>
        <v>%</v>
      </c>
      <c r="H637" s="156">
        <f xml:space="preserve"> Inp!H$209</f>
        <v>0</v>
      </c>
      <c r="I637" s="156">
        <f xml:space="preserve"> Inp!I$209</f>
        <v>0</v>
      </c>
      <c r="J637" s="250">
        <f xml:space="preserve"> Inp!J$209</f>
        <v>0</v>
      </c>
      <c r="K637" s="250">
        <f xml:space="preserve"> Inp!K$209</f>
        <v>0</v>
      </c>
      <c r="L637" s="250">
        <f xml:space="preserve"> Inp!L$209</f>
        <v>0</v>
      </c>
      <c r="M637" s="250">
        <f xml:space="preserve"> Inp!M$209</f>
        <v>0</v>
      </c>
      <c r="N637" s="250">
        <f xml:space="preserve"> Inp!N$209</f>
        <v>0</v>
      </c>
      <c r="O637" s="250">
        <f xml:space="preserve"> Inp!O$209</f>
        <v>0</v>
      </c>
      <c r="P637" s="250">
        <f xml:space="preserve"> Inp!P$209</f>
        <v>0</v>
      </c>
      <c r="Q637" s="250">
        <f xml:space="preserve"> Inp!Q$209</f>
        <v>0</v>
      </c>
    </row>
    <row r="638" spans="1:17" s="193" customFormat="1" hidden="1" outlineLevel="2">
      <c r="A638" s="189"/>
      <c r="B638" s="309"/>
      <c r="C638" s="191"/>
      <c r="D638" s="192"/>
      <c r="E638" s="196" t="str">
        <f t="shared" ref="E638:Q638" si="392" xml:space="preserve"> E586</f>
        <v>Average total RCV (year average) - BR - nominal (year average prices)</v>
      </c>
      <c r="F638" s="196">
        <f t="shared" si="392"/>
        <v>0</v>
      </c>
      <c r="G638" s="196" t="str">
        <f t="shared" si="392"/>
        <v>£m</v>
      </c>
      <c r="H638" s="196">
        <f t="shared" si="392"/>
        <v>0</v>
      </c>
      <c r="I638" s="196">
        <f t="shared" si="392"/>
        <v>0</v>
      </c>
      <c r="J638" s="196">
        <f t="shared" si="392"/>
        <v>0</v>
      </c>
      <c r="K638" s="196">
        <f t="shared" si="392"/>
        <v>0</v>
      </c>
      <c r="L638" s="196">
        <f t="shared" si="392"/>
        <v>0</v>
      </c>
      <c r="M638" s="196">
        <f t="shared" si="392"/>
        <v>0</v>
      </c>
      <c r="N638" s="196">
        <f t="shared" si="392"/>
        <v>0</v>
      </c>
      <c r="O638" s="196">
        <f t="shared" si="392"/>
        <v>0</v>
      </c>
      <c r="P638" s="196">
        <f t="shared" si="392"/>
        <v>0</v>
      </c>
      <c r="Q638" s="196">
        <f t="shared" si="392"/>
        <v>0</v>
      </c>
    </row>
    <row r="639" spans="1:17" s="315" customFormat="1" hidden="1" outlineLevel="2">
      <c r="A639" s="311"/>
      <c r="B639" s="312"/>
      <c r="C639" s="313"/>
      <c r="D639" s="251"/>
      <c r="E639" s="197" t="s">
        <v>955</v>
      </c>
      <c r="G639" s="315" t="s">
        <v>170</v>
      </c>
      <c r="J639" s="314">
        <f t="shared" ref="J639:Q639" si="393" xml:space="preserve"> J637 * J638</f>
        <v>0</v>
      </c>
      <c r="K639" s="314">
        <f t="shared" si="393"/>
        <v>0</v>
      </c>
      <c r="L639" s="314">
        <f t="shared" si="393"/>
        <v>0</v>
      </c>
      <c r="M639" s="314">
        <f t="shared" si="393"/>
        <v>0</v>
      </c>
      <c r="N639" s="314">
        <f t="shared" si="393"/>
        <v>0</v>
      </c>
      <c r="O639" s="314">
        <f t="shared" si="393"/>
        <v>0</v>
      </c>
      <c r="P639" s="314">
        <f t="shared" si="393"/>
        <v>0</v>
      </c>
      <c r="Q639" s="314">
        <f t="shared" si="393"/>
        <v>0</v>
      </c>
    </row>
    <row r="640" spans="1:17" s="260" customFormat="1" hidden="1" outlineLevel="2">
      <c r="A640" s="257"/>
      <c r="B640" s="258"/>
      <c r="C640" s="259"/>
      <c r="D640" s="256"/>
      <c r="E640" s="197" t="s">
        <v>953</v>
      </c>
      <c r="F640" s="241"/>
      <c r="G640" s="241" t="s">
        <v>170</v>
      </c>
      <c r="H640" s="241"/>
      <c r="I640" s="241"/>
      <c r="J640" s="197">
        <f t="shared" ref="J640:Q640" si="394" xml:space="preserve"> J560 * J$13</f>
        <v>0</v>
      </c>
      <c r="K640" s="197">
        <f t="shared" si="394"/>
        <v>0</v>
      </c>
      <c r="L640" s="197">
        <f t="shared" si="394"/>
        <v>0</v>
      </c>
      <c r="M640" s="197">
        <f t="shared" si="394"/>
        <v>0</v>
      </c>
      <c r="N640" s="197">
        <f t="shared" si="394"/>
        <v>0</v>
      </c>
      <c r="O640" s="197">
        <f t="shared" si="394"/>
        <v>0</v>
      </c>
      <c r="P640" s="197">
        <f t="shared" si="394"/>
        <v>0</v>
      </c>
      <c r="Q640" s="197">
        <f t="shared" si="394"/>
        <v>0</v>
      </c>
    </row>
    <row r="641" spans="1:17" s="260" customFormat="1" hidden="1" outlineLevel="2">
      <c r="A641" s="257"/>
      <c r="B641" s="258"/>
      <c r="C641" s="259"/>
      <c r="D641" s="256"/>
      <c r="E641" s="280" t="s">
        <v>956</v>
      </c>
      <c r="F641" s="137"/>
      <c r="G641" s="137" t="s">
        <v>170</v>
      </c>
      <c r="H641" s="137"/>
      <c r="I641" s="137"/>
      <c r="J641" s="280">
        <f t="shared" ref="J641" si="395" xml:space="preserve"> J637 * J640</f>
        <v>0</v>
      </c>
      <c r="K641" s="280">
        <f t="shared" ref="K641" si="396" xml:space="preserve"> K637 * K640</f>
        <v>0</v>
      </c>
      <c r="L641" s="280">
        <f t="shared" ref="L641" si="397" xml:space="preserve"> L637 * L640</f>
        <v>0</v>
      </c>
      <c r="M641" s="280">
        <f t="shared" ref="M641" si="398" xml:space="preserve"> M637 * M640</f>
        <v>0</v>
      </c>
      <c r="N641" s="280">
        <f t="shared" ref="N641" si="399" xml:space="preserve"> N637 * N640</f>
        <v>0</v>
      </c>
      <c r="O641" s="280">
        <f t="shared" ref="O641" si="400" xml:space="preserve"> O637 * O640</f>
        <v>0</v>
      </c>
      <c r="P641" s="280">
        <f t="shared" ref="P641" si="401" xml:space="preserve"> P637 * P640</f>
        <v>0</v>
      </c>
      <c r="Q641" s="280">
        <f t="shared" ref="Q641" si="402" xml:space="preserve"> Q637 * Q640</f>
        <v>0</v>
      </c>
    </row>
    <row r="642" spans="1:17" s="260" customFormat="1" hidden="1" outlineLevel="1">
      <c r="A642" s="257"/>
      <c r="B642" s="258"/>
      <c r="C642" s="259"/>
      <c r="D642" s="256"/>
      <c r="E642" s="197"/>
      <c r="F642" s="241"/>
      <c r="G642" s="241"/>
      <c r="H642" s="241"/>
      <c r="I642" s="241"/>
      <c r="J642" s="197"/>
      <c r="K642" s="197"/>
      <c r="L642" s="197"/>
      <c r="M642" s="197"/>
      <c r="N642" s="197"/>
      <c r="O642" s="197"/>
      <c r="P642" s="197"/>
      <c r="Q642" s="197"/>
    </row>
    <row r="643" spans="1:17" s="260" customFormat="1">
      <c r="A643" s="257"/>
      <c r="B643" s="258"/>
      <c r="C643" s="259"/>
      <c r="D643" s="256"/>
      <c r="E643" s="197"/>
      <c r="F643" s="197"/>
      <c r="G643" s="197"/>
      <c r="H643" s="197"/>
      <c r="I643" s="197"/>
      <c r="J643" s="197"/>
      <c r="K643" s="197"/>
      <c r="L643" s="197"/>
      <c r="M643" s="197"/>
      <c r="N643" s="197"/>
      <c r="O643" s="197"/>
      <c r="P643" s="197"/>
      <c r="Q643" s="197"/>
    </row>
    <row r="644" spans="1:17" s="33" customFormat="1" collapsed="1">
      <c r="A644" s="33" t="s">
        <v>957</v>
      </c>
      <c r="D644" s="254"/>
    </row>
    <row r="645" spans="1:17" s="260" customFormat="1" hidden="1" outlineLevel="1">
      <c r="A645" s="257"/>
      <c r="B645" s="258"/>
      <c r="C645" s="259"/>
      <c r="D645" s="256"/>
      <c r="E645" s="197"/>
      <c r="F645" s="197"/>
      <c r="G645" s="197"/>
      <c r="H645" s="197"/>
      <c r="I645" s="197"/>
      <c r="J645" s="197"/>
      <c r="K645" s="197"/>
      <c r="L645" s="197"/>
      <c r="M645" s="197"/>
      <c r="N645" s="197"/>
      <c r="O645" s="197"/>
      <c r="P645" s="197"/>
      <c r="Q645" s="197"/>
    </row>
    <row r="646" spans="1:17" s="260" customFormat="1" hidden="1" outlineLevel="1" collapsed="1">
      <c r="A646" s="257"/>
      <c r="B646" s="258" t="s">
        <v>827</v>
      </c>
      <c r="C646" s="259"/>
      <c r="D646" s="256"/>
      <c r="E646" s="197"/>
      <c r="F646" s="197"/>
      <c r="G646" s="197"/>
      <c r="H646" s="197"/>
      <c r="I646" s="197"/>
      <c r="J646" s="197"/>
      <c r="K646" s="197"/>
      <c r="L646" s="197"/>
      <c r="M646" s="197"/>
      <c r="N646" s="197"/>
      <c r="O646" s="197"/>
      <c r="P646" s="197"/>
      <c r="Q646" s="197"/>
    </row>
    <row r="647" spans="1:17" s="296" customFormat="1" hidden="1" outlineLevel="2">
      <c r="A647" s="291"/>
      <c r="B647" s="292"/>
      <c r="C647" s="293"/>
      <c r="D647" s="294"/>
      <c r="E647" s="297" t="str">
        <f>Inp!E$178</f>
        <v>RCV CPI(H) + RPI wedge bf balance BEG - DMMY - nominal</v>
      </c>
      <c r="F647" s="297">
        <f>Inp!F$178</f>
        <v>0</v>
      </c>
      <c r="G647" s="297" t="str">
        <f>Inp!G$178</f>
        <v>£m</v>
      </c>
      <c r="H647" s="297">
        <f>Inp!H$178</f>
        <v>0</v>
      </c>
      <c r="I647" s="297">
        <f>Inp!I$178</f>
        <v>0</v>
      </c>
      <c r="J647" s="297">
        <f>Inp!J$178</f>
        <v>0</v>
      </c>
      <c r="K647" s="297">
        <f>Inp!K$178</f>
        <v>0</v>
      </c>
      <c r="L647" s="297">
        <f>Inp!L$178</f>
        <v>0</v>
      </c>
      <c r="M647" s="297">
        <f>Inp!M$178</f>
        <v>5.2080146007555897E-9</v>
      </c>
      <c r="N647" s="297">
        <f>Inp!N$178</f>
        <v>5.3343510955452099E-9</v>
      </c>
      <c r="O647" s="297">
        <f>Inp!O$178</f>
        <v>5.4921820017258203E-9</v>
      </c>
      <c r="P647" s="297">
        <f>Inp!P$178</f>
        <v>5.6652059639735597E-9</v>
      </c>
      <c r="Q647" s="297">
        <f>Inp!Q$178</f>
        <v>5.8464925548207198E-9</v>
      </c>
    </row>
    <row r="648" spans="1:17" s="260" customFormat="1" hidden="1" outlineLevel="2">
      <c r="A648" s="257"/>
      <c r="B648" s="258"/>
      <c r="C648" s="259"/>
      <c r="D648" s="256"/>
      <c r="E648" s="273" t="str">
        <f>Time!E$39</f>
        <v>Acquisition / initial balance date flag</v>
      </c>
      <c r="F648" s="273">
        <f>Time!F$39</f>
        <v>0</v>
      </c>
      <c r="G648" s="273" t="str">
        <f>Time!G$39</f>
        <v>flag</v>
      </c>
      <c r="H648" s="273">
        <f>Time!H$39</f>
        <v>1</v>
      </c>
      <c r="I648" s="273">
        <f>Time!I$39</f>
        <v>0</v>
      </c>
      <c r="J648" s="273">
        <f>Time!J$39</f>
        <v>0</v>
      </c>
      <c r="K648" s="273">
        <f>Time!K$39</f>
        <v>0</v>
      </c>
      <c r="L648" s="273">
        <f>Time!L$39</f>
        <v>1</v>
      </c>
      <c r="M648" s="273">
        <f>Time!M$39</f>
        <v>0</v>
      </c>
      <c r="N648" s="273">
        <f>Time!N$39</f>
        <v>0</v>
      </c>
      <c r="O648" s="273">
        <f>Time!O$39</f>
        <v>0</v>
      </c>
      <c r="P648" s="273">
        <f>Time!P$39</f>
        <v>0</v>
      </c>
      <c r="Q648" s="273">
        <f>Time!Q$39</f>
        <v>0</v>
      </c>
    </row>
    <row r="649" spans="1:17" s="260" customFormat="1" hidden="1" outlineLevel="2">
      <c r="A649" s="257"/>
      <c r="B649" s="258"/>
      <c r="C649" s="259"/>
      <c r="D649" s="256"/>
      <c r="E649" s="197" t="s">
        <v>958</v>
      </c>
      <c r="F649" s="279"/>
      <c r="G649" s="197" t="s">
        <v>170</v>
      </c>
      <c r="H649" s="279"/>
      <c r="I649" s="279"/>
      <c r="J649" s="279">
        <f t="shared" ref="J649:Q649" si="403" xml:space="preserve"> K647 * J648</f>
        <v>0</v>
      </c>
      <c r="K649" s="279">
        <f t="shared" si="403"/>
        <v>0</v>
      </c>
      <c r="L649" s="279">
        <f t="shared" si="403"/>
        <v>5.2080146007555897E-9</v>
      </c>
      <c r="M649" s="279">
        <f t="shared" si="403"/>
        <v>0</v>
      </c>
      <c r="N649" s="279">
        <f t="shared" si="403"/>
        <v>0</v>
      </c>
      <c r="O649" s="279">
        <f t="shared" si="403"/>
        <v>0</v>
      </c>
      <c r="P649" s="279">
        <f t="shared" si="403"/>
        <v>0</v>
      </c>
      <c r="Q649" s="279">
        <f t="shared" si="403"/>
        <v>0</v>
      </c>
    </row>
    <row r="650" spans="1:17" s="260" customFormat="1" hidden="1" outlineLevel="2">
      <c r="A650" s="257"/>
      <c r="B650" s="258"/>
      <c r="C650" s="259"/>
      <c r="D650" s="256"/>
      <c r="E650" s="197"/>
      <c r="F650" s="279"/>
      <c r="G650" s="197"/>
      <c r="H650" s="279"/>
      <c r="I650" s="279"/>
      <c r="J650" s="279"/>
      <c r="K650" s="279"/>
      <c r="L650" s="279"/>
      <c r="M650" s="279"/>
      <c r="N650" s="279"/>
      <c r="O650" s="279"/>
      <c r="P650" s="279"/>
      <c r="Q650" s="279"/>
    </row>
    <row r="651" spans="1:17" s="286" customFormat="1" hidden="1" outlineLevel="2">
      <c r="A651" s="282"/>
      <c r="B651" s="283"/>
      <c r="C651" s="284"/>
      <c r="D651" s="285"/>
      <c r="E651" s="287" t="str">
        <f t="shared" ref="E651:Q651" si="404" xml:space="preserve"> E660</f>
        <v>Actual wedge RCV (RPI inflated RCV) balance BEG - DMMY - nominal</v>
      </c>
      <c r="F651" s="287">
        <f t="shared" si="404"/>
        <v>0</v>
      </c>
      <c r="G651" s="287" t="str">
        <f t="shared" si="404"/>
        <v>£m</v>
      </c>
      <c r="H651" s="287">
        <f t="shared" si="404"/>
        <v>0</v>
      </c>
      <c r="I651" s="287">
        <f t="shared" si="404"/>
        <v>0</v>
      </c>
      <c r="J651" s="287">
        <f t="shared" si="404"/>
        <v>0</v>
      </c>
      <c r="K651" s="287">
        <f t="shared" si="404"/>
        <v>0</v>
      </c>
      <c r="L651" s="287">
        <f t="shared" si="404"/>
        <v>0</v>
      </c>
      <c r="M651" s="287">
        <f t="shared" si="404"/>
        <v>5.2080146007555897E-9</v>
      </c>
      <c r="N651" s="287">
        <f t="shared" si="404"/>
        <v>5.314827747495592E-9</v>
      </c>
      <c r="O651" s="287">
        <f t="shared" si="404"/>
        <v>0</v>
      </c>
      <c r="P651" s="287">
        <f t="shared" si="404"/>
        <v>0</v>
      </c>
      <c r="Q651" s="287">
        <f t="shared" si="404"/>
        <v>0</v>
      </c>
    </row>
    <row r="652" spans="1:17" s="260" customFormat="1" hidden="1" outlineLevel="2">
      <c r="A652" s="257"/>
      <c r="B652" s="258"/>
      <c r="C652" s="259"/>
      <c r="D652" s="256"/>
      <c r="E652" s="264" t="str">
        <f xml:space="preserve"> Index!E$251</f>
        <v>Actual RPI-CPIH wedge with forecast CPIH - FYA - annual inflation</v>
      </c>
      <c r="F652" s="264">
        <f xml:space="preserve"> Index!F$251</f>
        <v>0</v>
      </c>
      <c r="G652" s="264" t="str">
        <f xml:space="preserve"> Index!G$251</f>
        <v>Factor</v>
      </c>
      <c r="H652" s="264">
        <f xml:space="preserve"> Index!H$251</f>
        <v>0</v>
      </c>
      <c r="I652" s="264">
        <f xml:space="preserve"> Index!I$251</f>
        <v>0</v>
      </c>
      <c r="J652" s="264">
        <f xml:space="preserve"> Index!J$251</f>
        <v>0</v>
      </c>
      <c r="K652" s="264">
        <f xml:space="preserve"> Index!K$251</f>
        <v>0</v>
      </c>
      <c r="L652" s="264">
        <f xml:space="preserve"> Index!L$251</f>
        <v>1.028804001067783</v>
      </c>
      <c r="M652" s="264">
        <f xml:space="preserve"> Index!M$251</f>
        <v>1.020509379279487</v>
      </c>
      <c r="N652" s="264">
        <f xml:space="preserve"> Index!N$251</f>
        <v>0</v>
      </c>
      <c r="O652" s="264">
        <f xml:space="preserve"> Index!O$251</f>
        <v>0</v>
      </c>
      <c r="P652" s="264">
        <f xml:space="preserve"> Index!P$251</f>
        <v>0</v>
      </c>
      <c r="Q652" s="264">
        <f xml:space="preserve"> Index!Q$251</f>
        <v>0</v>
      </c>
    </row>
    <row r="653" spans="1:17" s="260" customFormat="1" hidden="1" outlineLevel="2">
      <c r="A653" s="257"/>
      <c r="B653" s="258"/>
      <c r="C653" s="259"/>
      <c r="D653" s="256"/>
      <c r="E653" s="197" t="s">
        <v>959</v>
      </c>
      <c r="F653" s="197"/>
      <c r="G653" s="197" t="s">
        <v>170</v>
      </c>
      <c r="H653" s="197"/>
      <c r="I653" s="197"/>
      <c r="J653" s="279">
        <f t="shared" ref="J653:Q653" si="405" xml:space="preserve"> J651 * (J652 - 1)</f>
        <v>0</v>
      </c>
      <c r="K653" s="279">
        <f t="shared" si="405"/>
        <v>0</v>
      </c>
      <c r="L653" s="279">
        <f t="shared" si="405"/>
        <v>0</v>
      </c>
      <c r="M653" s="279">
        <f t="shared" si="405"/>
        <v>1.0681314674000265E-10</v>
      </c>
      <c r="N653" s="279">
        <f t="shared" si="405"/>
        <v>-5.314827747495592E-9</v>
      </c>
      <c r="O653" s="279">
        <f t="shared" si="405"/>
        <v>0</v>
      </c>
      <c r="P653" s="279">
        <f t="shared" si="405"/>
        <v>0</v>
      </c>
      <c r="Q653" s="279">
        <f t="shared" si="405"/>
        <v>0</v>
      </c>
    </row>
    <row r="654" spans="1:17" s="260" customFormat="1" hidden="1" outlineLevel="2">
      <c r="A654" s="257"/>
      <c r="B654" s="258"/>
      <c r="C654" s="259"/>
      <c r="D654" s="256"/>
      <c r="E654" s="197"/>
      <c r="F654" s="197"/>
      <c r="G654" s="197"/>
      <c r="H654" s="197"/>
      <c r="I654" s="197"/>
      <c r="J654" s="197"/>
      <c r="K654" s="197"/>
      <c r="L654" s="197"/>
      <c r="M654" s="197"/>
      <c r="N654" s="197"/>
      <c r="O654" s="197"/>
      <c r="P654" s="197"/>
      <c r="Q654" s="197"/>
    </row>
    <row r="655" spans="1:17" s="296" customFormat="1" hidden="1" outlineLevel="2">
      <c r="A655" s="291"/>
      <c r="B655" s="292"/>
      <c r="C655" s="293"/>
      <c r="D655" s="294"/>
      <c r="E655" s="182" t="str">
        <f xml:space="preserve"> Inp!E$197</f>
        <v>Run-off rate - CPI(H) + RPI wedge - active - DMMY</v>
      </c>
      <c r="F655" s="182">
        <f xml:space="preserve"> Inp!F$197</f>
        <v>0</v>
      </c>
      <c r="G655" s="182" t="str">
        <f xml:space="preserve"> Inp!G$197</f>
        <v>%</v>
      </c>
      <c r="H655" s="295">
        <f xml:space="preserve"> Inp!H$197</f>
        <v>0</v>
      </c>
      <c r="I655" s="295">
        <f xml:space="preserve"> Inp!I$197</f>
        <v>0</v>
      </c>
      <c r="J655" s="295">
        <f xml:space="preserve"> Inp!J$197</f>
        <v>0</v>
      </c>
      <c r="K655" s="295">
        <f xml:space="preserve"> Inp!K$197</f>
        <v>0</v>
      </c>
      <c r="L655" s="295">
        <f xml:space="preserve"> Inp!L$197</f>
        <v>0</v>
      </c>
      <c r="M655" s="295">
        <f xml:space="preserve"> Inp!M$197</f>
        <v>0</v>
      </c>
      <c r="N655" s="295">
        <f xml:space="preserve"> Inp!N$197</f>
        <v>0</v>
      </c>
      <c r="O655" s="295">
        <f xml:space="preserve"> Inp!O$197</f>
        <v>0</v>
      </c>
      <c r="P655" s="295">
        <f xml:space="preserve"> Inp!P$197</f>
        <v>0</v>
      </c>
      <c r="Q655" s="295">
        <f xml:space="preserve"> Inp!Q$197</f>
        <v>0</v>
      </c>
    </row>
    <row r="656" spans="1:17" s="286" customFormat="1" hidden="1" outlineLevel="2">
      <c r="A656" s="282"/>
      <c r="B656" s="283"/>
      <c r="C656" s="284"/>
      <c r="D656" s="285"/>
      <c r="E656" s="287" t="str">
        <f t="shared" ref="E656:Q656" si="406" xml:space="preserve"> E660</f>
        <v>Actual wedge RCV (RPI inflated RCV) balance BEG - DMMY - nominal</v>
      </c>
      <c r="F656" s="287">
        <f t="shared" si="406"/>
        <v>0</v>
      </c>
      <c r="G656" s="287" t="str">
        <f t="shared" si="406"/>
        <v>£m</v>
      </c>
      <c r="H656" s="287">
        <f t="shared" si="406"/>
        <v>0</v>
      </c>
      <c r="I656" s="287">
        <f t="shared" si="406"/>
        <v>0</v>
      </c>
      <c r="J656" s="287">
        <f t="shared" si="406"/>
        <v>0</v>
      </c>
      <c r="K656" s="287">
        <f t="shared" si="406"/>
        <v>0</v>
      </c>
      <c r="L656" s="287">
        <f t="shared" si="406"/>
        <v>0</v>
      </c>
      <c r="M656" s="287">
        <f t="shared" si="406"/>
        <v>5.2080146007555897E-9</v>
      </c>
      <c r="N656" s="287">
        <f t="shared" si="406"/>
        <v>5.314827747495592E-9</v>
      </c>
      <c r="O656" s="287">
        <f t="shared" si="406"/>
        <v>0</v>
      </c>
      <c r="P656" s="287">
        <f t="shared" si="406"/>
        <v>0</v>
      </c>
      <c r="Q656" s="287">
        <f t="shared" si="406"/>
        <v>0</v>
      </c>
    </row>
    <row r="657" spans="1:17" s="260" customFormat="1" hidden="1" outlineLevel="2">
      <c r="A657" s="257"/>
      <c r="B657" s="258"/>
      <c r="C657" s="259"/>
      <c r="D657" s="256"/>
      <c r="E657" s="197" t="str">
        <f t="shared" ref="E657:Q657" si="407" xml:space="preserve"> E653</f>
        <v>Actual wedge indexation on RCV - CPI(H) + RPI wedge bf balance - DMMY - nominal</v>
      </c>
      <c r="F657" s="197">
        <f t="shared" si="407"/>
        <v>0</v>
      </c>
      <c r="G657" s="197" t="str">
        <f t="shared" si="407"/>
        <v>£m</v>
      </c>
      <c r="H657" s="279">
        <f t="shared" si="407"/>
        <v>0</v>
      </c>
      <c r="I657" s="279">
        <f t="shared" si="407"/>
        <v>0</v>
      </c>
      <c r="J657" s="279">
        <f t="shared" si="407"/>
        <v>0</v>
      </c>
      <c r="K657" s="279">
        <f t="shared" si="407"/>
        <v>0</v>
      </c>
      <c r="L657" s="279">
        <f t="shared" si="407"/>
        <v>0</v>
      </c>
      <c r="M657" s="279">
        <f t="shared" si="407"/>
        <v>1.0681314674000265E-10</v>
      </c>
      <c r="N657" s="279">
        <f t="shared" si="407"/>
        <v>-5.314827747495592E-9</v>
      </c>
      <c r="O657" s="279">
        <f t="shared" si="407"/>
        <v>0</v>
      </c>
      <c r="P657" s="279">
        <f t="shared" si="407"/>
        <v>0</v>
      </c>
      <c r="Q657" s="279">
        <f t="shared" si="407"/>
        <v>0</v>
      </c>
    </row>
    <row r="658" spans="1:17" s="260" customFormat="1" hidden="1" outlineLevel="2">
      <c r="A658" s="257"/>
      <c r="B658" s="258"/>
      <c r="C658" s="259"/>
      <c r="D658" s="256"/>
      <c r="E658" s="197" t="s">
        <v>960</v>
      </c>
      <c r="F658" s="197"/>
      <c r="G658" s="197" t="s">
        <v>170</v>
      </c>
      <c r="H658" s="279"/>
      <c r="I658" s="279"/>
      <c r="J658" s="279">
        <f t="shared" ref="J658:Q658" si="408" xml:space="preserve"> (J656 + J657) * J655</f>
        <v>0</v>
      </c>
      <c r="K658" s="279">
        <f t="shared" si="408"/>
        <v>0</v>
      </c>
      <c r="L658" s="279">
        <f t="shared" si="408"/>
        <v>0</v>
      </c>
      <c r="M658" s="279">
        <f t="shared" si="408"/>
        <v>0</v>
      </c>
      <c r="N658" s="279">
        <f t="shared" si="408"/>
        <v>0</v>
      </c>
      <c r="O658" s="279">
        <f t="shared" si="408"/>
        <v>0</v>
      </c>
      <c r="P658" s="279">
        <f t="shared" si="408"/>
        <v>0</v>
      </c>
      <c r="Q658" s="279">
        <f t="shared" si="408"/>
        <v>0</v>
      </c>
    </row>
    <row r="659" spans="1:17" s="260" customFormat="1" hidden="1" outlineLevel="2">
      <c r="A659" s="257"/>
      <c r="B659" s="258"/>
      <c r="C659" s="259"/>
      <c r="D659" s="256"/>
      <c r="E659" s="197"/>
      <c r="F659" s="197"/>
      <c r="G659" s="197"/>
      <c r="H659" s="279"/>
      <c r="I659" s="279"/>
      <c r="J659" s="279"/>
      <c r="K659" s="279"/>
      <c r="L659" s="279"/>
      <c r="M659" s="279"/>
      <c r="N659" s="279"/>
      <c r="O659" s="279"/>
      <c r="P659" s="279"/>
      <c r="Q659" s="279"/>
    </row>
    <row r="660" spans="1:17" s="260" customFormat="1" hidden="1" outlineLevel="2">
      <c r="A660" s="257"/>
      <c r="B660" s="258"/>
      <c r="C660" s="259"/>
      <c r="D660" s="256"/>
      <c r="E660" s="197" t="s">
        <v>961</v>
      </c>
      <c r="F660" s="197"/>
      <c r="G660" s="197" t="s">
        <v>170</v>
      </c>
      <c r="H660" s="279"/>
      <c r="I660" s="279"/>
      <c r="J660" s="279">
        <f t="shared" ref="J660:Q660" si="409" xml:space="preserve"> I663</f>
        <v>0</v>
      </c>
      <c r="K660" s="279">
        <f t="shared" si="409"/>
        <v>0</v>
      </c>
      <c r="L660" s="279">
        <f t="shared" si="409"/>
        <v>0</v>
      </c>
      <c r="M660" s="279">
        <f t="shared" si="409"/>
        <v>5.2080146007555897E-9</v>
      </c>
      <c r="N660" s="279">
        <f t="shared" si="409"/>
        <v>5.314827747495592E-9</v>
      </c>
      <c r="O660" s="279">
        <f t="shared" si="409"/>
        <v>0</v>
      </c>
      <c r="P660" s="279">
        <f t="shared" si="409"/>
        <v>0</v>
      </c>
      <c r="Q660" s="279">
        <f t="shared" si="409"/>
        <v>0</v>
      </c>
    </row>
    <row r="661" spans="1:17" s="260" customFormat="1" hidden="1" outlineLevel="2">
      <c r="A661" s="257"/>
      <c r="B661" s="258"/>
      <c r="C661" s="259"/>
      <c r="D661" s="256" t="s">
        <v>565</v>
      </c>
      <c r="E661" s="197" t="str">
        <f t="shared" ref="E661:Q661" si="410" xml:space="preserve"> E653</f>
        <v>Actual wedge indexation on RCV - CPI(H) + RPI wedge bf balance - DMMY - nominal</v>
      </c>
      <c r="F661" s="197">
        <f t="shared" si="410"/>
        <v>0</v>
      </c>
      <c r="G661" s="197" t="str">
        <f t="shared" si="410"/>
        <v>£m</v>
      </c>
      <c r="H661" s="279">
        <f t="shared" si="410"/>
        <v>0</v>
      </c>
      <c r="I661" s="279">
        <f t="shared" si="410"/>
        <v>0</v>
      </c>
      <c r="J661" s="279">
        <f t="shared" si="410"/>
        <v>0</v>
      </c>
      <c r="K661" s="279">
        <f t="shared" si="410"/>
        <v>0</v>
      </c>
      <c r="L661" s="279">
        <f t="shared" si="410"/>
        <v>0</v>
      </c>
      <c r="M661" s="279">
        <f t="shared" si="410"/>
        <v>1.0681314674000265E-10</v>
      </c>
      <c r="N661" s="279">
        <f t="shared" si="410"/>
        <v>-5.314827747495592E-9</v>
      </c>
      <c r="O661" s="279">
        <f t="shared" si="410"/>
        <v>0</v>
      </c>
      <c r="P661" s="279">
        <f t="shared" si="410"/>
        <v>0</v>
      </c>
      <c r="Q661" s="279">
        <f t="shared" si="410"/>
        <v>0</v>
      </c>
    </row>
    <row r="662" spans="1:17" s="260" customFormat="1" hidden="1" outlineLevel="2">
      <c r="A662" s="257"/>
      <c r="B662" s="258"/>
      <c r="C662" s="259"/>
      <c r="D662" s="256" t="s">
        <v>473</v>
      </c>
      <c r="E662" s="197" t="str">
        <f t="shared" ref="E662:Q662" si="411" xml:space="preserve"> E658</f>
        <v>Actual wedge RCV - CPI(H) + RPI wedge run-off - DMMY - nominal</v>
      </c>
      <c r="F662" s="197">
        <f t="shared" si="411"/>
        <v>0</v>
      </c>
      <c r="G662" s="197" t="str">
        <f t="shared" si="411"/>
        <v>£m</v>
      </c>
      <c r="H662" s="197">
        <f t="shared" si="411"/>
        <v>0</v>
      </c>
      <c r="I662" s="197">
        <f t="shared" si="411"/>
        <v>0</v>
      </c>
      <c r="J662" s="197">
        <f t="shared" si="411"/>
        <v>0</v>
      </c>
      <c r="K662" s="197">
        <f t="shared" si="411"/>
        <v>0</v>
      </c>
      <c r="L662" s="197">
        <f t="shared" si="411"/>
        <v>0</v>
      </c>
      <c r="M662" s="197">
        <f t="shared" si="411"/>
        <v>0</v>
      </c>
      <c r="N662" s="197">
        <f t="shared" si="411"/>
        <v>0</v>
      </c>
      <c r="O662" s="197">
        <f t="shared" si="411"/>
        <v>0</v>
      </c>
      <c r="P662" s="197">
        <f t="shared" si="411"/>
        <v>0</v>
      </c>
      <c r="Q662" s="197">
        <f t="shared" si="411"/>
        <v>0</v>
      </c>
    </row>
    <row r="663" spans="1:17" s="260" customFormat="1" hidden="1" outlineLevel="2">
      <c r="A663" s="257"/>
      <c r="B663" s="258"/>
      <c r="C663" s="259"/>
      <c r="D663" s="256"/>
      <c r="E663" s="197" t="s">
        <v>962</v>
      </c>
      <c r="F663" s="197"/>
      <c r="G663" s="197" t="s">
        <v>170</v>
      </c>
      <c r="H663" s="279"/>
      <c r="I663" s="279"/>
      <c r="J663" s="279">
        <f t="shared" ref="J663:Q663" si="412" xml:space="preserve"> IF(J648 = 1, J649, J660 + J661 - J662)</f>
        <v>0</v>
      </c>
      <c r="K663" s="279">
        <f t="shared" si="412"/>
        <v>0</v>
      </c>
      <c r="L663" s="279">
        <f t="shared" si="412"/>
        <v>5.2080146007555897E-9</v>
      </c>
      <c r="M663" s="279">
        <f t="shared" si="412"/>
        <v>5.314827747495592E-9</v>
      </c>
      <c r="N663" s="279">
        <f t="shared" si="412"/>
        <v>0</v>
      </c>
      <c r="O663" s="279">
        <f t="shared" si="412"/>
        <v>0</v>
      </c>
      <c r="P663" s="279">
        <f t="shared" si="412"/>
        <v>0</v>
      </c>
      <c r="Q663" s="279">
        <f t="shared" si="412"/>
        <v>0</v>
      </c>
    </row>
    <row r="664" spans="1:17" s="260" customFormat="1" hidden="1" outlineLevel="1">
      <c r="A664" s="257"/>
      <c r="B664" s="258"/>
      <c r="C664" s="259"/>
      <c r="D664" s="256"/>
      <c r="E664" s="197"/>
      <c r="F664" s="197"/>
      <c r="G664" s="197"/>
      <c r="H664" s="197"/>
      <c r="I664" s="197"/>
      <c r="J664" s="197"/>
      <c r="K664" s="197"/>
      <c r="L664" s="197"/>
      <c r="M664" s="197"/>
      <c r="N664" s="197"/>
      <c r="O664" s="197"/>
      <c r="P664" s="197"/>
      <c r="Q664" s="197"/>
    </row>
    <row r="665" spans="1:17" s="260" customFormat="1" hidden="1" outlineLevel="1" collapsed="1">
      <c r="A665" s="257"/>
      <c r="B665" s="258" t="s">
        <v>963</v>
      </c>
      <c r="C665" s="259"/>
      <c r="D665" s="256"/>
      <c r="E665" s="197"/>
      <c r="F665" s="197"/>
      <c r="G665" s="197"/>
      <c r="H665" s="197"/>
      <c r="I665" s="197"/>
      <c r="J665" s="197"/>
      <c r="K665" s="197"/>
      <c r="L665" s="197"/>
      <c r="M665" s="197"/>
      <c r="N665" s="197"/>
      <c r="O665" s="197"/>
      <c r="P665" s="197"/>
      <c r="Q665" s="197"/>
    </row>
    <row r="666" spans="1:17" s="260" customFormat="1" hidden="1" outlineLevel="2">
      <c r="A666" s="257"/>
      <c r="B666" s="258"/>
      <c r="C666" s="259"/>
      <c r="D666" s="256"/>
      <c r="E666" s="279" t="str">
        <f t="shared" ref="E666:Q666" si="413" xml:space="preserve"> E660</f>
        <v>Actual wedge RCV (RPI inflated RCV) balance BEG - DMMY - nominal</v>
      </c>
      <c r="F666" s="279">
        <f t="shared" si="413"/>
        <v>0</v>
      </c>
      <c r="G666" s="279" t="str">
        <f t="shared" si="413"/>
        <v>£m</v>
      </c>
      <c r="H666" s="279">
        <f t="shared" si="413"/>
        <v>0</v>
      </c>
      <c r="I666" s="279">
        <f t="shared" si="413"/>
        <v>0</v>
      </c>
      <c r="J666" s="279">
        <f t="shared" si="413"/>
        <v>0</v>
      </c>
      <c r="K666" s="279">
        <f t="shared" si="413"/>
        <v>0</v>
      </c>
      <c r="L666" s="279">
        <f t="shared" si="413"/>
        <v>0</v>
      </c>
      <c r="M666" s="279">
        <f t="shared" si="413"/>
        <v>5.2080146007555897E-9</v>
      </c>
      <c r="N666" s="279">
        <f t="shared" si="413"/>
        <v>5.314827747495592E-9</v>
      </c>
      <c r="O666" s="279">
        <f t="shared" si="413"/>
        <v>0</v>
      </c>
      <c r="P666" s="279">
        <f t="shared" si="413"/>
        <v>0</v>
      </c>
      <c r="Q666" s="279">
        <f t="shared" si="413"/>
        <v>0</v>
      </c>
    </row>
    <row r="667" spans="1:17" s="260" customFormat="1" hidden="1" outlineLevel="2">
      <c r="A667" s="257"/>
      <c r="B667" s="258"/>
      <c r="C667" s="259"/>
      <c r="D667" s="256"/>
      <c r="E667" s="279" t="str">
        <f t="shared" ref="E667:Q667" si="414" xml:space="preserve"> E661</f>
        <v>Actual wedge indexation on RCV - CPI(H) + RPI wedge bf balance - DMMY - nominal</v>
      </c>
      <c r="F667" s="279">
        <f t="shared" si="414"/>
        <v>0</v>
      </c>
      <c r="G667" s="279" t="str">
        <f t="shared" si="414"/>
        <v>£m</v>
      </c>
      <c r="H667" s="279">
        <f t="shared" si="414"/>
        <v>0</v>
      </c>
      <c r="I667" s="279">
        <f t="shared" si="414"/>
        <v>0</v>
      </c>
      <c r="J667" s="279">
        <f t="shared" si="414"/>
        <v>0</v>
      </c>
      <c r="K667" s="279">
        <f t="shared" si="414"/>
        <v>0</v>
      </c>
      <c r="L667" s="279">
        <f t="shared" si="414"/>
        <v>0</v>
      </c>
      <c r="M667" s="279">
        <f t="shared" si="414"/>
        <v>1.0681314674000265E-10</v>
      </c>
      <c r="N667" s="279">
        <f t="shared" si="414"/>
        <v>-5.314827747495592E-9</v>
      </c>
      <c r="O667" s="279">
        <f t="shared" si="414"/>
        <v>0</v>
      </c>
      <c r="P667" s="279">
        <f t="shared" si="414"/>
        <v>0</v>
      </c>
      <c r="Q667" s="279">
        <f t="shared" si="414"/>
        <v>0</v>
      </c>
    </row>
    <row r="668" spans="1:17" s="260" customFormat="1" hidden="1" outlineLevel="2">
      <c r="A668" s="257"/>
      <c r="B668" s="258"/>
      <c r="C668" s="259"/>
      <c r="D668" s="256"/>
      <c r="E668" s="279" t="str">
        <f t="shared" ref="E668:Q668" si="415" xml:space="preserve"> E662</f>
        <v>Actual wedge RCV - CPI(H) + RPI wedge run-off - DMMY - nominal</v>
      </c>
      <c r="F668" s="279">
        <f t="shared" si="415"/>
        <v>0</v>
      </c>
      <c r="G668" s="279" t="str">
        <f t="shared" si="415"/>
        <v>£m</v>
      </c>
      <c r="H668" s="279">
        <f t="shared" si="415"/>
        <v>0</v>
      </c>
      <c r="I668" s="279">
        <f t="shared" si="415"/>
        <v>0</v>
      </c>
      <c r="J668" s="279">
        <f t="shared" si="415"/>
        <v>0</v>
      </c>
      <c r="K668" s="279">
        <f t="shared" si="415"/>
        <v>0</v>
      </c>
      <c r="L668" s="279">
        <f t="shared" si="415"/>
        <v>0</v>
      </c>
      <c r="M668" s="279">
        <f t="shared" si="415"/>
        <v>0</v>
      </c>
      <c r="N668" s="279">
        <f t="shared" si="415"/>
        <v>0</v>
      </c>
      <c r="O668" s="279">
        <f t="shared" si="415"/>
        <v>0</v>
      </c>
      <c r="P668" s="279">
        <f t="shared" si="415"/>
        <v>0</v>
      </c>
      <c r="Q668" s="279">
        <f t="shared" si="415"/>
        <v>0</v>
      </c>
    </row>
    <row r="669" spans="1:17" s="260" customFormat="1" hidden="1" outlineLevel="2">
      <c r="A669" s="257"/>
      <c r="B669" s="258"/>
      <c r="C669" s="259"/>
      <c r="D669" s="256"/>
      <c r="E669" s="279" t="str">
        <f t="shared" ref="E669:Q669" si="416" xml:space="preserve"> E663</f>
        <v>Actual wedge RCV (RPI inflated RCV) balance END - DMMY - nominal</v>
      </c>
      <c r="F669" s="279">
        <f t="shared" si="416"/>
        <v>0</v>
      </c>
      <c r="G669" s="279" t="str">
        <f t="shared" si="416"/>
        <v>£m</v>
      </c>
      <c r="H669" s="279">
        <f t="shared" si="416"/>
        <v>0</v>
      </c>
      <c r="I669" s="279">
        <f t="shared" si="416"/>
        <v>0</v>
      </c>
      <c r="J669" s="279">
        <f t="shared" si="416"/>
        <v>0</v>
      </c>
      <c r="K669" s="279">
        <f t="shared" si="416"/>
        <v>0</v>
      </c>
      <c r="L669" s="279">
        <f t="shared" si="416"/>
        <v>5.2080146007555897E-9</v>
      </c>
      <c r="M669" s="279">
        <f t="shared" si="416"/>
        <v>5.314827747495592E-9</v>
      </c>
      <c r="N669" s="279">
        <f t="shared" si="416"/>
        <v>0</v>
      </c>
      <c r="O669" s="279">
        <f t="shared" si="416"/>
        <v>0</v>
      </c>
      <c r="P669" s="279">
        <f t="shared" si="416"/>
        <v>0</v>
      </c>
      <c r="Q669" s="279">
        <f t="shared" si="416"/>
        <v>0</v>
      </c>
    </row>
    <row r="670" spans="1:17" s="260" customFormat="1" hidden="1" outlineLevel="2">
      <c r="A670" s="257"/>
      <c r="B670" s="258"/>
      <c r="C670" s="259"/>
      <c r="D670" s="256"/>
      <c r="E670" s="197" t="s">
        <v>964</v>
      </c>
      <c r="F670" s="197"/>
      <c r="G670" s="197" t="s">
        <v>170</v>
      </c>
      <c r="H670" s="279"/>
      <c r="I670" s="279"/>
      <c r="J670" s="279">
        <f t="shared" ref="J670:Q670" si="417" xml:space="preserve"> ((J666 + J667) + J669) / 2</f>
        <v>0</v>
      </c>
      <c r="K670" s="279">
        <f t="shared" si="417"/>
        <v>0</v>
      </c>
      <c r="L670" s="279">
        <f t="shared" si="417"/>
        <v>2.6040073003777948E-9</v>
      </c>
      <c r="M670" s="279">
        <f t="shared" si="417"/>
        <v>5.314827747495592E-9</v>
      </c>
      <c r="N670" s="279">
        <f t="shared" si="417"/>
        <v>0</v>
      </c>
      <c r="O670" s="279">
        <f t="shared" si="417"/>
        <v>0</v>
      </c>
      <c r="P670" s="279">
        <f t="shared" si="417"/>
        <v>0</v>
      </c>
      <c r="Q670" s="279">
        <f t="shared" si="417"/>
        <v>0</v>
      </c>
    </row>
    <row r="671" spans="1:17" s="260" customFormat="1" hidden="1" outlineLevel="2">
      <c r="A671" s="257"/>
      <c r="B671" s="258"/>
      <c r="C671" s="259"/>
      <c r="D671" s="256"/>
      <c r="E671" s="197"/>
      <c r="F671" s="197"/>
      <c r="G671" s="197"/>
      <c r="H671" s="197"/>
      <c r="I671" s="197"/>
      <c r="J671" s="197"/>
      <c r="K671" s="197"/>
      <c r="L671" s="197"/>
      <c r="M671" s="197"/>
      <c r="N671" s="197"/>
      <c r="O671" s="197"/>
      <c r="P671" s="197"/>
      <c r="Q671" s="197"/>
    </row>
    <row r="672" spans="1:17" s="260" customFormat="1" hidden="1" outlineLevel="2">
      <c r="A672" s="257"/>
      <c r="B672" s="258"/>
      <c r="C672" s="259"/>
      <c r="D672" s="256"/>
      <c r="E672" s="182" t="str">
        <f xml:space="preserve"> Index!E$85</f>
        <v>CPIH index (PR19FD) - FYA - inflate from FYA 2017-18</v>
      </c>
      <c r="F672" s="182">
        <f xml:space="preserve"> Index!F$85</f>
        <v>0</v>
      </c>
      <c r="G672" s="182" t="str">
        <f xml:space="preserve"> Index!G$85</f>
        <v>Factor</v>
      </c>
      <c r="H672" s="182">
        <f xml:space="preserve"> Index!H$85</f>
        <v>0</v>
      </c>
      <c r="I672" s="182">
        <f xml:space="preserve"> Index!I$85</f>
        <v>0</v>
      </c>
      <c r="J672" s="264">
        <f xml:space="preserve"> Index!J$85</f>
        <v>1</v>
      </c>
      <c r="K672" s="264">
        <f xml:space="preserve"> Index!K$85</f>
        <v>1.0212697905005599</v>
      </c>
      <c r="L672" s="264">
        <f xml:space="preserve"> Index!L$85</f>
        <v>1.0416029201511179</v>
      </c>
      <c r="M672" s="264">
        <f xml:space="preserve"> Index!M$85</f>
        <v>1.0622616980779827</v>
      </c>
      <c r="N672" s="264">
        <f xml:space="preserve"> Index!N$85</f>
        <v>1.0835515290872799</v>
      </c>
      <c r="O672" s="264">
        <f xml:space="preserve"> Index!O$85</f>
        <v>1.1060365794841869</v>
      </c>
      <c r="P672" s="264">
        <f xml:space="preserve"> Index!P$85</f>
        <v>1.1292633476533553</v>
      </c>
      <c r="Q672" s="264">
        <f xml:space="preserve"> Index!Q$85</f>
        <v>1.1529778779540774</v>
      </c>
    </row>
    <row r="673" spans="1:17" s="260" customFormat="1" hidden="1" outlineLevel="2">
      <c r="A673" s="257"/>
      <c r="B673" s="258"/>
      <c r="C673" s="259"/>
      <c r="D673" s="256"/>
      <c r="E673" s="197"/>
      <c r="F673" s="197"/>
      <c r="G673" s="197"/>
      <c r="H673" s="197"/>
      <c r="I673" s="197"/>
      <c r="J673" s="197"/>
      <c r="K673" s="197"/>
      <c r="L673" s="197"/>
      <c r="M673" s="197"/>
      <c r="N673" s="197"/>
      <c r="O673" s="197"/>
      <c r="P673" s="197"/>
      <c r="Q673" s="197"/>
    </row>
    <row r="674" spans="1:17" s="260" customFormat="1" hidden="1" outlineLevel="2">
      <c r="A674" s="257"/>
      <c r="B674" s="258"/>
      <c r="C674" s="259"/>
      <c r="D674" s="256"/>
      <c r="E674" s="197" t="s">
        <v>965</v>
      </c>
      <c r="F674" s="197"/>
      <c r="G674" s="197" t="s">
        <v>170</v>
      </c>
      <c r="H674" s="279"/>
      <c r="I674" s="279"/>
      <c r="J674" s="279">
        <f t="shared" ref="J674:Q674" si="418" xml:space="preserve"> J666 / J672</f>
        <v>0</v>
      </c>
      <c r="K674" s="279">
        <f t="shared" si="418"/>
        <v>0</v>
      </c>
      <c r="L674" s="279">
        <f t="shared" si="418"/>
        <v>0</v>
      </c>
      <c r="M674" s="279">
        <f t="shared" si="418"/>
        <v>4.9027604122211881E-9</v>
      </c>
      <c r="N674" s="279">
        <f t="shared" si="418"/>
        <v>4.9050069192117615E-9</v>
      </c>
      <c r="O674" s="279">
        <f t="shared" si="418"/>
        <v>0</v>
      </c>
      <c r="P674" s="279">
        <f t="shared" si="418"/>
        <v>0</v>
      </c>
      <c r="Q674" s="279">
        <f t="shared" si="418"/>
        <v>0</v>
      </c>
    </row>
    <row r="675" spans="1:17" s="260" customFormat="1" hidden="1" outlineLevel="2">
      <c r="A675" s="257"/>
      <c r="B675" s="258"/>
      <c r="C675" s="259"/>
      <c r="D675" s="256"/>
      <c r="E675" s="197" t="s">
        <v>966</v>
      </c>
      <c r="F675" s="197"/>
      <c r="G675" s="197" t="s">
        <v>170</v>
      </c>
      <c r="H675" s="279"/>
      <c r="I675" s="279"/>
      <c r="J675" s="279">
        <f t="shared" ref="J675:Q675" si="419" xml:space="preserve"> J667 / J672</f>
        <v>0</v>
      </c>
      <c r="K675" s="279">
        <f t="shared" si="419"/>
        <v>0</v>
      </c>
      <c r="L675" s="279">
        <f t="shared" si="419"/>
        <v>0</v>
      </c>
      <c r="M675" s="279">
        <f t="shared" si="419"/>
        <v>1.0055257281069856E-10</v>
      </c>
      <c r="N675" s="279">
        <f t="shared" si="419"/>
        <v>-4.9050069192117615E-9</v>
      </c>
      <c r="O675" s="279">
        <f t="shared" si="419"/>
        <v>0</v>
      </c>
      <c r="P675" s="279">
        <f t="shared" si="419"/>
        <v>0</v>
      </c>
      <c r="Q675" s="279">
        <f t="shared" si="419"/>
        <v>0</v>
      </c>
    </row>
    <row r="676" spans="1:17" s="260" customFormat="1" hidden="1" outlineLevel="2">
      <c r="A676" s="257"/>
      <c r="B676" s="258"/>
      <c r="C676" s="259"/>
      <c r="D676" s="256"/>
      <c r="E676" s="197" t="s">
        <v>967</v>
      </c>
      <c r="F676" s="197"/>
      <c r="G676" s="197" t="s">
        <v>170</v>
      </c>
      <c r="H676" s="279"/>
      <c r="I676" s="279"/>
      <c r="J676" s="279">
        <f t="shared" ref="J676:Q676" si="420" xml:space="preserve"> J668 / J672</f>
        <v>0</v>
      </c>
      <c r="K676" s="279">
        <f t="shared" si="420"/>
        <v>0</v>
      </c>
      <c r="L676" s="279">
        <f t="shared" si="420"/>
        <v>0</v>
      </c>
      <c r="M676" s="279">
        <f t="shared" si="420"/>
        <v>0</v>
      </c>
      <c r="N676" s="279">
        <f t="shared" si="420"/>
        <v>0</v>
      </c>
      <c r="O676" s="279">
        <f t="shared" si="420"/>
        <v>0</v>
      </c>
      <c r="P676" s="279">
        <f t="shared" si="420"/>
        <v>0</v>
      </c>
      <c r="Q676" s="279">
        <f t="shared" si="420"/>
        <v>0</v>
      </c>
    </row>
    <row r="677" spans="1:17" s="260" customFormat="1" hidden="1" outlineLevel="2">
      <c r="A677" s="257"/>
      <c r="B677" s="258"/>
      <c r="C677" s="259"/>
      <c r="D677" s="256"/>
      <c r="E677" s="197" t="s">
        <v>968</v>
      </c>
      <c r="F677" s="197"/>
      <c r="G677" s="197" t="s">
        <v>170</v>
      </c>
      <c r="H677" s="279"/>
      <c r="I677" s="279"/>
      <c r="J677" s="279">
        <f t="shared" ref="J677:Q677" si="421" xml:space="preserve"> J669 / J672</f>
        <v>0</v>
      </c>
      <c r="K677" s="279">
        <f t="shared" si="421"/>
        <v>0</v>
      </c>
      <c r="L677" s="279">
        <f t="shared" si="421"/>
        <v>5.0000000000000001E-9</v>
      </c>
      <c r="M677" s="279">
        <f t="shared" si="421"/>
        <v>5.0033129850318863E-9</v>
      </c>
      <c r="N677" s="279">
        <f t="shared" si="421"/>
        <v>0</v>
      </c>
      <c r="O677" s="279">
        <f t="shared" si="421"/>
        <v>0</v>
      </c>
      <c r="P677" s="279">
        <f t="shared" si="421"/>
        <v>0</v>
      </c>
      <c r="Q677" s="279">
        <f t="shared" si="421"/>
        <v>0</v>
      </c>
    </row>
    <row r="678" spans="1:17" s="260" customFormat="1" hidden="1" outlineLevel="2">
      <c r="A678" s="257"/>
      <c r="B678" s="258"/>
      <c r="C678" s="259"/>
      <c r="D678" s="256"/>
      <c r="E678" s="197" t="s">
        <v>969</v>
      </c>
      <c r="F678" s="197"/>
      <c r="G678" s="197" t="s">
        <v>170</v>
      </c>
      <c r="H678" s="279"/>
      <c r="I678" s="279"/>
      <c r="J678" s="279">
        <f t="shared" ref="J678:Q678" si="422" xml:space="preserve"> J670 / J672</f>
        <v>0</v>
      </c>
      <c r="K678" s="279">
        <f t="shared" si="422"/>
        <v>0</v>
      </c>
      <c r="L678" s="279">
        <f t="shared" si="422"/>
        <v>2.5000000000000001E-9</v>
      </c>
      <c r="M678" s="279">
        <f t="shared" si="422"/>
        <v>5.0033129850318863E-9</v>
      </c>
      <c r="N678" s="279">
        <f t="shared" si="422"/>
        <v>0</v>
      </c>
      <c r="O678" s="279">
        <f t="shared" si="422"/>
        <v>0</v>
      </c>
      <c r="P678" s="279">
        <f t="shared" si="422"/>
        <v>0</v>
      </c>
      <c r="Q678" s="279">
        <f t="shared" si="422"/>
        <v>0</v>
      </c>
    </row>
    <row r="679" spans="1:17" s="260" customFormat="1" hidden="1" outlineLevel="2">
      <c r="A679" s="257"/>
      <c r="B679" s="258"/>
      <c r="C679" s="259"/>
      <c r="D679" s="256"/>
      <c r="E679" s="197"/>
      <c r="F679" s="197"/>
      <c r="G679" s="197"/>
      <c r="H679" s="279"/>
      <c r="I679" s="279"/>
      <c r="J679" s="279"/>
      <c r="K679" s="279"/>
      <c r="L679" s="279"/>
      <c r="M679" s="279"/>
      <c r="N679" s="279"/>
      <c r="O679" s="279"/>
      <c r="P679" s="279"/>
      <c r="Q679" s="279"/>
    </row>
    <row r="680" spans="1:17" s="260" customFormat="1" hidden="1" outlineLevel="2">
      <c r="A680" s="257"/>
      <c r="B680" s="258"/>
      <c r="C680" s="259"/>
      <c r="D680" s="256"/>
      <c r="E680" s="273" t="str">
        <f xml:space="preserve"> Time!E$53</f>
        <v>Forecast Period Flag</v>
      </c>
      <c r="F680" s="273">
        <f xml:space="preserve"> Time!F$53</f>
        <v>0</v>
      </c>
      <c r="G680" s="273" t="str">
        <f xml:space="preserve"> Time!G$53</f>
        <v>flag</v>
      </c>
      <c r="H680" s="273">
        <f xml:space="preserve"> Time!H$53</f>
        <v>5</v>
      </c>
      <c r="I680" s="273">
        <f xml:space="preserve"> Time!I$53</f>
        <v>0</v>
      </c>
      <c r="J680" s="273">
        <f xml:space="preserve"> Time!J$53</f>
        <v>0</v>
      </c>
      <c r="K680" s="273">
        <f xml:space="preserve"> Time!K$53</f>
        <v>0</v>
      </c>
      <c r="L680" s="273">
        <f xml:space="preserve"> Time!L$53</f>
        <v>0</v>
      </c>
      <c r="M680" s="273">
        <f xml:space="preserve"> Time!M$53</f>
        <v>1</v>
      </c>
      <c r="N680" s="273">
        <f xml:space="preserve"> Time!N$53</f>
        <v>1</v>
      </c>
      <c r="O680" s="273">
        <f xml:space="preserve"> Time!O$53</f>
        <v>1</v>
      </c>
      <c r="P680" s="273">
        <f xml:space="preserve"> Time!P$53</f>
        <v>1</v>
      </c>
      <c r="Q680" s="273">
        <f xml:space="preserve"> Time!Q$53</f>
        <v>1</v>
      </c>
    </row>
    <row r="681" spans="1:17" s="260" customFormat="1" hidden="1" outlineLevel="2">
      <c r="A681" s="257"/>
      <c r="B681" s="258"/>
      <c r="C681" s="259"/>
      <c r="D681" s="256"/>
      <c r="E681" s="197"/>
      <c r="F681" s="197"/>
      <c r="G681" s="197"/>
      <c r="H681" s="279"/>
      <c r="I681" s="279"/>
      <c r="J681" s="279"/>
      <c r="K681" s="279"/>
      <c r="L681" s="279"/>
      <c r="M681" s="279"/>
      <c r="N681" s="279"/>
      <c r="O681" s="279"/>
      <c r="P681" s="279"/>
      <c r="Q681" s="279"/>
    </row>
    <row r="682" spans="1:17" s="260" customFormat="1" hidden="1" outlineLevel="2">
      <c r="A682" s="257"/>
      <c r="B682" s="258"/>
      <c r="C682" s="259"/>
      <c r="D682" s="256"/>
      <c r="E682" s="197" t="s">
        <v>970</v>
      </c>
      <c r="F682" s="197"/>
      <c r="G682" s="197" t="s">
        <v>170</v>
      </c>
      <c r="H682" s="279"/>
      <c r="I682" s="279"/>
      <c r="J682" s="197">
        <f t="shared" ref="J682:Q682" si="423" xml:space="preserve"> J676 * J680</f>
        <v>0</v>
      </c>
      <c r="K682" s="197">
        <f t="shared" si="423"/>
        <v>0</v>
      </c>
      <c r="L682" s="197">
        <f t="shared" si="423"/>
        <v>0</v>
      </c>
      <c r="M682" s="197">
        <f t="shared" si="423"/>
        <v>0</v>
      </c>
      <c r="N682" s="197">
        <f t="shared" si="423"/>
        <v>0</v>
      </c>
      <c r="O682" s="197">
        <f t="shared" si="423"/>
        <v>0</v>
      </c>
      <c r="P682" s="197">
        <f t="shared" si="423"/>
        <v>0</v>
      </c>
      <c r="Q682" s="197">
        <f t="shared" si="423"/>
        <v>0</v>
      </c>
    </row>
    <row r="683" spans="1:17" s="260" customFormat="1" hidden="1" outlineLevel="2">
      <c r="A683" s="257"/>
      <c r="B683" s="258"/>
      <c r="C683" s="259"/>
      <c r="D683" s="256"/>
      <c r="E683" s="197" t="s">
        <v>971</v>
      </c>
      <c r="F683" s="197"/>
      <c r="G683" s="197" t="s">
        <v>170</v>
      </c>
      <c r="H683" s="279"/>
      <c r="I683" s="279"/>
      <c r="J683" s="197">
        <f t="shared" ref="J683:Q683" si="424" xml:space="preserve"> J677 * J680</f>
        <v>0</v>
      </c>
      <c r="K683" s="197">
        <f t="shared" si="424"/>
        <v>0</v>
      </c>
      <c r="L683" s="197">
        <f t="shared" si="424"/>
        <v>0</v>
      </c>
      <c r="M683" s="197">
        <f t="shared" si="424"/>
        <v>5.0033129850318863E-9</v>
      </c>
      <c r="N683" s="197">
        <f t="shared" si="424"/>
        <v>0</v>
      </c>
      <c r="O683" s="197">
        <f t="shared" si="424"/>
        <v>0</v>
      </c>
      <c r="P683" s="197">
        <f t="shared" si="424"/>
        <v>0</v>
      </c>
      <c r="Q683" s="197">
        <f t="shared" si="424"/>
        <v>0</v>
      </c>
    </row>
    <row r="684" spans="1:17" s="260" customFormat="1" hidden="1" outlineLevel="2">
      <c r="A684" s="257"/>
      <c r="B684" s="258"/>
      <c r="C684" s="259"/>
      <c r="D684" s="256"/>
      <c r="E684" s="197" t="s">
        <v>972</v>
      </c>
      <c r="F684" s="197"/>
      <c r="G684" s="197" t="s">
        <v>170</v>
      </c>
      <c r="H684" s="279"/>
      <c r="I684" s="279"/>
      <c r="J684" s="197">
        <f t="shared" ref="J684:Q684" si="425" xml:space="preserve"> J678 * J680</f>
        <v>0</v>
      </c>
      <c r="K684" s="197">
        <f t="shared" si="425"/>
        <v>0</v>
      </c>
      <c r="L684" s="197">
        <f t="shared" si="425"/>
        <v>0</v>
      </c>
      <c r="M684" s="197">
        <f t="shared" si="425"/>
        <v>5.0033129850318863E-9</v>
      </c>
      <c r="N684" s="197">
        <f t="shared" si="425"/>
        <v>0</v>
      </c>
      <c r="O684" s="197">
        <f t="shared" si="425"/>
        <v>0</v>
      </c>
      <c r="P684" s="197">
        <f t="shared" si="425"/>
        <v>0</v>
      </c>
      <c r="Q684" s="197">
        <f t="shared" si="425"/>
        <v>0</v>
      </c>
    </row>
    <row r="685" spans="1:17" s="260" customFormat="1" hidden="1" outlineLevel="2">
      <c r="A685" s="257"/>
      <c r="B685" s="258"/>
      <c r="C685" s="259"/>
      <c r="D685" s="256"/>
      <c r="E685" s="197"/>
      <c r="F685" s="197"/>
      <c r="G685" s="197"/>
      <c r="H685" s="197"/>
      <c r="I685" s="197"/>
      <c r="J685" s="197"/>
      <c r="K685" s="197"/>
      <c r="L685" s="197"/>
      <c r="M685" s="197"/>
      <c r="N685" s="197"/>
      <c r="O685" s="197"/>
      <c r="P685" s="197"/>
      <c r="Q685" s="197"/>
    </row>
    <row r="686" spans="1:17" s="260" customFormat="1" hidden="1" outlineLevel="2">
      <c r="A686" s="257"/>
      <c r="B686" s="258"/>
      <c r="C686" s="259"/>
      <c r="D686" s="256"/>
      <c r="E686" s="197" t="str">
        <f t="shared" ref="E686:Q686" si="426" xml:space="preserve"> E674</f>
        <v>Actual wedge RCV (RPI inflated RCV) balance BEG - DMMY - real</v>
      </c>
      <c r="F686" s="197">
        <f t="shared" si="426"/>
        <v>0</v>
      </c>
      <c r="G686" s="197" t="str">
        <f t="shared" si="426"/>
        <v>£m</v>
      </c>
      <c r="H686" s="197">
        <f t="shared" si="426"/>
        <v>0</v>
      </c>
      <c r="I686" s="197">
        <f t="shared" si="426"/>
        <v>0</v>
      </c>
      <c r="J686" s="197">
        <f t="shared" si="426"/>
        <v>0</v>
      </c>
      <c r="K686" s="197">
        <f t="shared" si="426"/>
        <v>0</v>
      </c>
      <c r="L686" s="197">
        <f t="shared" si="426"/>
        <v>0</v>
      </c>
      <c r="M686" s="197">
        <f t="shared" si="426"/>
        <v>4.9027604122211881E-9</v>
      </c>
      <c r="N686" s="197">
        <f t="shared" si="426"/>
        <v>4.9050069192117615E-9</v>
      </c>
      <c r="O686" s="197">
        <f t="shared" si="426"/>
        <v>0</v>
      </c>
      <c r="P686" s="197">
        <f t="shared" si="426"/>
        <v>0</v>
      </c>
      <c r="Q686" s="197">
        <f t="shared" si="426"/>
        <v>0</v>
      </c>
    </row>
    <row r="687" spans="1:17" s="260" customFormat="1" hidden="1" outlineLevel="2">
      <c r="A687" s="257"/>
      <c r="B687" s="258"/>
      <c r="C687" s="259"/>
      <c r="D687" s="256" t="s">
        <v>565</v>
      </c>
      <c r="E687" s="197" t="str">
        <f t="shared" ref="E687:Q687" si="427" xml:space="preserve"> E675</f>
        <v>Actual wedge indexation on RCV - CPI(H) + RPI wedge bf balance - DMMY - real</v>
      </c>
      <c r="F687" s="197">
        <f t="shared" si="427"/>
        <v>0</v>
      </c>
      <c r="G687" s="197" t="str">
        <f t="shared" si="427"/>
        <v>£m</v>
      </c>
      <c r="H687" s="197">
        <f t="shared" si="427"/>
        <v>0</v>
      </c>
      <c r="I687" s="197">
        <f t="shared" si="427"/>
        <v>0</v>
      </c>
      <c r="J687" s="197">
        <f t="shared" si="427"/>
        <v>0</v>
      </c>
      <c r="K687" s="197">
        <f t="shared" si="427"/>
        <v>0</v>
      </c>
      <c r="L687" s="197">
        <f t="shared" si="427"/>
        <v>0</v>
      </c>
      <c r="M687" s="197">
        <f t="shared" si="427"/>
        <v>1.0055257281069856E-10</v>
      </c>
      <c r="N687" s="197">
        <f t="shared" si="427"/>
        <v>-4.9050069192117615E-9</v>
      </c>
      <c r="O687" s="197">
        <f t="shared" si="427"/>
        <v>0</v>
      </c>
      <c r="P687" s="197">
        <f t="shared" si="427"/>
        <v>0</v>
      </c>
      <c r="Q687" s="197">
        <f t="shared" si="427"/>
        <v>0</v>
      </c>
    </row>
    <row r="688" spans="1:17" hidden="1" outlineLevel="2">
      <c r="D688" s="83"/>
      <c r="E688" s="244" t="s">
        <v>973</v>
      </c>
      <c r="F688" s="212"/>
      <c r="G688" s="212" t="s">
        <v>170</v>
      </c>
      <c r="H688" s="212"/>
      <c r="I688" s="212"/>
      <c r="J688" s="244">
        <f t="shared" ref="J688:Q688" si="428" xml:space="preserve"> SUM(J686:J687)</f>
        <v>0</v>
      </c>
      <c r="K688" s="244">
        <f t="shared" si="428"/>
        <v>0</v>
      </c>
      <c r="L688" s="244">
        <f t="shared" si="428"/>
        <v>0</v>
      </c>
      <c r="M688" s="244">
        <f t="shared" si="428"/>
        <v>5.0033129850318863E-9</v>
      </c>
      <c r="N688" s="244">
        <f t="shared" si="428"/>
        <v>0</v>
      </c>
      <c r="O688" s="244">
        <f t="shared" si="428"/>
        <v>0</v>
      </c>
      <c r="P688" s="244">
        <f t="shared" si="428"/>
        <v>0</v>
      </c>
      <c r="Q688" s="244">
        <f t="shared" si="428"/>
        <v>0</v>
      </c>
    </row>
    <row r="689" spans="1:17" s="260" customFormat="1" hidden="1" outlineLevel="2">
      <c r="A689" s="257"/>
      <c r="B689" s="258"/>
      <c r="C689" s="259"/>
      <c r="D689" s="256"/>
      <c r="E689" s="197"/>
      <c r="F689" s="197"/>
      <c r="G689" s="197"/>
      <c r="H689" s="279"/>
      <c r="I689" s="279"/>
      <c r="J689" s="279"/>
      <c r="K689" s="279"/>
      <c r="L689" s="279"/>
      <c r="M689" s="279"/>
      <c r="N689" s="279"/>
      <c r="O689" s="279"/>
      <c r="P689" s="279"/>
      <c r="Q689" s="279"/>
    </row>
    <row r="690" spans="1:17" s="296" customFormat="1" hidden="1" outlineLevel="2">
      <c r="A690" s="291"/>
      <c r="B690" s="292"/>
      <c r="C690" s="293"/>
      <c r="D690" s="294"/>
      <c r="E690" s="182" t="str">
        <f xml:space="preserve"> PR19FDPublishedTables!E$705</f>
        <v>RCV (RPI inflated RCV) 31 March 2020 post midnight adjustments - DMMY - real</v>
      </c>
      <c r="F690" s="182">
        <f xml:space="preserve"> PR19FDPublishedTables!F$705</f>
        <v>0</v>
      </c>
      <c r="G690" s="182" t="str">
        <f xml:space="preserve"> PR19FDPublishedTables!G$705</f>
        <v>£m</v>
      </c>
      <c r="H690" s="182">
        <f xml:space="preserve"> PR19FDPublishedTables!H$705</f>
        <v>0</v>
      </c>
      <c r="I690" s="182">
        <f xml:space="preserve"> PR19FDPublishedTables!I$705</f>
        <v>0</v>
      </c>
      <c r="J690" s="182">
        <f xml:space="preserve"> PR19FDPublishedTables!J$705</f>
        <v>0</v>
      </c>
      <c r="K690" s="182">
        <f xml:space="preserve"> PR19FDPublishedTables!K$705</f>
        <v>0</v>
      </c>
      <c r="L690" s="182">
        <f xml:space="preserve"> PR19FDPublishedTables!L$705</f>
        <v>5.0000000000000001E-9</v>
      </c>
      <c r="M690" s="182">
        <f xml:space="preserve"> PR19FDPublishedTables!M$705</f>
        <v>0</v>
      </c>
      <c r="N690" s="182">
        <f xml:space="preserve"> PR19FDPublishedTables!N$705</f>
        <v>0</v>
      </c>
      <c r="O690" s="182">
        <f xml:space="preserve"> PR19FDPublishedTables!O$705</f>
        <v>0</v>
      </c>
      <c r="P690" s="182">
        <f xml:space="preserve"> PR19FDPublishedTables!P$705</f>
        <v>0</v>
      </c>
      <c r="Q690" s="182">
        <f xml:space="preserve"> PR19FDPublishedTables!Q$705</f>
        <v>0</v>
      </c>
    </row>
    <row r="691" spans="1:17" s="260" customFormat="1" hidden="1" outlineLevel="2">
      <c r="A691" s="257"/>
      <c r="B691" s="258"/>
      <c r="C691" s="259"/>
      <c r="D691" s="256"/>
      <c r="E691" s="197" t="str">
        <f t="shared" ref="E691:Q691" si="429" xml:space="preserve"> E688</f>
        <v>Actual wedge opening RCV (RPI inflated RCV) - DMMY - real</v>
      </c>
      <c r="F691" s="197">
        <f t="shared" si="429"/>
        <v>0</v>
      </c>
      <c r="G691" s="197" t="str">
        <f t="shared" si="429"/>
        <v>£m</v>
      </c>
      <c r="H691" s="197">
        <f t="shared" si="429"/>
        <v>0</v>
      </c>
      <c r="I691" s="197">
        <f t="shared" si="429"/>
        <v>0</v>
      </c>
      <c r="J691" s="197">
        <f t="shared" si="429"/>
        <v>0</v>
      </c>
      <c r="K691" s="197">
        <f t="shared" si="429"/>
        <v>0</v>
      </c>
      <c r="L691" s="197">
        <f t="shared" si="429"/>
        <v>0</v>
      </c>
      <c r="M691" s="197">
        <f t="shared" si="429"/>
        <v>5.0033129850318863E-9</v>
      </c>
      <c r="N691" s="197">
        <f t="shared" si="429"/>
        <v>0</v>
      </c>
      <c r="O691" s="197">
        <f t="shared" si="429"/>
        <v>0</v>
      </c>
      <c r="P691" s="197">
        <f t="shared" si="429"/>
        <v>0</v>
      </c>
      <c r="Q691" s="197">
        <f t="shared" si="429"/>
        <v>0</v>
      </c>
    </row>
    <row r="692" spans="1:17" s="260" customFormat="1" hidden="1" outlineLevel="2">
      <c r="A692" s="257"/>
      <c r="B692" s="258"/>
      <c r="C692" s="259"/>
      <c r="D692" s="256" t="str">
        <f xml:space="preserve"> PR19FDPublishedTables!D$29</f>
        <v>less</v>
      </c>
      <c r="E692" s="197" t="str">
        <f t="shared" ref="E692:Q692" si="430" xml:space="preserve"> E682</f>
        <v>Actual wedge RCV - CPI(H) + RPI wedge bf depreciation - DMMY - real</v>
      </c>
      <c r="F692" s="197">
        <f t="shared" si="430"/>
        <v>0</v>
      </c>
      <c r="G692" s="197" t="str">
        <f t="shared" si="430"/>
        <v>£m</v>
      </c>
      <c r="H692" s="197">
        <f t="shared" si="430"/>
        <v>0</v>
      </c>
      <c r="I692" s="197">
        <f t="shared" si="430"/>
        <v>0</v>
      </c>
      <c r="J692" s="197">
        <f t="shared" si="430"/>
        <v>0</v>
      </c>
      <c r="K692" s="197">
        <f t="shared" si="430"/>
        <v>0</v>
      </c>
      <c r="L692" s="197">
        <f t="shared" si="430"/>
        <v>0</v>
      </c>
      <c r="M692" s="197">
        <f t="shared" si="430"/>
        <v>0</v>
      </c>
      <c r="N692" s="197">
        <f t="shared" si="430"/>
        <v>0</v>
      </c>
      <c r="O692" s="197">
        <f t="shared" si="430"/>
        <v>0</v>
      </c>
      <c r="P692" s="197">
        <f t="shared" si="430"/>
        <v>0</v>
      </c>
      <c r="Q692" s="197">
        <f t="shared" si="430"/>
        <v>0</v>
      </c>
    </row>
    <row r="693" spans="1:17" s="260" customFormat="1" hidden="1" outlineLevel="2">
      <c r="A693" s="257"/>
      <c r="B693" s="258"/>
      <c r="C693" s="259"/>
      <c r="D693" s="256"/>
      <c r="E693" s="197" t="str">
        <f t="shared" ref="E693:Q693" si="431" xml:space="preserve"> E683</f>
        <v>Actual wedge closing RCV (RPI inflated RCV) - DMMY - real</v>
      </c>
      <c r="F693" s="197">
        <f t="shared" si="431"/>
        <v>0</v>
      </c>
      <c r="G693" s="197" t="str">
        <f t="shared" si="431"/>
        <v>£m</v>
      </c>
      <c r="H693" s="197">
        <f t="shared" si="431"/>
        <v>0</v>
      </c>
      <c r="I693" s="197">
        <f t="shared" si="431"/>
        <v>0</v>
      </c>
      <c r="J693" s="197">
        <f t="shared" si="431"/>
        <v>0</v>
      </c>
      <c r="K693" s="197">
        <f t="shared" si="431"/>
        <v>0</v>
      </c>
      <c r="L693" s="197">
        <f t="shared" si="431"/>
        <v>0</v>
      </c>
      <c r="M693" s="197">
        <f t="shared" si="431"/>
        <v>5.0033129850318863E-9</v>
      </c>
      <c r="N693" s="197">
        <f t="shared" si="431"/>
        <v>0</v>
      </c>
      <c r="O693" s="197">
        <f t="shared" si="431"/>
        <v>0</v>
      </c>
      <c r="P693" s="197">
        <f t="shared" si="431"/>
        <v>0</v>
      </c>
      <c r="Q693" s="197">
        <f t="shared" si="431"/>
        <v>0</v>
      </c>
    </row>
    <row r="694" spans="1:17" s="260" customFormat="1" hidden="1" outlineLevel="2">
      <c r="A694" s="257"/>
      <c r="B694" s="258"/>
      <c r="C694" s="259"/>
      <c r="D694" s="256"/>
      <c r="E694" s="197" t="str">
        <f t="shared" ref="E694:Q694" si="432" xml:space="preserve"> E684</f>
        <v>Actual wedge average RPI inflated RCV - DMMY - real</v>
      </c>
      <c r="F694" s="197">
        <f t="shared" si="432"/>
        <v>0</v>
      </c>
      <c r="G694" s="197" t="str">
        <f t="shared" si="432"/>
        <v>£m</v>
      </c>
      <c r="H694" s="197">
        <f t="shared" si="432"/>
        <v>0</v>
      </c>
      <c r="I694" s="197">
        <f t="shared" si="432"/>
        <v>0</v>
      </c>
      <c r="J694" s="197">
        <f t="shared" si="432"/>
        <v>0</v>
      </c>
      <c r="K694" s="197">
        <f t="shared" si="432"/>
        <v>0</v>
      </c>
      <c r="L694" s="197">
        <f t="shared" si="432"/>
        <v>0</v>
      </c>
      <c r="M694" s="197">
        <f t="shared" si="432"/>
        <v>5.0033129850318863E-9</v>
      </c>
      <c r="N694" s="197">
        <f t="shared" si="432"/>
        <v>0</v>
      </c>
      <c r="O694" s="197">
        <f t="shared" si="432"/>
        <v>0</v>
      </c>
      <c r="P694" s="197">
        <f t="shared" si="432"/>
        <v>0</v>
      </c>
      <c r="Q694" s="197">
        <f t="shared" si="432"/>
        <v>0</v>
      </c>
    </row>
    <row r="695" spans="1:17" s="260" customFormat="1" hidden="1" outlineLevel="1">
      <c r="A695" s="257"/>
      <c r="B695" s="258"/>
      <c r="C695" s="259"/>
      <c r="D695" s="256"/>
      <c r="E695" s="197"/>
      <c r="F695" s="197"/>
      <c r="G695" s="197"/>
      <c r="H695" s="197"/>
      <c r="I695" s="197"/>
      <c r="J695" s="197"/>
      <c r="K695" s="197"/>
      <c r="L695" s="197"/>
      <c r="M695" s="197"/>
      <c r="N695" s="197"/>
      <c r="O695" s="197"/>
      <c r="P695" s="197"/>
      <c r="Q695" s="197"/>
    </row>
    <row r="696" spans="1:17" s="260" customFormat="1" hidden="1" outlineLevel="1" collapsed="1">
      <c r="A696" s="257"/>
      <c r="B696" s="12" t="s">
        <v>795</v>
      </c>
      <c r="C696" s="259"/>
      <c r="D696" s="256"/>
      <c r="E696" s="197"/>
      <c r="F696" s="197"/>
      <c r="G696" s="197"/>
      <c r="H696" s="197"/>
      <c r="I696" s="197"/>
      <c r="J696" s="197"/>
      <c r="K696" s="197"/>
      <c r="L696" s="197"/>
      <c r="M696" s="197"/>
      <c r="N696" s="197"/>
      <c r="O696" s="197"/>
      <c r="P696" s="197"/>
      <c r="Q696" s="197"/>
    </row>
    <row r="697" spans="1:17" s="260" customFormat="1" hidden="1" outlineLevel="2">
      <c r="A697" s="257"/>
      <c r="B697" s="258"/>
      <c r="C697" s="259"/>
      <c r="D697" s="256"/>
      <c r="E697" s="197"/>
      <c r="F697" s="197"/>
      <c r="G697" s="197"/>
      <c r="H697" s="197"/>
      <c r="I697" s="197"/>
      <c r="J697" s="197"/>
      <c r="K697" s="197"/>
      <c r="L697" s="197"/>
      <c r="M697" s="197"/>
      <c r="N697" s="197"/>
      <c r="O697" s="197"/>
      <c r="P697" s="197"/>
      <c r="Q697" s="197"/>
    </row>
    <row r="698" spans="1:17" s="296" customFormat="1" hidden="1" outlineLevel="2">
      <c r="A698" s="291"/>
      <c r="B698" s="292"/>
      <c r="C698" s="293"/>
      <c r="D698" s="294"/>
      <c r="E698" s="182" t="str">
        <f xml:space="preserve"> PR19FDPublishedTables!E$741</f>
        <v>RCV (CPIH inflated RCV) 31 March 2020 post midnight adjustments - DMMY - real</v>
      </c>
      <c r="F698" s="182">
        <f xml:space="preserve"> PR19FDPublishedTables!F$741</f>
        <v>0</v>
      </c>
      <c r="G698" s="182" t="str">
        <f xml:space="preserve"> PR19FDPublishedTables!G$741</f>
        <v>£m</v>
      </c>
      <c r="H698" s="182">
        <f xml:space="preserve"> PR19FDPublishedTables!H$741</f>
        <v>0</v>
      </c>
      <c r="I698" s="182">
        <f xml:space="preserve"> PR19FDPublishedTables!I$741</f>
        <v>0</v>
      </c>
      <c r="J698" s="182">
        <f xml:space="preserve"> PR19FDPublishedTables!J$741</f>
        <v>0</v>
      </c>
      <c r="K698" s="182">
        <f xml:space="preserve"> PR19FDPublishedTables!K$741</f>
        <v>0</v>
      </c>
      <c r="L698" s="182">
        <f xml:space="preserve"> PR19FDPublishedTables!L$741</f>
        <v>5.0000000000000001E-9</v>
      </c>
      <c r="M698" s="182">
        <f xml:space="preserve"> PR19FDPublishedTables!M$741</f>
        <v>0</v>
      </c>
      <c r="N698" s="182">
        <f xml:space="preserve"> PR19FDPublishedTables!N$741</f>
        <v>0</v>
      </c>
      <c r="O698" s="182">
        <f xml:space="preserve"> PR19FDPublishedTables!O$741</f>
        <v>0</v>
      </c>
      <c r="P698" s="182">
        <f xml:space="preserve"> PR19FDPublishedTables!P$741</f>
        <v>0</v>
      </c>
      <c r="Q698" s="182">
        <f xml:space="preserve"> PR19FDPublishedTables!Q$741</f>
        <v>0</v>
      </c>
    </row>
    <row r="699" spans="1:17" s="260" customFormat="1" hidden="1" outlineLevel="2">
      <c r="A699" s="257"/>
      <c r="B699" s="258"/>
      <c r="C699" s="259"/>
      <c r="D699" s="197"/>
      <c r="E699" s="182" t="str">
        <f xml:space="preserve"> PR19FDPublishedTables!E$754</f>
        <v>Opening RCV (CPIH inflated RCV) - DMMY - real</v>
      </c>
      <c r="F699" s="182">
        <f xml:space="preserve"> PR19FDPublishedTables!F$754</f>
        <v>0</v>
      </c>
      <c r="G699" s="182" t="str">
        <f xml:space="preserve"> PR19FDPublishedTables!G$754</f>
        <v>£m</v>
      </c>
      <c r="H699" s="182">
        <f xml:space="preserve"> PR19FDPublishedTables!H$754</f>
        <v>0</v>
      </c>
      <c r="I699" s="182">
        <f xml:space="preserve"> PR19FDPublishedTables!I$754</f>
        <v>0</v>
      </c>
      <c r="J699" s="182">
        <f xml:space="preserve"> PR19FDPublishedTables!J$754</f>
        <v>0</v>
      </c>
      <c r="K699" s="182">
        <f xml:space="preserve"> PR19FDPublishedTables!K$754</f>
        <v>0</v>
      </c>
      <c r="L699" s="182">
        <f xml:space="preserve"> PR19FDPublishedTables!L$754</f>
        <v>0</v>
      </c>
      <c r="M699" s="182">
        <f xml:space="preserve"> PR19FDPublishedTables!M$754</f>
        <v>5.0000000000000001E-9</v>
      </c>
      <c r="N699" s="182">
        <f xml:space="preserve"> PR19FDPublishedTables!N$754</f>
        <v>4.9999999999999976E-9</v>
      </c>
      <c r="O699" s="182">
        <f xml:space="preserve"> PR19FDPublishedTables!O$754</f>
        <v>5.0000000000000001E-9</v>
      </c>
      <c r="P699" s="182">
        <f xml:space="preserve"> PR19FDPublishedTables!P$754</f>
        <v>5.0000000000000059E-9</v>
      </c>
      <c r="Q699" s="182">
        <f xml:space="preserve"> PR19FDPublishedTables!Q$754</f>
        <v>5.0000000000000042E-9</v>
      </c>
    </row>
    <row r="700" spans="1:17" s="260" customFormat="1" hidden="1" outlineLevel="2">
      <c r="A700" s="257"/>
      <c r="B700" s="258"/>
      <c r="C700" s="259"/>
      <c r="D700" s="256" t="str">
        <f xml:space="preserve"> PR19FDPublishedTables!D$755</f>
        <v>less</v>
      </c>
      <c r="E700" s="182" t="str">
        <f xml:space="preserve"> PR19FDPublishedTables!E$755</f>
        <v>RCV - CPI(H) bf depreciation - DMMY - real</v>
      </c>
      <c r="F700" s="182">
        <f xml:space="preserve"> PR19FDPublishedTables!F$755</f>
        <v>0</v>
      </c>
      <c r="G700" s="182" t="str">
        <f xml:space="preserve"> PR19FDPublishedTables!G$755</f>
        <v>£m</v>
      </c>
      <c r="H700" s="182">
        <f xml:space="preserve"> PR19FDPublishedTables!H$755</f>
        <v>0</v>
      </c>
      <c r="I700" s="182">
        <f xml:space="preserve"> PR19FDPublishedTables!I$755</f>
        <v>0</v>
      </c>
      <c r="J700" s="182">
        <f xml:space="preserve"> PR19FDPublishedTables!J$755</f>
        <v>0</v>
      </c>
      <c r="K700" s="182">
        <f xml:space="preserve"> PR19FDPublishedTables!K$755</f>
        <v>0</v>
      </c>
      <c r="L700" s="182">
        <f xml:space="preserve"> PR19FDPublishedTables!L$755</f>
        <v>0</v>
      </c>
      <c r="M700" s="182">
        <f xml:space="preserve"> PR19FDPublishedTables!M$755</f>
        <v>0</v>
      </c>
      <c r="N700" s="182">
        <f xml:space="preserve"> PR19FDPublishedTables!N$755</f>
        <v>0</v>
      </c>
      <c r="O700" s="182">
        <f xml:space="preserve"> PR19FDPublishedTables!O$755</f>
        <v>0</v>
      </c>
      <c r="P700" s="182">
        <f xml:space="preserve"> PR19FDPublishedTables!P$755</f>
        <v>0</v>
      </c>
      <c r="Q700" s="182">
        <f xml:space="preserve"> PR19FDPublishedTables!Q$755</f>
        <v>0</v>
      </c>
    </row>
    <row r="701" spans="1:17" s="260" customFormat="1" hidden="1" outlineLevel="2">
      <c r="A701" s="257"/>
      <c r="B701" s="258"/>
      <c r="C701" s="259"/>
      <c r="D701" s="256" t="str">
        <f xml:space="preserve"> PR19FDPublishedTables!D$756</f>
        <v>less</v>
      </c>
      <c r="E701" s="182" t="str">
        <f xml:space="preserve"> PR19FDPublishedTables!E$756</f>
        <v>Other adjustments CPI(H) - DMMY - real</v>
      </c>
      <c r="F701" s="182">
        <f xml:space="preserve"> PR19FDPublishedTables!F$756</f>
        <v>0</v>
      </c>
      <c r="G701" s="182" t="str">
        <f xml:space="preserve"> PR19FDPublishedTables!G$756</f>
        <v>£m</v>
      </c>
      <c r="H701" s="182">
        <f xml:space="preserve"> PR19FDPublishedTables!H$756</f>
        <v>0</v>
      </c>
      <c r="I701" s="182">
        <f xml:space="preserve"> PR19FDPublishedTables!I$756</f>
        <v>0</v>
      </c>
      <c r="J701" s="182">
        <f xml:space="preserve"> PR19FDPublishedTables!J$756</f>
        <v>0</v>
      </c>
      <c r="K701" s="182">
        <f xml:space="preserve"> PR19FDPublishedTables!K$756</f>
        <v>0</v>
      </c>
      <c r="L701" s="182">
        <f xml:space="preserve"> PR19FDPublishedTables!L$756</f>
        <v>0</v>
      </c>
      <c r="M701" s="182">
        <f xml:space="preserve"> PR19FDPublishedTables!M$756</f>
        <v>0</v>
      </c>
      <c r="N701" s="182">
        <f xml:space="preserve"> PR19FDPublishedTables!N$756</f>
        <v>0</v>
      </c>
      <c r="O701" s="182">
        <f xml:space="preserve"> PR19FDPublishedTables!O$756</f>
        <v>0</v>
      </c>
      <c r="P701" s="182">
        <f xml:space="preserve"> PR19FDPublishedTables!P$756</f>
        <v>0</v>
      </c>
      <c r="Q701" s="182">
        <f xml:space="preserve"> PR19FDPublishedTables!Q$756</f>
        <v>0</v>
      </c>
    </row>
    <row r="702" spans="1:17" s="260" customFormat="1" hidden="1" outlineLevel="2">
      <c r="A702" s="257"/>
      <c r="B702" s="258"/>
      <c r="C702" s="259"/>
      <c r="D702" s="256"/>
      <c r="E702" s="182" t="str">
        <f xml:space="preserve"> PR19FDPublishedTables!E$757</f>
        <v>Closing RCV (CPIH inflated RCV) - DMMY - real</v>
      </c>
      <c r="F702" s="182">
        <f xml:space="preserve"> PR19FDPublishedTables!F$757</f>
        <v>0</v>
      </c>
      <c r="G702" s="182" t="str">
        <f xml:space="preserve"> PR19FDPublishedTables!G$757</f>
        <v>£m</v>
      </c>
      <c r="H702" s="182">
        <f xml:space="preserve"> PR19FDPublishedTables!H$757</f>
        <v>0</v>
      </c>
      <c r="I702" s="182">
        <f xml:space="preserve"> PR19FDPublishedTables!I$757</f>
        <v>0</v>
      </c>
      <c r="J702" s="182">
        <f xml:space="preserve"> PR19FDPublishedTables!J$757</f>
        <v>0</v>
      </c>
      <c r="K702" s="182">
        <f xml:space="preserve"> PR19FDPublishedTables!K$757</f>
        <v>0</v>
      </c>
      <c r="L702" s="182">
        <f xml:space="preserve"> PR19FDPublishedTables!L$757</f>
        <v>0</v>
      </c>
      <c r="M702" s="182">
        <f xml:space="preserve"> PR19FDPublishedTables!M$757</f>
        <v>5.0000000000000001E-9</v>
      </c>
      <c r="N702" s="182">
        <f xml:space="preserve"> PR19FDPublishedTables!N$757</f>
        <v>4.9999999999999976E-9</v>
      </c>
      <c r="O702" s="182">
        <f xml:space="preserve"> PR19FDPublishedTables!O$757</f>
        <v>5.0000000000000001E-9</v>
      </c>
      <c r="P702" s="182">
        <f xml:space="preserve"> PR19FDPublishedTables!P$757</f>
        <v>5.0000000000000059E-9</v>
      </c>
      <c r="Q702" s="182">
        <f xml:space="preserve"> PR19FDPublishedTables!Q$757</f>
        <v>5.0000000000000042E-9</v>
      </c>
    </row>
    <row r="703" spans="1:17" s="260" customFormat="1" hidden="1" outlineLevel="2">
      <c r="A703" s="257"/>
      <c r="B703" s="258"/>
      <c r="C703" s="259"/>
      <c r="D703" s="256"/>
      <c r="E703" s="182" t="str">
        <f xml:space="preserve"> PR19FDPublishedTables!E$761</f>
        <v>Average CPIH inflated RCV - DMMY - real</v>
      </c>
      <c r="F703" s="182">
        <f xml:space="preserve"> PR19FDPublishedTables!F$761</f>
        <v>0</v>
      </c>
      <c r="G703" s="182" t="str">
        <f xml:space="preserve"> PR19FDPublishedTables!G$761</f>
        <v>£m</v>
      </c>
      <c r="H703" s="182">
        <f xml:space="preserve"> PR19FDPublishedTables!H$761</f>
        <v>0</v>
      </c>
      <c r="I703" s="182">
        <f xml:space="preserve"> PR19FDPublishedTables!I$761</f>
        <v>0</v>
      </c>
      <c r="J703" s="182">
        <f xml:space="preserve"> PR19FDPublishedTables!J$761</f>
        <v>0</v>
      </c>
      <c r="K703" s="182">
        <f xml:space="preserve"> PR19FDPublishedTables!K$761</f>
        <v>0</v>
      </c>
      <c r="L703" s="182">
        <f xml:space="preserve"> PR19FDPublishedTables!L$761</f>
        <v>0</v>
      </c>
      <c r="M703" s="182">
        <f xml:space="preserve"> PR19FDPublishedTables!M$761</f>
        <v>5.0000000000000001E-9</v>
      </c>
      <c r="N703" s="182">
        <f xml:space="preserve"> PR19FDPublishedTables!N$761</f>
        <v>4.9999999999999976E-9</v>
      </c>
      <c r="O703" s="182">
        <f xml:space="preserve"> PR19FDPublishedTables!O$761</f>
        <v>5.0000000000000001E-9</v>
      </c>
      <c r="P703" s="182">
        <f xml:space="preserve"> PR19FDPublishedTables!P$761</f>
        <v>5.0000000000000059E-9</v>
      </c>
      <c r="Q703" s="182">
        <f xml:space="preserve"> PR19FDPublishedTables!Q$761</f>
        <v>5.0000000000000042E-9</v>
      </c>
    </row>
    <row r="704" spans="1:17" s="260" customFormat="1" hidden="1" outlineLevel="2">
      <c r="A704" s="257"/>
      <c r="B704" s="258"/>
      <c r="C704" s="259"/>
      <c r="D704" s="256"/>
      <c r="E704" s="197"/>
      <c r="F704" s="197"/>
      <c r="G704" s="197"/>
      <c r="H704" s="197"/>
      <c r="I704" s="197"/>
      <c r="J704" s="197"/>
      <c r="K704" s="197"/>
      <c r="L704" s="197"/>
      <c r="M704" s="197"/>
      <c r="N704" s="197"/>
      <c r="O704" s="197"/>
      <c r="P704" s="197"/>
      <c r="Q704" s="197"/>
    </row>
    <row r="705" spans="1:17" s="296" customFormat="1" hidden="1" outlineLevel="2">
      <c r="A705" s="291"/>
      <c r="B705" s="292"/>
      <c r="C705" s="293"/>
      <c r="D705" s="294"/>
      <c r="E705" s="182" t="str">
        <f xml:space="preserve"> PR19FDPublishedTables!E$783</f>
        <v>RCV (post 2020 investment RCV) 31 March 2020 post midnight adjustments - DMMY - real</v>
      </c>
      <c r="F705" s="182">
        <f xml:space="preserve"> PR19FDPublishedTables!F$783</f>
        <v>0</v>
      </c>
      <c r="G705" s="182" t="str">
        <f xml:space="preserve"> PR19FDPublishedTables!G$783</f>
        <v>£m</v>
      </c>
      <c r="H705" s="182">
        <f xml:space="preserve"> PR19FDPublishedTables!H$783</f>
        <v>0</v>
      </c>
      <c r="I705" s="182">
        <f xml:space="preserve"> PR19FDPublishedTables!I$783</f>
        <v>0</v>
      </c>
      <c r="J705" s="182">
        <f xml:space="preserve"> PR19FDPublishedTables!J$783</f>
        <v>0</v>
      </c>
      <c r="K705" s="182">
        <f xml:space="preserve"> PR19FDPublishedTables!K$783</f>
        <v>0</v>
      </c>
      <c r="L705" s="182">
        <f xml:space="preserve"> PR19FDPublishedTables!L$783</f>
        <v>0</v>
      </c>
      <c r="M705" s="182">
        <f xml:space="preserve"> PR19FDPublishedTables!M$783</f>
        <v>0</v>
      </c>
      <c r="N705" s="182">
        <f xml:space="preserve"> PR19FDPublishedTables!N$783</f>
        <v>0</v>
      </c>
      <c r="O705" s="182">
        <f xml:space="preserve"> PR19FDPublishedTables!O$783</f>
        <v>0</v>
      </c>
      <c r="P705" s="182">
        <f xml:space="preserve"> PR19FDPublishedTables!P$783</f>
        <v>0</v>
      </c>
      <c r="Q705" s="182">
        <f xml:space="preserve"> PR19FDPublishedTables!Q$783</f>
        <v>0</v>
      </c>
    </row>
    <row r="706" spans="1:17" s="260" customFormat="1" hidden="1" outlineLevel="2">
      <c r="A706" s="257"/>
      <c r="B706" s="258"/>
      <c r="C706" s="259"/>
      <c r="D706" s="256"/>
      <c r="E706" s="182" t="str">
        <f xml:space="preserve"> PR19FDPublishedTables!E$793</f>
        <v>Opening RCV (Post 2020 investment RCV) - DMMY - real</v>
      </c>
      <c r="F706" s="182">
        <f xml:space="preserve"> PR19FDPublishedTables!F$793</f>
        <v>0</v>
      </c>
      <c r="G706" s="182" t="str">
        <f xml:space="preserve"> PR19FDPublishedTables!G$793</f>
        <v>£m</v>
      </c>
      <c r="H706" s="182">
        <f xml:space="preserve"> PR19FDPublishedTables!H$793</f>
        <v>0</v>
      </c>
      <c r="I706" s="182">
        <f xml:space="preserve"> PR19FDPublishedTables!I$793</f>
        <v>0</v>
      </c>
      <c r="J706" s="182">
        <f xml:space="preserve"> PR19FDPublishedTables!J$793</f>
        <v>0</v>
      </c>
      <c r="K706" s="182">
        <f xml:space="preserve"> PR19FDPublishedTables!K$793</f>
        <v>0</v>
      </c>
      <c r="L706" s="182">
        <f xml:space="preserve"> PR19FDPublishedTables!L$793</f>
        <v>0</v>
      </c>
      <c r="M706" s="182">
        <f xml:space="preserve"> PR19FDPublishedTables!M$793</f>
        <v>0</v>
      </c>
      <c r="N706" s="182">
        <f xml:space="preserve"> PR19FDPublishedTables!N$793</f>
        <v>10.066293404362401</v>
      </c>
      <c r="O706" s="182">
        <f xml:space="preserve"> PR19FDPublishedTables!O$793</f>
        <v>16.024466075342218</v>
      </c>
      <c r="P706" s="182">
        <f xml:space="preserve"> PR19FDPublishedTables!P$793</f>
        <v>22.901849247276864</v>
      </c>
      <c r="Q706" s="182">
        <f xml:space="preserve"> PR19FDPublishedTables!Q$793</f>
        <v>40.160290502028801</v>
      </c>
    </row>
    <row r="707" spans="1:17" s="260" customFormat="1" hidden="1" outlineLevel="2">
      <c r="A707" s="257"/>
      <c r="B707" s="258"/>
      <c r="C707" s="259"/>
      <c r="D707" s="256" t="str">
        <f xml:space="preserve"> PR19FDPublishedTables!D$794</f>
        <v>plus</v>
      </c>
      <c r="E707" s="182" t="str">
        <f xml:space="preserve"> PR19FDPublishedTables!E$794</f>
        <v>Dummy control: Non-PAYG Totex - real</v>
      </c>
      <c r="F707" s="182">
        <f xml:space="preserve"> PR19FDPublishedTables!F$794</f>
        <v>0</v>
      </c>
      <c r="G707" s="182" t="str">
        <f xml:space="preserve"> PR19FDPublishedTables!G$794</f>
        <v>£m</v>
      </c>
      <c r="H707" s="182">
        <f xml:space="preserve"> PR19FDPublishedTables!H$794</f>
        <v>0</v>
      </c>
      <c r="I707" s="182">
        <f xml:space="preserve"> PR19FDPublishedTables!I$794</f>
        <v>0</v>
      </c>
      <c r="J707" s="182">
        <f xml:space="preserve"> PR19FDPublishedTables!J$794</f>
        <v>0</v>
      </c>
      <c r="K707" s="182">
        <f xml:space="preserve"> PR19FDPublishedTables!K$794</f>
        <v>0</v>
      </c>
      <c r="L707" s="182">
        <f xml:space="preserve"> PR19FDPublishedTables!L$794</f>
        <v>0</v>
      </c>
      <c r="M707" s="182">
        <f xml:space="preserve"> PR19FDPublishedTables!M$794</f>
        <v>10.129302496884332</v>
      </c>
      <c r="N707" s="182">
        <f xml:space="preserve"> PR19FDPublishedTables!N$794</f>
        <v>6.1195127113625523</v>
      </c>
      <c r="O707" s="182">
        <f xml:space="preserve"> PR19FDPublishedTables!O$794</f>
        <v>7.1160841469201399</v>
      </c>
      <c r="P707" s="182">
        <f xml:space="preserve"> PR19FDPublishedTables!P$794</f>
        <v>17.64222891073738</v>
      </c>
      <c r="Q707" s="182">
        <f xml:space="preserve"> PR19FDPublishedTables!Q$794</f>
        <v>20.419372649882199</v>
      </c>
    </row>
    <row r="708" spans="1:17" s="260" customFormat="1" hidden="1" outlineLevel="2">
      <c r="A708" s="257"/>
      <c r="B708" s="258"/>
      <c r="C708" s="259"/>
      <c r="D708" s="256" t="str">
        <f xml:space="preserve"> PR19FDPublishedTables!D$795</f>
        <v>less</v>
      </c>
      <c r="E708" s="182" t="str">
        <f xml:space="preserve"> PR19FDPublishedTables!E$795</f>
        <v>RCV additions depreciation - DMMY - real POS</v>
      </c>
      <c r="F708" s="182">
        <f xml:space="preserve"> PR19FDPublishedTables!F$795</f>
        <v>0</v>
      </c>
      <c r="G708" s="182" t="str">
        <f xml:space="preserve"> PR19FDPublishedTables!G$795</f>
        <v>£m</v>
      </c>
      <c r="H708" s="182">
        <f xml:space="preserve"> PR19FDPublishedTables!H$795</f>
        <v>0</v>
      </c>
      <c r="I708" s="182">
        <f xml:space="preserve"> PR19FDPublishedTables!I$795</f>
        <v>0</v>
      </c>
      <c r="J708" s="182">
        <f xml:space="preserve"> PR19FDPublishedTables!J$795</f>
        <v>0</v>
      </c>
      <c r="K708" s="182">
        <f xml:space="preserve"> PR19FDPublishedTables!K$795</f>
        <v>0</v>
      </c>
      <c r="L708" s="182">
        <f xml:space="preserve"> PR19FDPublishedTables!L$795</f>
        <v>0</v>
      </c>
      <c r="M708" s="182">
        <f xml:space="preserve"> PR19FDPublishedTables!M$795</f>
        <v>6.3009092521938675E-2</v>
      </c>
      <c r="N708" s="182">
        <f xml:space="preserve"> PR19FDPublishedTables!N$795</f>
        <v>0.16134004038271285</v>
      </c>
      <c r="O708" s="182">
        <f xml:space="preserve"> PR19FDPublishedTables!O$795</f>
        <v>0.23870097498545489</v>
      </c>
      <c r="P708" s="182">
        <f xml:space="preserve"> PR19FDPublishedTables!P$795</f>
        <v>0.38378765598545928</v>
      </c>
      <c r="Q708" s="182">
        <f xml:space="preserve"> PR19FDPublishedTables!Q$795</f>
        <v>0.60419505945492324</v>
      </c>
    </row>
    <row r="709" spans="1:17" s="260" customFormat="1" hidden="1" outlineLevel="2">
      <c r="A709" s="257"/>
      <c r="B709" s="258"/>
      <c r="C709" s="259"/>
      <c r="D709" s="256"/>
      <c r="E709" s="182" t="str">
        <f xml:space="preserve"> PR19FDPublishedTables!E$796</f>
        <v>Closing RCV (Post 2020 investment RCV) - DMMY - real</v>
      </c>
      <c r="F709" s="182">
        <f xml:space="preserve"> PR19FDPublishedTables!F$796</f>
        <v>0</v>
      </c>
      <c r="G709" s="182" t="str">
        <f xml:space="preserve"> PR19FDPublishedTables!G$796</f>
        <v>£m</v>
      </c>
      <c r="H709" s="182">
        <f xml:space="preserve"> PR19FDPublishedTables!H$796</f>
        <v>0</v>
      </c>
      <c r="I709" s="182">
        <f xml:space="preserve"> PR19FDPublishedTables!I$796</f>
        <v>0</v>
      </c>
      <c r="J709" s="182">
        <f xml:space="preserve"> PR19FDPublishedTables!J$796</f>
        <v>0</v>
      </c>
      <c r="K709" s="182">
        <f xml:space="preserve"> PR19FDPublishedTables!K$796</f>
        <v>0</v>
      </c>
      <c r="L709" s="182">
        <f xml:space="preserve"> PR19FDPublishedTables!L$796</f>
        <v>0</v>
      </c>
      <c r="M709" s="182">
        <f xml:space="preserve"> PR19FDPublishedTables!M$796</f>
        <v>10.066293404362392</v>
      </c>
      <c r="N709" s="182">
        <f xml:space="preserve"> PR19FDPublishedTables!N$796</f>
        <v>16.024466075342243</v>
      </c>
      <c r="O709" s="182">
        <f xml:space="preserve"> PR19FDPublishedTables!O$796</f>
        <v>22.901849247276903</v>
      </c>
      <c r="P709" s="182">
        <f xml:space="preserve"> PR19FDPublishedTables!P$796</f>
        <v>40.160290502028786</v>
      </c>
      <c r="Q709" s="182">
        <f xml:space="preserve"> PR19FDPublishedTables!Q$796</f>
        <v>59.975468092456076</v>
      </c>
    </row>
    <row r="710" spans="1:17" s="260" customFormat="1" hidden="1" outlineLevel="2">
      <c r="A710" s="257"/>
      <c r="B710" s="258"/>
      <c r="C710" s="259"/>
      <c r="D710" s="256"/>
      <c r="E710" s="182" t="str">
        <f xml:space="preserve"> PR19FDPublishedTables!E$800</f>
        <v>Average post 2020 investment RCV - DMMY - real</v>
      </c>
      <c r="F710" s="182">
        <f xml:space="preserve"> PR19FDPublishedTables!F$800</f>
        <v>0</v>
      </c>
      <c r="G710" s="182" t="str">
        <f xml:space="preserve"> PR19FDPublishedTables!G$800</f>
        <v>£m</v>
      </c>
      <c r="H710" s="182">
        <f xml:space="preserve"> PR19FDPublishedTables!H$800</f>
        <v>0</v>
      </c>
      <c r="I710" s="182">
        <f xml:space="preserve"> PR19FDPublishedTables!I$800</f>
        <v>0</v>
      </c>
      <c r="J710" s="182">
        <f xml:space="preserve"> PR19FDPublishedTables!J$800</f>
        <v>0</v>
      </c>
      <c r="K710" s="182">
        <f xml:space="preserve"> PR19FDPublishedTables!K$800</f>
        <v>0</v>
      </c>
      <c r="L710" s="182">
        <f xml:space="preserve"> PR19FDPublishedTables!L$800</f>
        <v>0</v>
      </c>
      <c r="M710" s="182">
        <f xml:space="preserve"> PR19FDPublishedTables!M$800</f>
        <v>5.0331467021811962</v>
      </c>
      <c r="N710" s="182">
        <f xml:space="preserve"> PR19FDPublishedTables!N$800</f>
        <v>13.045379739852322</v>
      </c>
      <c r="O710" s="182">
        <f xml:space="preserve"> PR19FDPublishedTables!O$800</f>
        <v>19.463157661309559</v>
      </c>
      <c r="P710" s="182">
        <f xml:space="preserve"> PR19FDPublishedTables!P$800</f>
        <v>31.531069874652825</v>
      </c>
      <c r="Q710" s="182">
        <f xml:space="preserve"> PR19FDPublishedTables!Q$800</f>
        <v>50.067879297242442</v>
      </c>
    </row>
    <row r="711" spans="1:17" s="260" customFormat="1" hidden="1" outlineLevel="2">
      <c r="A711" s="257"/>
      <c r="B711" s="258"/>
      <c r="C711" s="259"/>
      <c r="D711" s="256"/>
      <c r="E711" s="197"/>
      <c r="F711" s="197"/>
      <c r="G711" s="197"/>
      <c r="H711" s="197"/>
      <c r="I711" s="197"/>
      <c r="J711" s="197"/>
      <c r="K711" s="197"/>
      <c r="L711" s="197"/>
      <c r="M711" s="197"/>
      <c r="N711" s="197"/>
      <c r="O711" s="197"/>
      <c r="P711" s="197"/>
      <c r="Q711" s="197"/>
    </row>
    <row r="712" spans="1:17" s="260" customFormat="1" hidden="1" outlineLevel="2">
      <c r="A712" s="257"/>
      <c r="B712" s="258"/>
      <c r="C712" s="259"/>
      <c r="D712" s="256"/>
      <c r="E712" s="197" t="str">
        <f t="shared" ref="E712:Q712" si="433" xml:space="preserve"> E$684</f>
        <v>Actual wedge average RPI inflated RCV - DMMY - real</v>
      </c>
      <c r="F712" s="197">
        <f t="shared" si="433"/>
        <v>0</v>
      </c>
      <c r="G712" s="197" t="str">
        <f t="shared" si="433"/>
        <v>£m</v>
      </c>
      <c r="H712" s="197">
        <f t="shared" si="433"/>
        <v>0</v>
      </c>
      <c r="I712" s="197">
        <f t="shared" si="433"/>
        <v>0</v>
      </c>
      <c r="J712" s="197">
        <f t="shared" si="433"/>
        <v>0</v>
      </c>
      <c r="K712" s="197">
        <f t="shared" si="433"/>
        <v>0</v>
      </c>
      <c r="L712" s="197">
        <f t="shared" si="433"/>
        <v>0</v>
      </c>
      <c r="M712" s="197">
        <f t="shared" si="433"/>
        <v>5.0033129850318863E-9</v>
      </c>
      <c r="N712" s="197">
        <f t="shared" si="433"/>
        <v>0</v>
      </c>
      <c r="O712" s="197">
        <f t="shared" si="433"/>
        <v>0</v>
      </c>
      <c r="P712" s="197">
        <f t="shared" si="433"/>
        <v>0</v>
      </c>
      <c r="Q712" s="197">
        <f t="shared" si="433"/>
        <v>0</v>
      </c>
    </row>
    <row r="713" spans="1:17" s="260" customFormat="1" hidden="1" outlineLevel="2">
      <c r="A713" s="257"/>
      <c r="B713" s="258"/>
      <c r="C713" s="259"/>
      <c r="D713" s="256"/>
      <c r="E713" s="182" t="str">
        <f xml:space="preserve"> PR19FDPublishedTables!E$761</f>
        <v>Average CPIH inflated RCV - DMMY - real</v>
      </c>
      <c r="F713" s="182">
        <f xml:space="preserve"> PR19FDPublishedTables!F$761</f>
        <v>0</v>
      </c>
      <c r="G713" s="182" t="str">
        <f xml:space="preserve"> PR19FDPublishedTables!G$761</f>
        <v>£m</v>
      </c>
      <c r="H713" s="182">
        <f xml:space="preserve"> PR19FDPublishedTables!H$761</f>
        <v>0</v>
      </c>
      <c r="I713" s="182">
        <f xml:space="preserve"> PR19FDPublishedTables!I$761</f>
        <v>0</v>
      </c>
      <c r="J713" s="182">
        <f xml:space="preserve"> PR19FDPublishedTables!J$761</f>
        <v>0</v>
      </c>
      <c r="K713" s="182">
        <f xml:space="preserve"> PR19FDPublishedTables!K$761</f>
        <v>0</v>
      </c>
      <c r="L713" s="182">
        <f xml:space="preserve"> PR19FDPublishedTables!L$761</f>
        <v>0</v>
      </c>
      <c r="M713" s="182">
        <f xml:space="preserve"> PR19FDPublishedTables!M$761</f>
        <v>5.0000000000000001E-9</v>
      </c>
      <c r="N713" s="182">
        <f xml:space="preserve"> PR19FDPublishedTables!N$761</f>
        <v>4.9999999999999976E-9</v>
      </c>
      <c r="O713" s="182">
        <f xml:space="preserve"> PR19FDPublishedTables!O$761</f>
        <v>5.0000000000000001E-9</v>
      </c>
      <c r="P713" s="182">
        <f xml:space="preserve"> PR19FDPublishedTables!P$761</f>
        <v>5.0000000000000059E-9</v>
      </c>
      <c r="Q713" s="182">
        <f xml:space="preserve"> PR19FDPublishedTables!Q$761</f>
        <v>5.0000000000000042E-9</v>
      </c>
    </row>
    <row r="714" spans="1:17" s="260" customFormat="1" hidden="1" outlineLevel="2">
      <c r="A714" s="257"/>
      <c r="B714" s="258"/>
      <c r="C714" s="259"/>
      <c r="D714" s="256"/>
      <c r="E714" s="182" t="str">
        <f xml:space="preserve"> PR19FDPublishedTables!E$800</f>
        <v>Average post 2020 investment RCV - DMMY - real</v>
      </c>
      <c r="F714" s="182">
        <f xml:space="preserve"> PR19FDPublishedTables!F$800</f>
        <v>0</v>
      </c>
      <c r="G714" s="182" t="str">
        <f xml:space="preserve"> PR19FDPublishedTables!G$800</f>
        <v>£m</v>
      </c>
      <c r="H714" s="182">
        <f xml:space="preserve"> PR19FDPublishedTables!H$800</f>
        <v>0</v>
      </c>
      <c r="I714" s="182">
        <f xml:space="preserve"> PR19FDPublishedTables!I$800</f>
        <v>0</v>
      </c>
      <c r="J714" s="182">
        <f xml:space="preserve"> PR19FDPublishedTables!J$800</f>
        <v>0</v>
      </c>
      <c r="K714" s="182">
        <f xml:space="preserve"> PR19FDPublishedTables!K$800</f>
        <v>0</v>
      </c>
      <c r="L714" s="182">
        <f xml:space="preserve"> PR19FDPublishedTables!L$800</f>
        <v>0</v>
      </c>
      <c r="M714" s="182">
        <f xml:space="preserve"> PR19FDPublishedTables!M$800</f>
        <v>5.0331467021811962</v>
      </c>
      <c r="N714" s="182">
        <f xml:space="preserve"> PR19FDPublishedTables!N$800</f>
        <v>13.045379739852322</v>
      </c>
      <c r="O714" s="182">
        <f xml:space="preserve"> PR19FDPublishedTables!O$800</f>
        <v>19.463157661309559</v>
      </c>
      <c r="P714" s="182">
        <f xml:space="preserve"> PR19FDPublishedTables!P$800</f>
        <v>31.531069874652825</v>
      </c>
      <c r="Q714" s="182">
        <f xml:space="preserve"> PR19FDPublishedTables!Q$800</f>
        <v>50.067879297242442</v>
      </c>
    </row>
    <row r="715" spans="1:17" s="260" customFormat="1" hidden="1" outlineLevel="2">
      <c r="A715" s="257"/>
      <c r="B715" s="258"/>
      <c r="C715" s="259"/>
      <c r="D715" s="256"/>
      <c r="E715" s="392" t="s">
        <v>974</v>
      </c>
      <c r="F715" s="392"/>
      <c r="G715" s="392" t="s">
        <v>170</v>
      </c>
      <c r="H715" s="392"/>
      <c r="I715" s="392"/>
      <c r="J715" s="317">
        <f t="shared" ref="J715:Q715" si="434" xml:space="preserve"> SUM(J712:J714)</f>
        <v>0</v>
      </c>
      <c r="K715" s="317">
        <f t="shared" si="434"/>
        <v>0</v>
      </c>
      <c r="L715" s="317">
        <f t="shared" si="434"/>
        <v>0</v>
      </c>
      <c r="M715" s="317">
        <f t="shared" si="434"/>
        <v>5.033146712184509</v>
      </c>
      <c r="N715" s="317">
        <f t="shared" si="434"/>
        <v>13.045379744852323</v>
      </c>
      <c r="O715" s="317">
        <f t="shared" si="434"/>
        <v>19.463157666309559</v>
      </c>
      <c r="P715" s="317">
        <f t="shared" si="434"/>
        <v>31.531069879652826</v>
      </c>
      <c r="Q715" s="317">
        <f t="shared" si="434"/>
        <v>50.067879302242439</v>
      </c>
    </row>
    <row r="716" spans="1:17" s="260" customFormat="1" hidden="1" outlineLevel="1">
      <c r="A716" s="257"/>
      <c r="B716" s="258"/>
      <c r="C716" s="259"/>
      <c r="D716" s="256"/>
      <c r="E716" s="197"/>
      <c r="F716" s="197"/>
      <c r="G716" s="197"/>
      <c r="H716" s="197"/>
      <c r="I716" s="197"/>
      <c r="J716" s="197"/>
      <c r="K716" s="197"/>
      <c r="L716" s="197"/>
      <c r="M716" s="197"/>
      <c r="N716" s="197"/>
      <c r="O716" s="197"/>
      <c r="P716" s="197"/>
      <c r="Q716" s="197"/>
    </row>
    <row r="717" spans="1:17" s="260" customFormat="1" hidden="1" outlineLevel="1" collapsed="1">
      <c r="A717" s="257"/>
      <c r="B717" s="258" t="s">
        <v>772</v>
      </c>
      <c r="C717" s="259"/>
      <c r="D717" s="256"/>
      <c r="E717" s="197"/>
      <c r="F717" s="197"/>
      <c r="G717" s="197"/>
      <c r="H717" s="197"/>
      <c r="I717" s="197"/>
      <c r="J717" s="197"/>
      <c r="K717" s="197"/>
      <c r="L717" s="197"/>
      <c r="M717" s="197"/>
      <c r="N717" s="197"/>
      <c r="O717" s="197"/>
      <c r="P717" s="197"/>
      <c r="Q717" s="197"/>
    </row>
    <row r="718" spans="1:17" s="260" customFormat="1" hidden="1" outlineLevel="2">
      <c r="A718" s="257"/>
      <c r="B718" s="258"/>
      <c r="C718" s="259"/>
      <c r="D718" s="256"/>
      <c r="E718" s="197"/>
      <c r="F718" s="197"/>
      <c r="G718" s="197"/>
      <c r="H718" s="197"/>
      <c r="I718" s="197"/>
      <c r="J718" s="197"/>
      <c r="K718" s="197"/>
      <c r="L718" s="197"/>
      <c r="M718" s="197"/>
      <c r="N718" s="197"/>
      <c r="O718" s="197"/>
      <c r="P718" s="197"/>
      <c r="Q718" s="197"/>
    </row>
    <row r="719" spans="1:17" s="260" customFormat="1" hidden="1" outlineLevel="2">
      <c r="A719" s="257"/>
      <c r="B719" s="258"/>
      <c r="C719" s="259"/>
      <c r="D719" s="256"/>
      <c r="E719" s="268" t="str">
        <f t="shared" ref="E719:Q719" si="435" xml:space="preserve"> E$19</f>
        <v>Annual update - CPIH FYA active inflator from FYA 2017-18 - nominal year average prices (used for average RCV)</v>
      </c>
      <c r="F719" s="268">
        <f t="shared" si="435"/>
        <v>0</v>
      </c>
      <c r="G719" s="268" t="str">
        <f t="shared" si="435"/>
        <v>Factor</v>
      </c>
      <c r="H719" s="268">
        <f t="shared" si="435"/>
        <v>0</v>
      </c>
      <c r="I719" s="268">
        <f t="shared" si="435"/>
        <v>0</v>
      </c>
      <c r="J719" s="268">
        <f t="shared" si="435"/>
        <v>0</v>
      </c>
      <c r="K719" s="268">
        <f t="shared" si="435"/>
        <v>0</v>
      </c>
      <c r="L719" s="268">
        <f t="shared" si="435"/>
        <v>1.0386214616983847</v>
      </c>
      <c r="M719" s="268">
        <f t="shared" si="435"/>
        <v>1.0469374700143934</v>
      </c>
      <c r="N719" s="268">
        <f t="shared" si="435"/>
        <v>0</v>
      </c>
      <c r="O719" s="268">
        <f t="shared" si="435"/>
        <v>0</v>
      </c>
      <c r="P719" s="268">
        <f t="shared" si="435"/>
        <v>0</v>
      </c>
      <c r="Q719" s="268">
        <f t="shared" si="435"/>
        <v>0</v>
      </c>
    </row>
    <row r="720" spans="1:17" s="260" customFormat="1" hidden="1" outlineLevel="2">
      <c r="A720" s="257"/>
      <c r="B720" s="258"/>
      <c r="C720" s="259"/>
      <c r="D720" s="256"/>
      <c r="E720" s="268" t="str">
        <f t="shared" ref="E720:Q720" si="436" xml:space="preserve"> E$20</f>
        <v>Annual update - CPIH FYE active inflator from FYA 2017-18 - nominal year end prices (used for RCV components)</v>
      </c>
      <c r="F720" s="268">
        <f t="shared" si="436"/>
        <v>0</v>
      </c>
      <c r="G720" s="268" t="str">
        <f t="shared" si="436"/>
        <v>Factor</v>
      </c>
      <c r="H720" s="268">
        <f t="shared" si="436"/>
        <v>0</v>
      </c>
      <c r="I720" s="268">
        <f t="shared" si="436"/>
        <v>0</v>
      </c>
      <c r="J720" s="268">
        <f t="shared" si="436"/>
        <v>0</v>
      </c>
      <c r="K720" s="268">
        <f t="shared" si="436"/>
        <v>0</v>
      </c>
      <c r="L720" s="268">
        <f t="shared" si="436"/>
        <v>1.0420598112905806</v>
      </c>
      <c r="M720" s="268">
        <f t="shared" si="436"/>
        <v>1.0526147449224375</v>
      </c>
      <c r="N720" s="268">
        <f t="shared" si="436"/>
        <v>0</v>
      </c>
      <c r="O720" s="268">
        <f t="shared" si="436"/>
        <v>0</v>
      </c>
      <c r="P720" s="268">
        <f t="shared" si="436"/>
        <v>0</v>
      </c>
      <c r="Q720" s="268">
        <f t="shared" si="436"/>
        <v>0</v>
      </c>
    </row>
    <row r="721" spans="1:17" s="260" customFormat="1" hidden="1" outlineLevel="1">
      <c r="A721" s="257"/>
      <c r="B721" s="258"/>
      <c r="C721" s="259"/>
      <c r="D721" s="256"/>
      <c r="E721" s="197"/>
      <c r="F721" s="197"/>
      <c r="G721" s="197"/>
      <c r="H721" s="197"/>
      <c r="I721" s="197"/>
      <c r="J721" s="197"/>
      <c r="K721" s="197"/>
      <c r="L721" s="197"/>
      <c r="M721" s="197"/>
      <c r="N721" s="197"/>
      <c r="O721" s="197"/>
      <c r="P721" s="197"/>
      <c r="Q721" s="197"/>
    </row>
    <row r="722" spans="1:17" s="260" customFormat="1" hidden="1" outlineLevel="1" collapsed="1">
      <c r="A722" s="257"/>
      <c r="B722" s="258" t="s">
        <v>797</v>
      </c>
      <c r="C722" s="259"/>
      <c r="D722" s="256"/>
      <c r="E722" s="197"/>
      <c r="F722" s="197"/>
      <c r="G722" s="197"/>
      <c r="H722" s="197"/>
      <c r="I722" s="197"/>
      <c r="J722" s="197"/>
      <c r="K722" s="197"/>
      <c r="L722" s="197"/>
      <c r="M722" s="197"/>
      <c r="N722" s="197"/>
      <c r="O722" s="197"/>
      <c r="P722" s="197"/>
      <c r="Q722" s="197"/>
    </row>
    <row r="723" spans="1:17" s="260" customFormat="1" hidden="1" outlineLevel="2">
      <c r="A723" s="257"/>
      <c r="B723" s="258"/>
      <c r="C723" s="259"/>
      <c r="D723" s="256"/>
      <c r="E723" s="197"/>
      <c r="F723" s="197"/>
      <c r="G723" s="197"/>
      <c r="H723" s="197"/>
      <c r="I723" s="197"/>
      <c r="J723" s="197"/>
      <c r="K723" s="197"/>
      <c r="L723" s="197"/>
      <c r="M723" s="197"/>
      <c r="N723" s="197"/>
      <c r="O723" s="197"/>
      <c r="P723" s="197"/>
      <c r="Q723" s="197"/>
    </row>
    <row r="724" spans="1:17" s="386" customFormat="1" hidden="1" outlineLevel="2">
      <c r="A724" s="382"/>
      <c r="B724" s="383"/>
      <c r="C724" s="384"/>
      <c r="D724" s="385"/>
      <c r="E724" s="280" t="s">
        <v>975</v>
      </c>
      <c r="F724" s="280"/>
      <c r="G724" s="280" t="s">
        <v>170</v>
      </c>
      <c r="H724" s="280"/>
      <c r="I724" s="280"/>
      <c r="J724" s="280">
        <f t="shared" ref="J724:Q724" si="437" xml:space="preserve"> J691 * J720</f>
        <v>0</v>
      </c>
      <c r="K724" s="280">
        <f t="shared" si="437"/>
        <v>0</v>
      </c>
      <c r="L724" s="280">
        <f t="shared" si="437"/>
        <v>0</v>
      </c>
      <c r="M724" s="280">
        <f t="shared" si="437"/>
        <v>5.2665610215064585E-9</v>
      </c>
      <c r="N724" s="280">
        <f t="shared" si="437"/>
        <v>0</v>
      </c>
      <c r="O724" s="280">
        <f t="shared" si="437"/>
        <v>0</v>
      </c>
      <c r="P724" s="280">
        <f t="shared" si="437"/>
        <v>0</v>
      </c>
      <c r="Q724" s="280">
        <f t="shared" si="437"/>
        <v>0</v>
      </c>
    </row>
    <row r="725" spans="1:17" s="386" customFormat="1" hidden="1" outlineLevel="2">
      <c r="A725" s="382"/>
      <c r="B725" s="383"/>
      <c r="C725" s="384"/>
      <c r="D725" s="385"/>
      <c r="E725" s="280" t="s">
        <v>976</v>
      </c>
      <c r="F725" s="280"/>
      <c r="G725" s="280" t="s">
        <v>170</v>
      </c>
      <c r="H725" s="280"/>
      <c r="I725" s="280"/>
      <c r="J725" s="280">
        <f t="shared" ref="J725:Q725" si="438" xml:space="preserve"> J692 * J720</f>
        <v>0</v>
      </c>
      <c r="K725" s="280">
        <f t="shared" si="438"/>
        <v>0</v>
      </c>
      <c r="L725" s="280">
        <f t="shared" si="438"/>
        <v>0</v>
      </c>
      <c r="M725" s="280">
        <f t="shared" si="438"/>
        <v>0</v>
      </c>
      <c r="N725" s="280">
        <f t="shared" si="438"/>
        <v>0</v>
      </c>
      <c r="O725" s="280">
        <f t="shared" si="438"/>
        <v>0</v>
      </c>
      <c r="P725" s="280">
        <f t="shared" si="438"/>
        <v>0</v>
      </c>
      <c r="Q725" s="280">
        <f t="shared" si="438"/>
        <v>0</v>
      </c>
    </row>
    <row r="726" spans="1:17" s="386" customFormat="1" hidden="1" outlineLevel="2">
      <c r="A726" s="382"/>
      <c r="B726" s="383"/>
      <c r="C726" s="384"/>
      <c r="D726" s="385"/>
      <c r="E726" s="280" t="s">
        <v>977</v>
      </c>
      <c r="F726" s="280"/>
      <c r="G726" s="280" t="s">
        <v>170</v>
      </c>
      <c r="H726" s="280"/>
      <c r="I726" s="280"/>
      <c r="J726" s="280">
        <f t="shared" ref="J726:Q726" si="439" xml:space="preserve"> IF( J$10 = 1, J690 * J720, J693 * J720)</f>
        <v>0</v>
      </c>
      <c r="K726" s="280">
        <f t="shared" si="439"/>
        <v>0</v>
      </c>
      <c r="L726" s="280">
        <f t="shared" si="439"/>
        <v>5.2102990564529032E-9</v>
      </c>
      <c r="M726" s="280">
        <f t="shared" si="439"/>
        <v>5.2665610215064585E-9</v>
      </c>
      <c r="N726" s="280">
        <f t="shared" si="439"/>
        <v>0</v>
      </c>
      <c r="O726" s="280">
        <f t="shared" si="439"/>
        <v>0</v>
      </c>
      <c r="P726" s="280">
        <f t="shared" si="439"/>
        <v>0</v>
      </c>
      <c r="Q726" s="280">
        <f t="shared" si="439"/>
        <v>0</v>
      </c>
    </row>
    <row r="727" spans="1:17" s="386" customFormat="1" hidden="1" outlineLevel="2">
      <c r="A727" s="382"/>
      <c r="B727" s="383"/>
      <c r="C727" s="384"/>
      <c r="D727" s="385"/>
      <c r="E727" s="280"/>
      <c r="F727" s="280"/>
      <c r="G727" s="280"/>
      <c r="H727" s="280"/>
      <c r="I727" s="280"/>
      <c r="J727" s="280"/>
      <c r="K727" s="280"/>
      <c r="L727" s="280"/>
      <c r="M727" s="280"/>
      <c r="N727" s="280"/>
      <c r="O727" s="280"/>
      <c r="P727" s="280"/>
      <c r="Q727" s="280"/>
    </row>
    <row r="728" spans="1:17" s="386" customFormat="1" hidden="1" outlineLevel="2">
      <c r="A728" s="382"/>
      <c r="B728" s="383"/>
      <c r="C728" s="384"/>
      <c r="D728" s="385"/>
      <c r="E728" s="280" t="s">
        <v>978</v>
      </c>
      <c r="F728" s="280"/>
      <c r="G728" s="280" t="s">
        <v>170</v>
      </c>
      <c r="H728" s="280"/>
      <c r="I728" s="280"/>
      <c r="J728" s="280">
        <f t="shared" ref="J728:Q728" si="440" xml:space="preserve"> J699 * J720</f>
        <v>0</v>
      </c>
      <c r="K728" s="280">
        <f t="shared" si="440"/>
        <v>0</v>
      </c>
      <c r="L728" s="280">
        <f t="shared" si="440"/>
        <v>0</v>
      </c>
      <c r="M728" s="280">
        <f t="shared" si="440"/>
        <v>5.2630737246121876E-9</v>
      </c>
      <c r="N728" s="280">
        <f t="shared" si="440"/>
        <v>0</v>
      </c>
      <c r="O728" s="280">
        <f t="shared" si="440"/>
        <v>0</v>
      </c>
      <c r="P728" s="280">
        <f t="shared" si="440"/>
        <v>0</v>
      </c>
      <c r="Q728" s="280">
        <f t="shared" si="440"/>
        <v>0</v>
      </c>
    </row>
    <row r="729" spans="1:17" s="386" customFormat="1" hidden="1" outlineLevel="2">
      <c r="A729" s="382"/>
      <c r="B729" s="383"/>
      <c r="C729" s="384"/>
      <c r="D729" s="385"/>
      <c r="E729" s="280" t="s">
        <v>979</v>
      </c>
      <c r="F729" s="280"/>
      <c r="G729" s="280" t="s">
        <v>170</v>
      </c>
      <c r="H729" s="280"/>
      <c r="I729" s="280"/>
      <c r="J729" s="280">
        <f t="shared" ref="J729:Q729" si="441" xml:space="preserve"> J700 * J720</f>
        <v>0</v>
      </c>
      <c r="K729" s="280">
        <f t="shared" si="441"/>
        <v>0</v>
      </c>
      <c r="L729" s="280">
        <f t="shared" si="441"/>
        <v>0</v>
      </c>
      <c r="M729" s="280">
        <f t="shared" si="441"/>
        <v>0</v>
      </c>
      <c r="N729" s="280">
        <f t="shared" si="441"/>
        <v>0</v>
      </c>
      <c r="O729" s="280">
        <f t="shared" si="441"/>
        <v>0</v>
      </c>
      <c r="P729" s="280">
        <f t="shared" si="441"/>
        <v>0</v>
      </c>
      <c r="Q729" s="280">
        <f t="shared" si="441"/>
        <v>0</v>
      </c>
    </row>
    <row r="730" spans="1:17" s="386" customFormat="1" hidden="1" outlineLevel="2">
      <c r="A730" s="382"/>
      <c r="B730" s="383"/>
      <c r="C730" s="384"/>
      <c r="D730" s="385"/>
      <c r="E730" s="280" t="s">
        <v>980</v>
      </c>
      <c r="F730" s="280"/>
      <c r="G730" s="280" t="s">
        <v>170</v>
      </c>
      <c r="H730" s="280"/>
      <c r="I730" s="280"/>
      <c r="J730" s="280">
        <f t="shared" ref="J730:Q730" si="442" xml:space="preserve"> J701 * J720</f>
        <v>0</v>
      </c>
      <c r="K730" s="280">
        <f t="shared" si="442"/>
        <v>0</v>
      </c>
      <c r="L730" s="280">
        <f t="shared" si="442"/>
        <v>0</v>
      </c>
      <c r="M730" s="280">
        <f t="shared" si="442"/>
        <v>0</v>
      </c>
      <c r="N730" s="280">
        <f t="shared" si="442"/>
        <v>0</v>
      </c>
      <c r="O730" s="280">
        <f t="shared" si="442"/>
        <v>0</v>
      </c>
      <c r="P730" s="280">
        <f t="shared" si="442"/>
        <v>0</v>
      </c>
      <c r="Q730" s="280">
        <f t="shared" si="442"/>
        <v>0</v>
      </c>
    </row>
    <row r="731" spans="1:17" s="386" customFormat="1" hidden="1" outlineLevel="2">
      <c r="A731" s="382"/>
      <c r="B731" s="383"/>
      <c r="C731" s="384"/>
      <c r="D731" s="385"/>
      <c r="E731" s="280" t="s">
        <v>981</v>
      </c>
      <c r="F731" s="280"/>
      <c r="G731" s="280" t="s">
        <v>170</v>
      </c>
      <c r="H731" s="280"/>
      <c r="I731" s="280"/>
      <c r="J731" s="280">
        <f t="shared" ref="J731:Q731" si="443" xml:space="preserve"> IF( J$10 = 1, J698 * J720, J702 * J720)</f>
        <v>0</v>
      </c>
      <c r="K731" s="280">
        <f t="shared" si="443"/>
        <v>0</v>
      </c>
      <c r="L731" s="280">
        <f t="shared" si="443"/>
        <v>5.2102990564529032E-9</v>
      </c>
      <c r="M731" s="280">
        <f t="shared" si="443"/>
        <v>5.2630737246121876E-9</v>
      </c>
      <c r="N731" s="280">
        <f t="shared" si="443"/>
        <v>0</v>
      </c>
      <c r="O731" s="280">
        <f t="shared" si="443"/>
        <v>0</v>
      </c>
      <c r="P731" s="280">
        <f t="shared" si="443"/>
        <v>0</v>
      </c>
      <c r="Q731" s="280">
        <f t="shared" si="443"/>
        <v>0</v>
      </c>
    </row>
    <row r="732" spans="1:17" s="386" customFormat="1" hidden="1" outlineLevel="2">
      <c r="A732" s="382"/>
      <c r="B732" s="383"/>
      <c r="C732" s="384"/>
      <c r="D732" s="385"/>
      <c r="E732" s="280"/>
      <c r="F732" s="280"/>
      <c r="G732" s="280"/>
      <c r="H732" s="280"/>
      <c r="I732" s="280"/>
      <c r="J732" s="280"/>
      <c r="K732" s="280"/>
      <c r="L732" s="280"/>
      <c r="M732" s="280"/>
      <c r="N732" s="280"/>
      <c r="O732" s="280"/>
      <c r="P732" s="280"/>
      <c r="Q732" s="280"/>
    </row>
    <row r="733" spans="1:17" s="386" customFormat="1" hidden="1" outlineLevel="2">
      <c r="A733" s="382"/>
      <c r="B733" s="383"/>
      <c r="C733" s="384"/>
      <c r="D733" s="385"/>
      <c r="E733" s="280" t="s">
        <v>982</v>
      </c>
      <c r="F733" s="280"/>
      <c r="G733" s="280" t="s">
        <v>170</v>
      </c>
      <c r="H733" s="280"/>
      <c r="I733" s="280"/>
      <c r="J733" s="280">
        <f t="shared" ref="J733:Q733" si="444" xml:space="preserve"> J706 * J720</f>
        <v>0</v>
      </c>
      <c r="K733" s="280">
        <f t="shared" si="444"/>
        <v>0</v>
      </c>
      <c r="L733" s="280">
        <f t="shared" si="444"/>
        <v>0</v>
      </c>
      <c r="M733" s="280">
        <f t="shared" si="444"/>
        <v>0</v>
      </c>
      <c r="N733" s="280">
        <f t="shared" si="444"/>
        <v>0</v>
      </c>
      <c r="O733" s="280">
        <f t="shared" si="444"/>
        <v>0</v>
      </c>
      <c r="P733" s="280">
        <f t="shared" si="444"/>
        <v>0</v>
      </c>
      <c r="Q733" s="280">
        <f t="shared" si="444"/>
        <v>0</v>
      </c>
    </row>
    <row r="734" spans="1:17" s="386" customFormat="1" hidden="1" outlineLevel="2">
      <c r="A734" s="382"/>
      <c r="B734" s="383"/>
      <c r="C734" s="384"/>
      <c r="D734" s="385"/>
      <c r="E734" s="280" t="s">
        <v>806</v>
      </c>
      <c r="F734" s="280"/>
      <c r="G734" s="280" t="s">
        <v>170</v>
      </c>
      <c r="H734" s="280"/>
      <c r="I734" s="280"/>
      <c r="J734" s="280">
        <f t="shared" ref="J734:Q734" si="445" xml:space="preserve"> J707 * J720</f>
        <v>0</v>
      </c>
      <c r="K734" s="280">
        <f t="shared" si="445"/>
        <v>0</v>
      </c>
      <c r="L734" s="280">
        <f t="shared" si="445"/>
        <v>0</v>
      </c>
      <c r="M734" s="280">
        <f t="shared" si="445"/>
        <v>10.662253164000109</v>
      </c>
      <c r="N734" s="280">
        <f t="shared" si="445"/>
        <v>0</v>
      </c>
      <c r="O734" s="280">
        <f t="shared" si="445"/>
        <v>0</v>
      </c>
      <c r="P734" s="280">
        <f t="shared" si="445"/>
        <v>0</v>
      </c>
      <c r="Q734" s="280">
        <f t="shared" si="445"/>
        <v>0</v>
      </c>
    </row>
    <row r="735" spans="1:17" s="386" customFormat="1" hidden="1" outlineLevel="2">
      <c r="A735" s="382"/>
      <c r="B735" s="383"/>
      <c r="C735" s="384"/>
      <c r="D735" s="385"/>
      <c r="E735" s="280" t="s">
        <v>983</v>
      </c>
      <c r="F735" s="280"/>
      <c r="G735" s="280" t="s">
        <v>170</v>
      </c>
      <c r="H735" s="280"/>
      <c r="I735" s="280"/>
      <c r="J735" s="280">
        <f t="shared" ref="J735:Q735" si="446" xml:space="preserve"> J708 * J720</f>
        <v>0</v>
      </c>
      <c r="K735" s="280">
        <f t="shared" si="446"/>
        <v>0</v>
      </c>
      <c r="L735" s="280">
        <f t="shared" si="446"/>
        <v>0</v>
      </c>
      <c r="M735" s="280">
        <f t="shared" si="446"/>
        <v>6.6324299852774743E-2</v>
      </c>
      <c r="N735" s="280">
        <f t="shared" si="446"/>
        <v>0</v>
      </c>
      <c r="O735" s="280">
        <f t="shared" si="446"/>
        <v>0</v>
      </c>
      <c r="P735" s="280">
        <f t="shared" si="446"/>
        <v>0</v>
      </c>
      <c r="Q735" s="280">
        <f t="shared" si="446"/>
        <v>0</v>
      </c>
    </row>
    <row r="736" spans="1:17" s="386" customFormat="1" hidden="1" outlineLevel="2">
      <c r="A736" s="382"/>
      <c r="B736" s="383"/>
      <c r="C736" s="384"/>
      <c r="D736" s="385"/>
      <c r="E736" s="280" t="s">
        <v>984</v>
      </c>
      <c r="F736" s="280"/>
      <c r="G736" s="280" t="s">
        <v>170</v>
      </c>
      <c r="H736" s="280"/>
      <c r="I736" s="280"/>
      <c r="J736" s="280">
        <f t="shared" ref="J736:Q736" si="447" xml:space="preserve"> IF( J$10 = 1, J705 * J720, J709 * J720)</f>
        <v>0</v>
      </c>
      <c r="K736" s="280">
        <f t="shared" si="447"/>
        <v>0</v>
      </c>
      <c r="L736" s="280">
        <f t="shared" si="447"/>
        <v>0</v>
      </c>
      <c r="M736" s="280">
        <f t="shared" si="447"/>
        <v>10.595928864147334</v>
      </c>
      <c r="N736" s="280">
        <f t="shared" si="447"/>
        <v>0</v>
      </c>
      <c r="O736" s="280">
        <f t="shared" si="447"/>
        <v>0</v>
      </c>
      <c r="P736" s="280">
        <f t="shared" si="447"/>
        <v>0</v>
      </c>
      <c r="Q736" s="280">
        <f t="shared" si="447"/>
        <v>0</v>
      </c>
    </row>
    <row r="737" spans="1:17" s="386" customFormat="1" hidden="1" outlineLevel="2">
      <c r="A737" s="382"/>
      <c r="B737" s="383"/>
      <c r="C737" s="384"/>
      <c r="D737" s="385"/>
      <c r="E737" s="280"/>
      <c r="F737" s="280"/>
      <c r="G737" s="280"/>
      <c r="H737" s="280"/>
      <c r="I737" s="280"/>
      <c r="J737" s="280"/>
      <c r="K737" s="280"/>
      <c r="L737" s="280"/>
      <c r="M737" s="280"/>
      <c r="N737" s="280"/>
      <c r="O737" s="280"/>
      <c r="P737" s="280"/>
      <c r="Q737" s="280"/>
    </row>
    <row r="738" spans="1:17" s="386" customFormat="1" hidden="1" outlineLevel="2">
      <c r="A738" s="382"/>
      <c r="B738" s="383"/>
      <c r="C738" s="384"/>
      <c r="D738" s="385"/>
      <c r="E738" s="280" t="s">
        <v>985</v>
      </c>
      <c r="F738" s="280"/>
      <c r="G738" s="280" t="s">
        <v>170</v>
      </c>
      <c r="H738" s="280"/>
      <c r="I738" s="280"/>
      <c r="J738" s="280">
        <f t="shared" ref="J738:Q738" si="448" xml:space="preserve"> J694 * J719</f>
        <v>0</v>
      </c>
      <c r="K738" s="280">
        <f t="shared" si="448"/>
        <v>0</v>
      </c>
      <c r="L738" s="280">
        <f t="shared" si="448"/>
        <v>0</v>
      </c>
      <c r="M738" s="280">
        <f t="shared" si="448"/>
        <v>5.2381558382394459E-9</v>
      </c>
      <c r="N738" s="280">
        <f t="shared" si="448"/>
        <v>0</v>
      </c>
      <c r="O738" s="280">
        <f t="shared" si="448"/>
        <v>0</v>
      </c>
      <c r="P738" s="280">
        <f t="shared" si="448"/>
        <v>0</v>
      </c>
      <c r="Q738" s="280">
        <f t="shared" si="448"/>
        <v>0</v>
      </c>
    </row>
    <row r="739" spans="1:17" s="386" customFormat="1" hidden="1" outlineLevel="2">
      <c r="A739" s="382"/>
      <c r="B739" s="383"/>
      <c r="C739" s="384"/>
      <c r="D739" s="385"/>
      <c r="E739" s="280" t="s">
        <v>986</v>
      </c>
      <c r="F739" s="280"/>
      <c r="G739" s="280" t="s">
        <v>170</v>
      </c>
      <c r="H739" s="280"/>
      <c r="I739" s="280"/>
      <c r="J739" s="280">
        <f t="shared" ref="J739:Q739" si="449" xml:space="preserve"> J703 * J719</f>
        <v>0</v>
      </c>
      <c r="K739" s="280">
        <f t="shared" si="449"/>
        <v>0</v>
      </c>
      <c r="L739" s="280">
        <f t="shared" si="449"/>
        <v>0</v>
      </c>
      <c r="M739" s="280">
        <f t="shared" si="449"/>
        <v>5.234687350071967E-9</v>
      </c>
      <c r="N739" s="280">
        <f t="shared" si="449"/>
        <v>0</v>
      </c>
      <c r="O739" s="280">
        <f t="shared" si="449"/>
        <v>0</v>
      </c>
      <c r="P739" s="280">
        <f t="shared" si="449"/>
        <v>0</v>
      </c>
      <c r="Q739" s="280">
        <f t="shared" si="449"/>
        <v>0</v>
      </c>
    </row>
    <row r="740" spans="1:17" s="386" customFormat="1" hidden="1" outlineLevel="2">
      <c r="A740" s="382"/>
      <c r="B740" s="383"/>
      <c r="C740" s="384"/>
      <c r="D740" s="385"/>
      <c r="E740" s="280" t="s">
        <v>987</v>
      </c>
      <c r="F740" s="280"/>
      <c r="G740" s="280" t="s">
        <v>170</v>
      </c>
      <c r="H740" s="280"/>
      <c r="I740" s="280"/>
      <c r="J740" s="280">
        <f t="shared" ref="J740:Q740" si="450" xml:space="preserve"> J710 * J719</f>
        <v>0</v>
      </c>
      <c r="K740" s="280">
        <f t="shared" si="450"/>
        <v>0</v>
      </c>
      <c r="L740" s="280">
        <f t="shared" si="450"/>
        <v>0</v>
      </c>
      <c r="M740" s="280">
        <f t="shared" si="450"/>
        <v>5.2693898745928696</v>
      </c>
      <c r="N740" s="280">
        <f t="shared" si="450"/>
        <v>0</v>
      </c>
      <c r="O740" s="280">
        <f t="shared" si="450"/>
        <v>0</v>
      </c>
      <c r="P740" s="280">
        <f t="shared" si="450"/>
        <v>0</v>
      </c>
      <c r="Q740" s="280">
        <f t="shared" si="450"/>
        <v>0</v>
      </c>
    </row>
    <row r="741" spans="1:17" s="118" customFormat="1" hidden="1" outlineLevel="2">
      <c r="A741" s="269"/>
      <c r="B741" s="270"/>
      <c r="C741" s="271"/>
      <c r="D741" s="272"/>
      <c r="E741" s="381" t="s">
        <v>988</v>
      </c>
      <c r="F741" s="261"/>
      <c r="G741" s="261" t="s">
        <v>170</v>
      </c>
      <c r="H741" s="261"/>
      <c r="I741" s="261"/>
      <c r="J741" s="261">
        <f t="shared" ref="J741:Q741" si="451" xml:space="preserve"> SUM(J738:J740)</f>
        <v>0</v>
      </c>
      <c r="K741" s="261">
        <f t="shared" si="451"/>
        <v>0</v>
      </c>
      <c r="L741" s="261">
        <f t="shared" si="451"/>
        <v>0</v>
      </c>
      <c r="M741" s="261">
        <f t="shared" si="451"/>
        <v>5.2693898850657126</v>
      </c>
      <c r="N741" s="261">
        <f t="shared" si="451"/>
        <v>0</v>
      </c>
      <c r="O741" s="261">
        <f t="shared" si="451"/>
        <v>0</v>
      </c>
      <c r="P741" s="261">
        <f t="shared" si="451"/>
        <v>0</v>
      </c>
      <c r="Q741" s="261">
        <f t="shared" si="451"/>
        <v>0</v>
      </c>
    </row>
    <row r="742" spans="1:17" s="260" customFormat="1" hidden="1" outlineLevel="1">
      <c r="A742" s="257"/>
      <c r="B742" s="258"/>
      <c r="C742" s="259"/>
      <c r="D742" s="256"/>
      <c r="E742" s="197"/>
      <c r="F742" s="197"/>
      <c r="G742" s="197"/>
      <c r="H742" s="197"/>
      <c r="I742" s="197"/>
      <c r="J742" s="197"/>
      <c r="K742" s="197"/>
      <c r="L742" s="197"/>
      <c r="M742" s="197"/>
      <c r="N742" s="197"/>
      <c r="O742" s="197"/>
      <c r="P742" s="197"/>
      <c r="Q742" s="197"/>
    </row>
    <row r="743" spans="1:17" s="260" customFormat="1" hidden="1" outlineLevel="1" collapsed="1">
      <c r="A743" s="257"/>
      <c r="B743" s="258" t="s">
        <v>813</v>
      </c>
      <c r="C743" s="259"/>
      <c r="D743" s="256"/>
      <c r="E743" s="197"/>
      <c r="F743" s="197"/>
      <c r="G743" s="197"/>
      <c r="H743" s="197"/>
      <c r="I743" s="197"/>
      <c r="J743" s="197"/>
      <c r="K743" s="197"/>
      <c r="L743" s="197"/>
      <c r="M743" s="197"/>
      <c r="N743" s="197"/>
      <c r="O743" s="197"/>
      <c r="P743" s="197"/>
      <c r="Q743" s="197"/>
    </row>
    <row r="744" spans="1:17" s="260" customFormat="1" hidden="1" outlineLevel="2">
      <c r="A744" s="257"/>
      <c r="B744" s="258"/>
      <c r="C744" s="259"/>
      <c r="D744" s="256"/>
      <c r="E744" s="197"/>
      <c r="F744" s="197"/>
      <c r="G744" s="197"/>
      <c r="H744" s="197"/>
      <c r="I744" s="197"/>
      <c r="J744" s="197"/>
      <c r="K744" s="197"/>
      <c r="L744" s="197"/>
      <c r="M744" s="197"/>
      <c r="N744" s="197"/>
      <c r="O744" s="197"/>
      <c r="P744" s="197"/>
      <c r="Q744" s="197"/>
    </row>
    <row r="745" spans="1:17" s="201" customFormat="1" hidden="1" outlineLevel="2">
      <c r="A745" s="319"/>
      <c r="B745" s="320"/>
      <c r="C745" s="321"/>
      <c r="D745" s="322"/>
      <c r="E745" s="323" t="str">
        <f t="shared" ref="E745:Q745" si="452" xml:space="preserve"> E726</f>
        <v>Actual wedge closing RCV (RPI inflated RCV) - DMMY - nominal (year end prices)</v>
      </c>
      <c r="F745" s="323">
        <f t="shared" si="452"/>
        <v>0</v>
      </c>
      <c r="G745" s="323" t="str">
        <f t="shared" si="452"/>
        <v>£m</v>
      </c>
      <c r="H745" s="323">
        <f t="shared" si="452"/>
        <v>0</v>
      </c>
      <c r="I745" s="323">
        <f t="shared" si="452"/>
        <v>0</v>
      </c>
      <c r="J745" s="323">
        <f t="shared" si="452"/>
        <v>0</v>
      </c>
      <c r="K745" s="323">
        <f t="shared" si="452"/>
        <v>0</v>
      </c>
      <c r="L745" s="323">
        <f t="shared" si="452"/>
        <v>5.2102990564529032E-9</v>
      </c>
      <c r="M745" s="323">
        <f t="shared" si="452"/>
        <v>5.2665610215064585E-9</v>
      </c>
      <c r="N745" s="323">
        <f t="shared" si="452"/>
        <v>0</v>
      </c>
      <c r="O745" s="323">
        <f t="shared" si="452"/>
        <v>0</v>
      </c>
      <c r="P745" s="323">
        <f t="shared" si="452"/>
        <v>0</v>
      </c>
      <c r="Q745" s="323">
        <f t="shared" si="452"/>
        <v>0</v>
      </c>
    </row>
    <row r="746" spans="1:17" s="201" customFormat="1" hidden="1" outlineLevel="2">
      <c r="A746" s="319"/>
      <c r="B746" s="320"/>
      <c r="C746" s="321"/>
      <c r="D746" s="322" t="s">
        <v>565</v>
      </c>
      <c r="E746" s="323" t="str">
        <f t="shared" ref="E746:Q746" si="453" xml:space="preserve"> E731</f>
        <v>Closing RCV (CPIH inflated RCV) - DMMY - nominal (year end prices)</v>
      </c>
      <c r="F746" s="323">
        <f t="shared" si="453"/>
        <v>0</v>
      </c>
      <c r="G746" s="323" t="str">
        <f t="shared" si="453"/>
        <v>£m</v>
      </c>
      <c r="H746" s="323">
        <f t="shared" si="453"/>
        <v>0</v>
      </c>
      <c r="I746" s="323">
        <f t="shared" si="453"/>
        <v>0</v>
      </c>
      <c r="J746" s="323">
        <f t="shared" si="453"/>
        <v>0</v>
      </c>
      <c r="K746" s="323">
        <f t="shared" si="453"/>
        <v>0</v>
      </c>
      <c r="L746" s="323">
        <f t="shared" si="453"/>
        <v>5.2102990564529032E-9</v>
      </c>
      <c r="M746" s="323">
        <f t="shared" si="453"/>
        <v>5.2630737246121876E-9</v>
      </c>
      <c r="N746" s="323">
        <f t="shared" si="453"/>
        <v>0</v>
      </c>
      <c r="O746" s="323">
        <f t="shared" si="453"/>
        <v>0</v>
      </c>
      <c r="P746" s="323">
        <f t="shared" si="453"/>
        <v>0</v>
      </c>
      <c r="Q746" s="323">
        <f t="shared" si="453"/>
        <v>0</v>
      </c>
    </row>
    <row r="747" spans="1:17" s="201" customFormat="1" hidden="1" outlineLevel="2">
      <c r="A747" s="319"/>
      <c r="B747" s="320"/>
      <c r="C747" s="321"/>
      <c r="D747" s="322" t="s">
        <v>565</v>
      </c>
      <c r="E747" s="323" t="str">
        <f t="shared" ref="E747:Q747" si="454" xml:space="preserve"> E736</f>
        <v>Closing RCV (Post 2020 investment RCV) - DMMY - nominal (year end prices)</v>
      </c>
      <c r="F747" s="323">
        <f t="shared" si="454"/>
        <v>0</v>
      </c>
      <c r="G747" s="323" t="str">
        <f t="shared" si="454"/>
        <v>£m</v>
      </c>
      <c r="H747" s="323">
        <f t="shared" si="454"/>
        <v>0</v>
      </c>
      <c r="I747" s="323">
        <f t="shared" si="454"/>
        <v>0</v>
      </c>
      <c r="J747" s="323">
        <f t="shared" si="454"/>
        <v>0</v>
      </c>
      <c r="K747" s="323">
        <f t="shared" si="454"/>
        <v>0</v>
      </c>
      <c r="L747" s="323">
        <f t="shared" si="454"/>
        <v>0</v>
      </c>
      <c r="M747" s="323">
        <f t="shared" si="454"/>
        <v>10.595928864147334</v>
      </c>
      <c r="N747" s="323">
        <f t="shared" si="454"/>
        <v>0</v>
      </c>
      <c r="O747" s="323">
        <f t="shared" si="454"/>
        <v>0</v>
      </c>
      <c r="P747" s="323">
        <f t="shared" si="454"/>
        <v>0</v>
      </c>
      <c r="Q747" s="323">
        <f t="shared" si="454"/>
        <v>0</v>
      </c>
    </row>
    <row r="748" spans="1:17" s="193" customFormat="1" hidden="1" outlineLevel="2">
      <c r="A748" s="189"/>
      <c r="B748" s="309"/>
      <c r="C748" s="191"/>
      <c r="D748" s="192"/>
      <c r="E748" s="244" t="s">
        <v>989</v>
      </c>
      <c r="F748" s="244"/>
      <c r="G748" s="244" t="s">
        <v>170</v>
      </c>
      <c r="H748" s="244"/>
      <c r="I748" s="244"/>
      <c r="J748" s="324">
        <f t="shared" ref="J748:Q748" si="455" xml:space="preserve"> SUM(J745:J747)</f>
        <v>0</v>
      </c>
      <c r="K748" s="324">
        <f t="shared" si="455"/>
        <v>0</v>
      </c>
      <c r="L748" s="324">
        <f t="shared" si="455"/>
        <v>1.0420598112905806E-8</v>
      </c>
      <c r="M748" s="324">
        <f t="shared" si="455"/>
        <v>10.595928874676968</v>
      </c>
      <c r="N748" s="324">
        <f t="shared" si="455"/>
        <v>0</v>
      </c>
      <c r="O748" s="324">
        <f t="shared" si="455"/>
        <v>0</v>
      </c>
      <c r="P748" s="324">
        <f t="shared" si="455"/>
        <v>0</v>
      </c>
      <c r="Q748" s="324">
        <f t="shared" si="455"/>
        <v>0</v>
      </c>
    </row>
    <row r="749" spans="1:17" s="260" customFormat="1" hidden="1" outlineLevel="2">
      <c r="A749" s="257"/>
      <c r="B749" s="258"/>
      <c r="C749" s="259"/>
      <c r="D749" s="256"/>
      <c r="E749" s="197"/>
      <c r="F749" s="197"/>
      <c r="G749" s="197"/>
      <c r="H749" s="197"/>
      <c r="I749" s="197"/>
      <c r="J749" s="197"/>
      <c r="K749" s="197"/>
      <c r="L749" s="197"/>
      <c r="M749" s="197"/>
      <c r="N749" s="197"/>
      <c r="O749" s="197"/>
      <c r="P749" s="197"/>
      <c r="Q749" s="197"/>
    </row>
    <row r="750" spans="1:17" s="201" customFormat="1" hidden="1" outlineLevel="2">
      <c r="A750" s="319"/>
      <c r="B750" s="320"/>
      <c r="C750" s="321"/>
      <c r="D750" s="322"/>
      <c r="E750" s="323" t="s">
        <v>990</v>
      </c>
      <c r="F750" s="323"/>
      <c r="G750" s="323" t="s">
        <v>170</v>
      </c>
      <c r="H750" s="323"/>
      <c r="I750" s="323"/>
      <c r="J750" s="323">
        <f t="shared" ref="J750:Q752" si="456" xml:space="preserve"> I745 * J$21</f>
        <v>0</v>
      </c>
      <c r="K750" s="323">
        <f t="shared" si="456"/>
        <v>0</v>
      </c>
      <c r="L750" s="323">
        <f t="shared" si="456"/>
        <v>0</v>
      </c>
      <c r="M750" s="323">
        <f xml:space="preserve"> L745 * M$21</f>
        <v>5.2630737246121876E-9</v>
      </c>
      <c r="N750" s="323">
        <f xml:space="preserve"> M745 * N$21</f>
        <v>0</v>
      </c>
      <c r="O750" s="323">
        <f t="shared" ref="O750:Q750" si="457" xml:space="preserve"> N745 * O$21</f>
        <v>0</v>
      </c>
      <c r="P750" s="323">
        <f t="shared" si="457"/>
        <v>0</v>
      </c>
      <c r="Q750" s="323">
        <f t="shared" si="457"/>
        <v>0</v>
      </c>
    </row>
    <row r="751" spans="1:17" s="201" customFormat="1" hidden="1" outlineLevel="2">
      <c r="A751" s="319"/>
      <c r="B751" s="320"/>
      <c r="C751" s="321"/>
      <c r="D751" s="322" t="s">
        <v>565</v>
      </c>
      <c r="E751" s="323" t="s">
        <v>991</v>
      </c>
      <c r="F751" s="323"/>
      <c r="G751" s="323" t="s">
        <v>170</v>
      </c>
      <c r="H751" s="323"/>
      <c r="I751" s="323"/>
      <c r="J751" s="323">
        <f t="shared" si="456"/>
        <v>0</v>
      </c>
      <c r="K751" s="323">
        <f t="shared" si="456"/>
        <v>0</v>
      </c>
      <c r="L751" s="323">
        <f t="shared" si="456"/>
        <v>0</v>
      </c>
      <c r="M751" s="323">
        <f t="shared" si="456"/>
        <v>5.2630737246121876E-9</v>
      </c>
      <c r="N751" s="323">
        <f t="shared" si="456"/>
        <v>0</v>
      </c>
      <c r="O751" s="323">
        <f t="shared" si="456"/>
        <v>0</v>
      </c>
      <c r="P751" s="323">
        <f t="shared" si="456"/>
        <v>0</v>
      </c>
      <c r="Q751" s="323">
        <f t="shared" si="456"/>
        <v>0</v>
      </c>
    </row>
    <row r="752" spans="1:17" s="201" customFormat="1" hidden="1" outlineLevel="2">
      <c r="A752" s="319"/>
      <c r="B752" s="320"/>
      <c r="C752" s="321"/>
      <c r="D752" s="322" t="s">
        <v>565</v>
      </c>
      <c r="E752" s="323" t="s">
        <v>992</v>
      </c>
      <c r="F752" s="323"/>
      <c r="G752" s="323" t="s">
        <v>170</v>
      </c>
      <c r="H752" s="323"/>
      <c r="I752" s="323"/>
      <c r="J752" s="323">
        <f t="shared" si="456"/>
        <v>0</v>
      </c>
      <c r="K752" s="323">
        <f t="shared" si="456"/>
        <v>0</v>
      </c>
      <c r="L752" s="323">
        <f t="shared" si="456"/>
        <v>0</v>
      </c>
      <c r="M752" s="323">
        <f t="shared" si="456"/>
        <v>0</v>
      </c>
      <c r="N752" s="323">
        <f t="shared" si="456"/>
        <v>0</v>
      </c>
      <c r="O752" s="323">
        <f t="shared" si="456"/>
        <v>0</v>
      </c>
      <c r="P752" s="323">
        <f t="shared" si="456"/>
        <v>0</v>
      </c>
      <c r="Q752" s="323">
        <f t="shared" si="456"/>
        <v>0</v>
      </c>
    </row>
    <row r="753" spans="1:17" s="193" customFormat="1" hidden="1" outlineLevel="2">
      <c r="A753" s="189"/>
      <c r="B753" s="309"/>
      <c r="C753" s="191"/>
      <c r="D753" s="192"/>
      <c r="E753" s="244" t="s">
        <v>993</v>
      </c>
      <c r="F753" s="244"/>
      <c r="G753" s="244" t="s">
        <v>170</v>
      </c>
      <c r="H753" s="244"/>
      <c r="I753" s="244"/>
      <c r="J753" s="324">
        <f t="shared" ref="J753" si="458" xml:space="preserve"> SUM(J750:J752)</f>
        <v>0</v>
      </c>
      <c r="K753" s="324">
        <f t="shared" ref="K753:Q753" si="459" xml:space="preserve"> SUM(K750:K752)</f>
        <v>0</v>
      </c>
      <c r="L753" s="324">
        <f t="shared" si="459"/>
        <v>0</v>
      </c>
      <c r="M753" s="324">
        <f t="shared" si="459"/>
        <v>1.0526147449224375E-8</v>
      </c>
      <c r="N753" s="324">
        <f t="shared" si="459"/>
        <v>0</v>
      </c>
      <c r="O753" s="324">
        <f t="shared" si="459"/>
        <v>0</v>
      </c>
      <c r="P753" s="324">
        <f t="shared" si="459"/>
        <v>0</v>
      </c>
      <c r="Q753" s="324">
        <f t="shared" si="459"/>
        <v>0</v>
      </c>
    </row>
    <row r="754" spans="1:17" s="260" customFormat="1" hidden="1" outlineLevel="2">
      <c r="A754" s="257"/>
      <c r="B754" s="258"/>
      <c r="C754" s="259"/>
      <c r="D754" s="256"/>
      <c r="E754" s="197"/>
      <c r="F754" s="197"/>
      <c r="G754" s="197"/>
      <c r="H754" s="197"/>
      <c r="I754" s="197"/>
      <c r="J754" s="197"/>
      <c r="K754" s="197"/>
      <c r="L754" s="197"/>
      <c r="M754" s="197"/>
      <c r="N754" s="197"/>
      <c r="O754" s="197"/>
      <c r="P754" s="197"/>
      <c r="Q754" s="197"/>
    </row>
    <row r="755" spans="1:17" s="260" customFormat="1" hidden="1" outlineLevel="2">
      <c r="A755" s="257"/>
      <c r="B755" s="258"/>
      <c r="C755" s="259"/>
      <c r="D755" s="256"/>
      <c r="E755" s="197" t="str">
        <f t="shared" ref="E755:Q755" si="460" xml:space="preserve"> E753</f>
        <v>Prior year closing RCV expressed in current year nominal terms - DMMY</v>
      </c>
      <c r="F755" s="197">
        <f t="shared" si="460"/>
        <v>0</v>
      </c>
      <c r="G755" s="197" t="str">
        <f t="shared" si="460"/>
        <v>£m</v>
      </c>
      <c r="H755" s="197">
        <f t="shared" si="460"/>
        <v>0</v>
      </c>
      <c r="I755" s="197">
        <f t="shared" si="460"/>
        <v>0</v>
      </c>
      <c r="J755" s="197">
        <f t="shared" si="460"/>
        <v>0</v>
      </c>
      <c r="K755" s="197">
        <f t="shared" si="460"/>
        <v>0</v>
      </c>
      <c r="L755" s="197">
        <f t="shared" si="460"/>
        <v>0</v>
      </c>
      <c r="M755" s="197">
        <f t="shared" si="460"/>
        <v>1.0526147449224375E-8</v>
      </c>
      <c r="N755" s="197">
        <f t="shared" si="460"/>
        <v>0</v>
      </c>
      <c r="O755" s="197">
        <f t="shared" si="460"/>
        <v>0</v>
      </c>
      <c r="P755" s="197">
        <f t="shared" si="460"/>
        <v>0</v>
      </c>
      <c r="Q755" s="197">
        <f t="shared" si="460"/>
        <v>0</v>
      </c>
    </row>
    <row r="756" spans="1:17" s="260" customFormat="1" hidden="1" outlineLevel="2">
      <c r="A756" s="257"/>
      <c r="B756" s="258"/>
      <c r="C756" s="259"/>
      <c r="D756" s="256" t="s">
        <v>473</v>
      </c>
      <c r="E756" s="197" t="s">
        <v>994</v>
      </c>
      <c r="F756" s="197"/>
      <c r="G756" s="197" t="s">
        <v>170</v>
      </c>
      <c r="H756" s="197"/>
      <c r="I756" s="197"/>
      <c r="J756" s="197">
        <f t="shared" ref="J756:Q756" si="461" xml:space="preserve"> I748</f>
        <v>0</v>
      </c>
      <c r="K756" s="197">
        <f t="shared" si="461"/>
        <v>0</v>
      </c>
      <c r="L756" s="197">
        <f t="shared" si="461"/>
        <v>0</v>
      </c>
      <c r="M756" s="197">
        <f t="shared" si="461"/>
        <v>1.0420598112905806E-8</v>
      </c>
      <c r="N756" s="197">
        <f t="shared" si="461"/>
        <v>10.595928874676968</v>
      </c>
      <c r="O756" s="197">
        <f t="shared" si="461"/>
        <v>0</v>
      </c>
      <c r="P756" s="197">
        <f t="shared" si="461"/>
        <v>0</v>
      </c>
      <c r="Q756" s="197">
        <f t="shared" si="461"/>
        <v>0</v>
      </c>
    </row>
    <row r="757" spans="1:17" s="260" customFormat="1" hidden="1" outlineLevel="2">
      <c r="A757" s="257"/>
      <c r="B757" s="258"/>
      <c r="C757" s="259"/>
      <c r="D757" s="256"/>
      <c r="E757" s="267" t="str">
        <f t="shared" ref="E757:Q757" si="462" xml:space="preserve"> E$13</f>
        <v>Annual update active flag</v>
      </c>
      <c r="F757" s="267">
        <f t="shared" si="462"/>
        <v>0</v>
      </c>
      <c r="G757" s="267" t="str">
        <f t="shared" si="462"/>
        <v>Flag</v>
      </c>
      <c r="H757" s="267">
        <f t="shared" si="462"/>
        <v>0</v>
      </c>
      <c r="I757" s="267">
        <f t="shared" si="462"/>
        <v>0</v>
      </c>
      <c r="J757" s="267">
        <f t="shared" si="462"/>
        <v>0</v>
      </c>
      <c r="K757" s="267">
        <f t="shared" si="462"/>
        <v>0</v>
      </c>
      <c r="L757" s="267">
        <f t="shared" si="462"/>
        <v>1</v>
      </c>
      <c r="M757" s="267">
        <f t="shared" si="462"/>
        <v>1</v>
      </c>
      <c r="N757" s="267">
        <f t="shared" si="462"/>
        <v>0</v>
      </c>
      <c r="O757" s="267">
        <f t="shared" si="462"/>
        <v>0</v>
      </c>
      <c r="P757" s="267">
        <f t="shared" si="462"/>
        <v>0</v>
      </c>
      <c r="Q757" s="267">
        <f t="shared" si="462"/>
        <v>0</v>
      </c>
    </row>
    <row r="758" spans="1:17" s="386" customFormat="1" hidden="1" outlineLevel="2">
      <c r="A758" s="382"/>
      <c r="B758" s="383"/>
      <c r="C758" s="384"/>
      <c r="D758" s="385"/>
      <c r="E758" s="381" t="s">
        <v>995</v>
      </c>
      <c r="F758" s="381"/>
      <c r="G758" s="381" t="s">
        <v>170</v>
      </c>
      <c r="H758" s="381"/>
      <c r="I758" s="381"/>
      <c r="J758" s="381">
        <f t="shared" ref="J758:Q758" si="463" xml:space="preserve"> J757 * (J755 - J756)</f>
        <v>0</v>
      </c>
      <c r="K758" s="381">
        <f t="shared" si="463"/>
        <v>0</v>
      </c>
      <c r="L758" s="381">
        <f t="shared" si="463"/>
        <v>0</v>
      </c>
      <c r="M758" s="381">
        <f t="shared" si="463"/>
        <v>1.0554933631856886E-10</v>
      </c>
      <c r="N758" s="381">
        <f t="shared" si="463"/>
        <v>0</v>
      </c>
      <c r="O758" s="381">
        <f t="shared" si="463"/>
        <v>0</v>
      </c>
      <c r="P758" s="381">
        <f t="shared" si="463"/>
        <v>0</v>
      </c>
      <c r="Q758" s="381">
        <f t="shared" si="463"/>
        <v>0</v>
      </c>
    </row>
    <row r="759" spans="1:17" hidden="1" outlineLevel="2">
      <c r="D759" s="83"/>
      <c r="E759" s="196"/>
    </row>
    <row r="760" spans="1:17" s="377" customFormat="1" hidden="1" outlineLevel="2">
      <c r="A760" s="372"/>
      <c r="B760" s="373"/>
      <c r="C760" s="374"/>
      <c r="D760" s="375"/>
      <c r="E760" s="376" t="str">
        <f xml:space="preserve"> "RCV at 31 March " &amp; $L$4 &amp; " expressed in March " &amp; $L$4 &amp; " prices - DMMY"</f>
        <v>RCV at 31 March 2020 expressed in March 2020 prices - DMMY</v>
      </c>
      <c r="G760" s="377" t="s">
        <v>170</v>
      </c>
      <c r="J760" s="378"/>
      <c r="K760" s="378"/>
      <c r="L760" s="378"/>
      <c r="M760" s="378">
        <f xml:space="preserve"> M756</f>
        <v>1.0420598112905806E-8</v>
      </c>
      <c r="N760" s="378"/>
      <c r="O760" s="378"/>
      <c r="P760" s="378"/>
      <c r="Q760" s="378"/>
    </row>
    <row r="761" spans="1:17" s="377" customFormat="1" hidden="1" outlineLevel="2">
      <c r="A761" s="372"/>
      <c r="B761" s="373"/>
      <c r="C761" s="374"/>
      <c r="D761" s="375" t="s">
        <v>565</v>
      </c>
      <c r="E761" s="376" t="str">
        <f xml:space="preserve"> "Indexation roll forward in " &amp; $M$4 &amp; " update - DMMY"</f>
        <v>Indexation roll forward in 2021 update - DMMY</v>
      </c>
      <c r="G761" s="377" t="s">
        <v>170</v>
      </c>
      <c r="J761" s="378"/>
      <c r="K761" s="378"/>
      <c r="L761" s="378"/>
      <c r="M761" s="378">
        <f xml:space="preserve"> M758</f>
        <v>1.0554933631856886E-10</v>
      </c>
      <c r="N761" s="378"/>
      <c r="O761" s="378"/>
      <c r="P761" s="378"/>
      <c r="Q761" s="378"/>
    </row>
    <row r="762" spans="1:17" s="377" customFormat="1" hidden="1" outlineLevel="2">
      <c r="A762" s="372"/>
      <c r="B762" s="373"/>
      <c r="C762" s="374"/>
      <c r="D762" s="379"/>
      <c r="E762" s="376" t="str">
        <f xml:space="preserve"> "RCV at 31 March " &amp; $L$4 &amp; " expressed in March " &amp; $M$4 &amp; " prices - DMMY"</f>
        <v>RCV at 31 March 2020 expressed in March 2021 prices - DMMY</v>
      </c>
      <c r="G762" s="377" t="s">
        <v>170</v>
      </c>
      <c r="J762" s="378"/>
      <c r="K762" s="378"/>
      <c r="L762" s="378"/>
      <c r="M762" s="378">
        <f xml:space="preserve"> M755</f>
        <v>1.0526147449224375E-8</v>
      </c>
      <c r="N762" s="378"/>
      <c r="O762" s="378"/>
      <c r="P762" s="378"/>
      <c r="Q762" s="378"/>
    </row>
    <row r="763" spans="1:17" s="118" customFormat="1" hidden="1" outlineLevel="2">
      <c r="A763" s="269"/>
      <c r="B763" s="270"/>
      <c r="C763" s="271"/>
      <c r="D763" s="272"/>
      <c r="E763" s="280"/>
      <c r="J763" s="380"/>
      <c r="K763" s="380"/>
      <c r="L763" s="380"/>
      <c r="M763" s="380"/>
      <c r="N763" s="380"/>
      <c r="O763" s="380"/>
      <c r="P763" s="380"/>
      <c r="Q763" s="380"/>
    </row>
    <row r="764" spans="1:17" s="377" customFormat="1" hidden="1" outlineLevel="2">
      <c r="A764" s="372"/>
      <c r="B764" s="373"/>
      <c r="C764" s="374"/>
      <c r="D764" s="375"/>
      <c r="E764" s="376" t="str">
        <f xml:space="preserve"> "RCV at 31 March " &amp; $M$4 &amp; " expressed in March " &amp; $M$4 &amp; " prices - DMMY"</f>
        <v>RCV at 31 March 2021 expressed in March 2021 prices - DMMY</v>
      </c>
      <c r="G764" s="377" t="s">
        <v>170</v>
      </c>
      <c r="J764" s="378"/>
      <c r="K764" s="378"/>
      <c r="L764" s="378"/>
      <c r="M764" s="378"/>
      <c r="N764" s="378">
        <f xml:space="preserve"> N756</f>
        <v>10.595928874676968</v>
      </c>
      <c r="O764" s="378"/>
      <c r="P764" s="378"/>
      <c r="Q764" s="378"/>
    </row>
    <row r="765" spans="1:17" s="377" customFormat="1" hidden="1" outlineLevel="2">
      <c r="A765" s="372"/>
      <c r="B765" s="373"/>
      <c r="C765" s="374"/>
      <c r="D765" s="375" t="s">
        <v>565</v>
      </c>
      <c r="E765" s="376" t="str">
        <f xml:space="preserve"> "Indexation roll forward in " &amp; $N$4 &amp; " update - DMMY"</f>
        <v>Indexation roll forward in 2022 update - DMMY</v>
      </c>
      <c r="G765" s="377" t="s">
        <v>170</v>
      </c>
      <c r="J765" s="378"/>
      <c r="K765" s="378"/>
      <c r="L765" s="378"/>
      <c r="M765" s="378"/>
      <c r="N765" s="378">
        <f xml:space="preserve"> N758</f>
        <v>0</v>
      </c>
      <c r="O765" s="378"/>
      <c r="P765" s="378"/>
      <c r="Q765" s="378"/>
    </row>
    <row r="766" spans="1:17" s="377" customFormat="1" hidden="1" outlineLevel="2">
      <c r="A766" s="372"/>
      <c r="B766" s="373"/>
      <c r="C766" s="374"/>
      <c r="D766" s="379"/>
      <c r="E766" s="376" t="str">
        <f xml:space="preserve"> "RCV at 31 March " &amp; $M$4 &amp; " expressed in March " &amp; $N$4 &amp; " prices - DMMY"</f>
        <v>RCV at 31 March 2021 expressed in March 2022 prices - DMMY</v>
      </c>
      <c r="G766" s="377" t="s">
        <v>170</v>
      </c>
      <c r="J766" s="378"/>
      <c r="K766" s="378"/>
      <c r="L766" s="378"/>
      <c r="M766" s="378"/>
      <c r="N766" s="378">
        <f xml:space="preserve"> N755</f>
        <v>0</v>
      </c>
      <c r="O766" s="378"/>
      <c r="P766" s="378"/>
      <c r="Q766" s="378"/>
    </row>
    <row r="767" spans="1:17" s="118" customFormat="1" hidden="1" outlineLevel="2">
      <c r="A767" s="269"/>
      <c r="B767" s="270"/>
      <c r="C767" s="271"/>
      <c r="D767" s="272"/>
      <c r="E767" s="280"/>
      <c r="J767" s="380"/>
      <c r="K767" s="380"/>
      <c r="L767" s="380"/>
      <c r="M767" s="380"/>
      <c r="N767" s="380"/>
      <c r="O767" s="380"/>
      <c r="P767" s="380"/>
      <c r="Q767" s="380"/>
    </row>
    <row r="768" spans="1:17" s="377" customFormat="1" hidden="1" outlineLevel="2">
      <c r="A768" s="372"/>
      <c r="B768" s="373"/>
      <c r="C768" s="374"/>
      <c r="D768" s="375"/>
      <c r="E768" s="376" t="str">
        <f xml:space="preserve"> "RCV at 31 March " &amp; $N$4 &amp; " expressed in March " &amp; $N$4 &amp; " prices - DMMY"</f>
        <v>RCV at 31 March 2022 expressed in March 2022 prices - DMMY</v>
      </c>
      <c r="G768" s="377" t="s">
        <v>170</v>
      </c>
      <c r="J768" s="378"/>
      <c r="K768" s="378"/>
      <c r="L768" s="378"/>
      <c r="M768" s="378"/>
      <c r="N768" s="378"/>
      <c r="O768" s="378">
        <f xml:space="preserve"> O756</f>
        <v>0</v>
      </c>
      <c r="P768" s="378"/>
      <c r="Q768" s="378"/>
    </row>
    <row r="769" spans="1:17" s="377" customFormat="1" hidden="1" outlineLevel="2">
      <c r="A769" s="372"/>
      <c r="B769" s="373"/>
      <c r="C769" s="374"/>
      <c r="D769" s="375" t="s">
        <v>565</v>
      </c>
      <c r="E769" s="376" t="str">
        <f xml:space="preserve"> "Indexation roll forward in " &amp; $O$4 &amp; " update - DMMY"</f>
        <v>Indexation roll forward in 2023 update - DMMY</v>
      </c>
      <c r="G769" s="377" t="s">
        <v>170</v>
      </c>
      <c r="J769" s="378"/>
      <c r="K769" s="378"/>
      <c r="L769" s="378"/>
      <c r="M769" s="378"/>
      <c r="N769" s="378"/>
      <c r="O769" s="378">
        <f xml:space="preserve"> O758</f>
        <v>0</v>
      </c>
      <c r="P769" s="378"/>
      <c r="Q769" s="378"/>
    </row>
    <row r="770" spans="1:17" s="377" customFormat="1" hidden="1" outlineLevel="2">
      <c r="A770" s="372"/>
      <c r="B770" s="373"/>
      <c r="C770" s="374"/>
      <c r="D770" s="379"/>
      <c r="E770" s="376" t="str">
        <f xml:space="preserve"> "RCV at 31 March " &amp; $N$4 &amp; " expressed in March " &amp; $O$4 &amp; " prices - DMMY"</f>
        <v>RCV at 31 March 2022 expressed in March 2023 prices - DMMY</v>
      </c>
      <c r="G770" s="377" t="s">
        <v>170</v>
      </c>
      <c r="J770" s="378"/>
      <c r="K770" s="378"/>
      <c r="L770" s="378"/>
      <c r="M770" s="378"/>
      <c r="N770" s="378"/>
      <c r="O770" s="378">
        <f xml:space="preserve"> O755</f>
        <v>0</v>
      </c>
      <c r="P770" s="378"/>
      <c r="Q770" s="378"/>
    </row>
    <row r="771" spans="1:17" s="118" customFormat="1" hidden="1" outlineLevel="2">
      <c r="A771" s="269"/>
      <c r="B771" s="270"/>
      <c r="C771" s="271"/>
      <c r="D771" s="272"/>
      <c r="E771" s="280"/>
      <c r="J771" s="380"/>
      <c r="K771" s="380"/>
      <c r="L771" s="380"/>
      <c r="M771" s="380"/>
      <c r="N771" s="380"/>
      <c r="O771" s="380"/>
      <c r="P771" s="380"/>
      <c r="Q771" s="380"/>
    </row>
    <row r="772" spans="1:17" s="377" customFormat="1" hidden="1" outlineLevel="2">
      <c r="A772" s="372"/>
      <c r="B772" s="373"/>
      <c r="C772" s="374"/>
      <c r="D772" s="375"/>
      <c r="E772" s="376" t="str">
        <f xml:space="preserve"> "RCV at 31 March " &amp; $O$4 &amp; " expressed in March " &amp; $O$4 &amp; " prices - DMMY"</f>
        <v>RCV at 31 March 2023 expressed in March 2023 prices - DMMY</v>
      </c>
      <c r="G772" s="377" t="s">
        <v>170</v>
      </c>
      <c r="J772" s="378"/>
      <c r="K772" s="378"/>
      <c r="L772" s="378"/>
      <c r="M772" s="378"/>
      <c r="N772" s="378"/>
      <c r="O772" s="378"/>
      <c r="P772" s="378">
        <f xml:space="preserve"> P756</f>
        <v>0</v>
      </c>
      <c r="Q772" s="378"/>
    </row>
    <row r="773" spans="1:17" s="377" customFormat="1" hidden="1" outlineLevel="2">
      <c r="A773" s="372"/>
      <c r="B773" s="373"/>
      <c r="C773" s="374"/>
      <c r="D773" s="375" t="s">
        <v>565</v>
      </c>
      <c r="E773" s="376" t="str">
        <f xml:space="preserve"> "Indexation roll forward in " &amp; $P$4 &amp; " update - DMMY"</f>
        <v>Indexation roll forward in 2024 update - DMMY</v>
      </c>
      <c r="G773" s="377" t="s">
        <v>170</v>
      </c>
      <c r="J773" s="378"/>
      <c r="K773" s="378"/>
      <c r="L773" s="378"/>
      <c r="M773" s="378"/>
      <c r="N773" s="378"/>
      <c r="O773" s="378"/>
      <c r="P773" s="378">
        <f xml:space="preserve"> P758</f>
        <v>0</v>
      </c>
      <c r="Q773" s="378"/>
    </row>
    <row r="774" spans="1:17" s="377" customFormat="1" hidden="1" outlineLevel="2">
      <c r="A774" s="372"/>
      <c r="B774" s="373"/>
      <c r="C774" s="374"/>
      <c r="D774" s="379"/>
      <c r="E774" s="376" t="str">
        <f xml:space="preserve"> "RCV at 31 March " &amp; $O$4 &amp; " expressed in March " &amp; $P$4 &amp; " prices - DMMY"</f>
        <v>RCV at 31 March 2023 expressed in March 2024 prices - DMMY</v>
      </c>
      <c r="G774" s="377" t="s">
        <v>170</v>
      </c>
      <c r="J774" s="378"/>
      <c r="K774" s="378"/>
      <c r="L774" s="378"/>
      <c r="M774" s="378"/>
      <c r="N774" s="378"/>
      <c r="O774" s="378"/>
      <c r="P774" s="378">
        <f xml:space="preserve"> P755</f>
        <v>0</v>
      </c>
      <c r="Q774" s="378"/>
    </row>
    <row r="775" spans="1:17" s="118" customFormat="1" hidden="1" outlineLevel="2">
      <c r="A775" s="269"/>
      <c r="B775" s="270"/>
      <c r="C775" s="271"/>
      <c r="D775" s="272"/>
      <c r="E775" s="280"/>
      <c r="J775" s="380"/>
      <c r="K775" s="380"/>
      <c r="L775" s="380"/>
      <c r="M775" s="380"/>
      <c r="N775" s="380"/>
      <c r="O775" s="380"/>
      <c r="P775" s="380"/>
      <c r="Q775" s="380"/>
    </row>
    <row r="776" spans="1:17" s="377" customFormat="1" hidden="1" outlineLevel="2">
      <c r="A776" s="372"/>
      <c r="B776" s="373"/>
      <c r="C776" s="374"/>
      <c r="D776" s="375"/>
      <c r="E776" s="376" t="str">
        <f xml:space="preserve"> "RCV at 31 March " &amp; $P$4 &amp; " expressed in March " &amp; $P$4 &amp; " prices - DMMY"</f>
        <v>RCV at 31 March 2024 expressed in March 2024 prices - DMMY</v>
      </c>
      <c r="G776" s="377" t="s">
        <v>170</v>
      </c>
      <c r="J776" s="378"/>
      <c r="K776" s="378"/>
      <c r="L776" s="378"/>
      <c r="M776" s="378"/>
      <c r="N776" s="378"/>
      <c r="O776" s="378"/>
      <c r="P776" s="378"/>
      <c r="Q776" s="378">
        <f xml:space="preserve"> Q756</f>
        <v>0</v>
      </c>
    </row>
    <row r="777" spans="1:17" s="377" customFormat="1" hidden="1" outlineLevel="2">
      <c r="A777" s="372"/>
      <c r="B777" s="373"/>
      <c r="C777" s="374"/>
      <c r="D777" s="375" t="s">
        <v>565</v>
      </c>
      <c r="E777" s="376" t="str">
        <f xml:space="preserve"> "Indexation roll forward in " &amp; $Q$4 &amp; " update - DMMY"</f>
        <v>Indexation roll forward in 2025 update - DMMY</v>
      </c>
      <c r="G777" s="377" t="s">
        <v>170</v>
      </c>
      <c r="J777" s="378"/>
      <c r="K777" s="378"/>
      <c r="L777" s="378"/>
      <c r="M777" s="378"/>
      <c r="N777" s="378"/>
      <c r="O777" s="378"/>
      <c r="P777" s="378"/>
      <c r="Q777" s="378">
        <f xml:space="preserve"> Q758</f>
        <v>0</v>
      </c>
    </row>
    <row r="778" spans="1:17" s="377" customFormat="1" hidden="1" outlineLevel="2">
      <c r="A778" s="372"/>
      <c r="B778" s="373"/>
      <c r="C778" s="374"/>
      <c r="D778" s="379"/>
      <c r="E778" s="376" t="str">
        <f xml:space="preserve"> "RCV at 31 March " &amp; $P$4 &amp; " expressed in March " &amp; $Q$4 &amp; " prices - DMMY"</f>
        <v>RCV at 31 March 2024 expressed in March 2025 prices - DMMY</v>
      </c>
      <c r="G778" s="377" t="s">
        <v>170</v>
      </c>
      <c r="J778" s="378"/>
      <c r="K778" s="378"/>
      <c r="L778" s="378"/>
      <c r="M778" s="378"/>
      <c r="N778" s="378"/>
      <c r="O778" s="378"/>
      <c r="P778" s="378"/>
      <c r="Q778" s="378">
        <f xml:space="preserve"> Q755</f>
        <v>0</v>
      </c>
    </row>
    <row r="779" spans="1:17" s="149" customFormat="1" hidden="1" outlineLevel="2">
      <c r="A779" s="144"/>
      <c r="B779" s="145"/>
      <c r="C779" s="146"/>
      <c r="D779" s="147"/>
      <c r="E779" s="148"/>
      <c r="G779" s="150"/>
      <c r="J779" s="371"/>
      <c r="K779" s="371"/>
      <c r="L779" s="371"/>
      <c r="M779" s="371"/>
      <c r="N779" s="371"/>
      <c r="O779" s="371"/>
      <c r="P779" s="371"/>
      <c r="Q779" s="371"/>
    </row>
    <row r="780" spans="1:17" s="193" customFormat="1" hidden="1" outlineLevel="2">
      <c r="A780" s="189"/>
      <c r="B780" s="309"/>
      <c r="C780" s="191"/>
      <c r="D780" s="192"/>
      <c r="E780" s="196"/>
    </row>
    <row r="781" spans="1:17" hidden="1" outlineLevel="1">
      <c r="D781" s="83"/>
    </row>
    <row r="782" spans="1:17" hidden="1" outlineLevel="1" collapsed="1">
      <c r="B782" s="85" t="s">
        <v>603</v>
      </c>
      <c r="D782" s="83"/>
    </row>
    <row r="783" spans="1:17" hidden="1" outlineLevel="2">
      <c r="D783" s="83"/>
    </row>
    <row r="784" spans="1:17" s="162" customFormat="1" hidden="1" outlineLevel="2">
      <c r="A784" s="158"/>
      <c r="B784" s="159"/>
      <c r="C784" s="160"/>
      <c r="D784" s="161"/>
      <c r="E784" s="156" t="str">
        <f xml:space="preserve"> Inp!E$201</f>
        <v>Regulatory equity notional (PR19FD)</v>
      </c>
      <c r="F784" s="156">
        <f xml:space="preserve"> Inp!F$201</f>
        <v>0</v>
      </c>
      <c r="G784" s="156" t="str">
        <f xml:space="preserve"> Inp!G$201</f>
        <v>%</v>
      </c>
      <c r="H784" s="156">
        <f xml:space="preserve"> Inp!H$201</f>
        <v>0</v>
      </c>
      <c r="I784" s="156">
        <f xml:space="preserve"> Inp!I$201</f>
        <v>0</v>
      </c>
      <c r="J784" s="250">
        <f xml:space="preserve"> Inp!J$201</f>
        <v>0</v>
      </c>
      <c r="K784" s="250">
        <f xml:space="preserve"> Inp!K$201</f>
        <v>0</v>
      </c>
      <c r="L784" s="250">
        <f xml:space="preserve"> Inp!L$201</f>
        <v>0</v>
      </c>
      <c r="M784" s="250">
        <f xml:space="preserve"> Inp!M$201</f>
        <v>0.4</v>
      </c>
      <c r="N784" s="250">
        <f xml:space="preserve"> Inp!N$201</f>
        <v>0.4</v>
      </c>
      <c r="O784" s="250">
        <f xml:space="preserve"> Inp!O$201</f>
        <v>0.4</v>
      </c>
      <c r="P784" s="250">
        <f xml:space="preserve"> Inp!P$201</f>
        <v>0.4</v>
      </c>
      <c r="Q784" s="250">
        <f xml:space="preserve"> Inp!Q$201</f>
        <v>0.4</v>
      </c>
    </row>
    <row r="785" spans="1:17" s="193" customFormat="1" hidden="1" outlineLevel="2">
      <c r="A785" s="189"/>
      <c r="B785" s="309"/>
      <c r="C785" s="191"/>
      <c r="D785" s="192"/>
      <c r="E785" s="196" t="str">
        <f t="shared" ref="E785:Q785" si="464" xml:space="preserve"> E741</f>
        <v>Average total RCV (year average) - DMMY - nominal (year average prices)</v>
      </c>
      <c r="F785" s="196">
        <f t="shared" si="464"/>
        <v>0</v>
      </c>
      <c r="G785" s="196" t="str">
        <f t="shared" si="464"/>
        <v>£m</v>
      </c>
      <c r="H785" s="196">
        <f t="shared" si="464"/>
        <v>0</v>
      </c>
      <c r="I785" s="196">
        <f t="shared" si="464"/>
        <v>0</v>
      </c>
      <c r="J785" s="196">
        <f t="shared" si="464"/>
        <v>0</v>
      </c>
      <c r="K785" s="196">
        <f t="shared" si="464"/>
        <v>0</v>
      </c>
      <c r="L785" s="196">
        <f t="shared" si="464"/>
        <v>0</v>
      </c>
      <c r="M785" s="196">
        <f t="shared" si="464"/>
        <v>5.2693898850657126</v>
      </c>
      <c r="N785" s="196">
        <f t="shared" si="464"/>
        <v>0</v>
      </c>
      <c r="O785" s="196">
        <f t="shared" si="464"/>
        <v>0</v>
      </c>
      <c r="P785" s="196">
        <f t="shared" si="464"/>
        <v>0</v>
      </c>
      <c r="Q785" s="196">
        <f t="shared" si="464"/>
        <v>0</v>
      </c>
    </row>
    <row r="786" spans="1:17" s="315" customFormat="1" hidden="1" outlineLevel="2">
      <c r="A786" s="311"/>
      <c r="B786" s="312"/>
      <c r="C786" s="313"/>
      <c r="D786" s="251"/>
      <c r="E786" s="197" t="s">
        <v>996</v>
      </c>
      <c r="G786" s="315" t="s">
        <v>170</v>
      </c>
      <c r="J786" s="314">
        <f t="shared" ref="J786:Q786" si="465" xml:space="preserve"> J784 * J785</f>
        <v>0</v>
      </c>
      <c r="K786" s="314">
        <f t="shared" si="465"/>
        <v>0</v>
      </c>
      <c r="L786" s="314">
        <f t="shared" si="465"/>
        <v>0</v>
      </c>
      <c r="M786" s="314">
        <f t="shared" si="465"/>
        <v>2.1077559540262851</v>
      </c>
      <c r="N786" s="314">
        <f t="shared" si="465"/>
        <v>0</v>
      </c>
      <c r="O786" s="314">
        <f t="shared" si="465"/>
        <v>0</v>
      </c>
      <c r="P786" s="314">
        <f t="shared" si="465"/>
        <v>0</v>
      </c>
      <c r="Q786" s="314">
        <f t="shared" si="465"/>
        <v>0</v>
      </c>
    </row>
    <row r="787" spans="1:17" s="241" customFormat="1" hidden="1" outlineLevel="2">
      <c r="A787" s="238"/>
      <c r="B787" s="242"/>
      <c r="C787" s="239"/>
      <c r="D787" s="240"/>
      <c r="E787" s="197" t="s">
        <v>997</v>
      </c>
      <c r="G787" s="241" t="s">
        <v>170</v>
      </c>
      <c r="J787" s="197">
        <f t="shared" ref="J787:Q787" si="466" xml:space="preserve"> J715 * J$13</f>
        <v>0</v>
      </c>
      <c r="K787" s="197">
        <f t="shared" si="466"/>
        <v>0</v>
      </c>
      <c r="L787" s="197">
        <f t="shared" si="466"/>
        <v>0</v>
      </c>
      <c r="M787" s="197">
        <f t="shared" si="466"/>
        <v>5.033146712184509</v>
      </c>
      <c r="N787" s="197">
        <f t="shared" si="466"/>
        <v>0</v>
      </c>
      <c r="O787" s="197">
        <f t="shared" si="466"/>
        <v>0</v>
      </c>
      <c r="P787" s="197">
        <f t="shared" si="466"/>
        <v>0</v>
      </c>
      <c r="Q787" s="197">
        <f t="shared" si="466"/>
        <v>0</v>
      </c>
    </row>
    <row r="788" spans="1:17" s="137" customFormat="1" hidden="1" outlineLevel="2">
      <c r="A788" s="387"/>
      <c r="B788" s="393"/>
      <c r="C788" s="388"/>
      <c r="D788" s="389"/>
      <c r="E788" s="280" t="s">
        <v>998</v>
      </c>
      <c r="G788" s="137" t="s">
        <v>170</v>
      </c>
      <c r="J788" s="280">
        <f xml:space="preserve"> J784 * J787</f>
        <v>0</v>
      </c>
      <c r="K788" s="280">
        <f t="shared" ref="K788" si="467" xml:space="preserve"> K784 * K787</f>
        <v>0</v>
      </c>
      <c r="L788" s="280">
        <f t="shared" ref="L788" si="468" xml:space="preserve"> L784 * L787</f>
        <v>0</v>
      </c>
      <c r="M788" s="280">
        <f t="shared" ref="M788" si="469" xml:space="preserve"> M784 * M787</f>
        <v>2.0132586848738039</v>
      </c>
      <c r="N788" s="280">
        <f t="shared" ref="N788" si="470" xml:space="preserve"> N784 * N787</f>
        <v>0</v>
      </c>
      <c r="O788" s="280">
        <f t="shared" ref="O788" si="471" xml:space="preserve"> O784 * O787</f>
        <v>0</v>
      </c>
      <c r="P788" s="280">
        <f t="shared" ref="P788" si="472" xml:space="preserve"> P784 * P787</f>
        <v>0</v>
      </c>
      <c r="Q788" s="280">
        <f t="shared" ref="Q788" si="473" xml:space="preserve"> Q784 * Q787</f>
        <v>0</v>
      </c>
    </row>
    <row r="789" spans="1:17" hidden="1" outlineLevel="1">
      <c r="D789" s="83"/>
    </row>
    <row r="790" spans="1:17" hidden="1" outlineLevel="1" collapsed="1">
      <c r="B790" s="85" t="s">
        <v>605</v>
      </c>
      <c r="D790" s="83"/>
    </row>
    <row r="791" spans="1:17" hidden="1" outlineLevel="2">
      <c r="D791" s="83"/>
    </row>
    <row r="792" spans="1:17" s="162" customFormat="1" hidden="1" outlineLevel="2">
      <c r="A792" s="158"/>
      <c r="B792" s="159"/>
      <c r="C792" s="160"/>
      <c r="D792" s="161"/>
      <c r="E792" s="156" t="str">
        <f xml:space="preserve"> Inp!E$209</f>
        <v>Regulatory equity actual</v>
      </c>
      <c r="F792" s="156">
        <f xml:space="preserve"> Inp!F$209</f>
        <v>0</v>
      </c>
      <c r="G792" s="156" t="str">
        <f xml:space="preserve"> Inp!G$209</f>
        <v>%</v>
      </c>
      <c r="H792" s="156">
        <f xml:space="preserve"> Inp!H$209</f>
        <v>0</v>
      </c>
      <c r="I792" s="156">
        <f xml:space="preserve"> Inp!I$209</f>
        <v>0</v>
      </c>
      <c r="J792" s="250">
        <f xml:space="preserve"> Inp!J$209</f>
        <v>0</v>
      </c>
      <c r="K792" s="250">
        <f xml:space="preserve"> Inp!K$209</f>
        <v>0</v>
      </c>
      <c r="L792" s="250">
        <f xml:space="preserve"> Inp!L$209</f>
        <v>0</v>
      </c>
      <c r="M792" s="250">
        <f xml:space="preserve"> Inp!M$209</f>
        <v>0</v>
      </c>
      <c r="N792" s="250">
        <f xml:space="preserve"> Inp!N$209</f>
        <v>0</v>
      </c>
      <c r="O792" s="250">
        <f xml:space="preserve"> Inp!O$209</f>
        <v>0</v>
      </c>
      <c r="P792" s="250">
        <f xml:space="preserve"> Inp!P$209</f>
        <v>0</v>
      </c>
      <c r="Q792" s="250">
        <f xml:space="preserve"> Inp!Q$209</f>
        <v>0</v>
      </c>
    </row>
    <row r="793" spans="1:17" s="193" customFormat="1" hidden="1" outlineLevel="2">
      <c r="A793" s="189"/>
      <c r="B793" s="309"/>
      <c r="C793" s="191"/>
      <c r="D793" s="192"/>
      <c r="E793" s="196" t="str">
        <f t="shared" ref="E793:Q793" si="474" xml:space="preserve"> E741</f>
        <v>Average total RCV (year average) - DMMY - nominal (year average prices)</v>
      </c>
      <c r="F793" s="196">
        <f t="shared" si="474"/>
        <v>0</v>
      </c>
      <c r="G793" s="196" t="str">
        <f t="shared" si="474"/>
        <v>£m</v>
      </c>
      <c r="H793" s="196">
        <f t="shared" si="474"/>
        <v>0</v>
      </c>
      <c r="I793" s="196">
        <f t="shared" si="474"/>
        <v>0</v>
      </c>
      <c r="J793" s="196">
        <f t="shared" si="474"/>
        <v>0</v>
      </c>
      <c r="K793" s="196">
        <f t="shared" si="474"/>
        <v>0</v>
      </c>
      <c r="L793" s="196">
        <f t="shared" si="474"/>
        <v>0</v>
      </c>
      <c r="M793" s="196">
        <f t="shared" si="474"/>
        <v>5.2693898850657126</v>
      </c>
      <c r="N793" s="196">
        <f t="shared" si="474"/>
        <v>0</v>
      </c>
      <c r="O793" s="196">
        <f t="shared" si="474"/>
        <v>0</v>
      </c>
      <c r="P793" s="196">
        <f t="shared" si="474"/>
        <v>0</v>
      </c>
      <c r="Q793" s="196">
        <f t="shared" si="474"/>
        <v>0</v>
      </c>
    </row>
    <row r="794" spans="1:17" s="315" customFormat="1" hidden="1" outlineLevel="2">
      <c r="A794" s="311"/>
      <c r="B794" s="312"/>
      <c r="C794" s="313"/>
      <c r="D794" s="251"/>
      <c r="E794" s="197" t="s">
        <v>999</v>
      </c>
      <c r="G794" s="315" t="s">
        <v>170</v>
      </c>
      <c r="J794" s="314">
        <f t="shared" ref="J794:Q794" si="475" xml:space="preserve"> J792 * J793</f>
        <v>0</v>
      </c>
      <c r="K794" s="314">
        <f t="shared" si="475"/>
        <v>0</v>
      </c>
      <c r="L794" s="314">
        <f t="shared" si="475"/>
        <v>0</v>
      </c>
      <c r="M794" s="314">
        <f t="shared" si="475"/>
        <v>0</v>
      </c>
      <c r="N794" s="314">
        <f t="shared" si="475"/>
        <v>0</v>
      </c>
      <c r="O794" s="314">
        <f t="shared" si="475"/>
        <v>0</v>
      </c>
      <c r="P794" s="314">
        <f t="shared" si="475"/>
        <v>0</v>
      </c>
      <c r="Q794" s="314">
        <f t="shared" si="475"/>
        <v>0</v>
      </c>
    </row>
    <row r="795" spans="1:17" s="260" customFormat="1" hidden="1" outlineLevel="2">
      <c r="A795" s="257"/>
      <c r="B795" s="258"/>
      <c r="C795" s="259"/>
      <c r="D795" s="256"/>
      <c r="E795" s="197" t="s">
        <v>997</v>
      </c>
      <c r="F795" s="241"/>
      <c r="G795" s="241" t="s">
        <v>170</v>
      </c>
      <c r="H795" s="241"/>
      <c r="I795" s="241"/>
      <c r="J795" s="197">
        <f t="shared" ref="J795:Q795" si="476" xml:space="preserve"> J715 * J$13</f>
        <v>0</v>
      </c>
      <c r="K795" s="197">
        <f t="shared" si="476"/>
        <v>0</v>
      </c>
      <c r="L795" s="197">
        <f t="shared" si="476"/>
        <v>0</v>
      </c>
      <c r="M795" s="197">
        <f t="shared" si="476"/>
        <v>5.033146712184509</v>
      </c>
      <c r="N795" s="197">
        <f t="shared" si="476"/>
        <v>0</v>
      </c>
      <c r="O795" s="197">
        <f t="shared" si="476"/>
        <v>0</v>
      </c>
      <c r="P795" s="197">
        <f t="shared" si="476"/>
        <v>0</v>
      </c>
      <c r="Q795" s="197">
        <f t="shared" si="476"/>
        <v>0</v>
      </c>
    </row>
    <row r="796" spans="1:17" s="260" customFormat="1" hidden="1" outlineLevel="2">
      <c r="A796" s="257"/>
      <c r="B796" s="258"/>
      <c r="C796" s="259"/>
      <c r="D796" s="256"/>
      <c r="E796" s="280" t="s">
        <v>1000</v>
      </c>
      <c r="F796" s="137"/>
      <c r="G796" s="137" t="s">
        <v>170</v>
      </c>
      <c r="H796" s="137"/>
      <c r="I796" s="137"/>
      <c r="J796" s="280">
        <f t="shared" ref="J796" si="477" xml:space="preserve"> J792 * J795</f>
        <v>0</v>
      </c>
      <c r="K796" s="280">
        <f t="shared" ref="K796" si="478" xml:space="preserve"> K792 * K795</f>
        <v>0</v>
      </c>
      <c r="L796" s="280">
        <f t="shared" ref="L796" si="479" xml:space="preserve"> L792 * L795</f>
        <v>0</v>
      </c>
      <c r="M796" s="280">
        <f t="shared" ref="M796" si="480" xml:space="preserve"> M792 * M795</f>
        <v>0</v>
      </c>
      <c r="N796" s="280">
        <f t="shared" ref="N796" si="481" xml:space="preserve"> N792 * N795</f>
        <v>0</v>
      </c>
      <c r="O796" s="280">
        <f t="shared" ref="O796" si="482" xml:space="preserve"> O792 * O795</f>
        <v>0</v>
      </c>
      <c r="P796" s="280">
        <f t="shared" ref="P796" si="483" xml:space="preserve"> P792 * P795</f>
        <v>0</v>
      </c>
      <c r="Q796" s="280">
        <f t="shared" ref="Q796" si="484" xml:space="preserve"> Q792 * Q795</f>
        <v>0</v>
      </c>
    </row>
    <row r="797" spans="1:17" s="260" customFormat="1" hidden="1" outlineLevel="1">
      <c r="A797" s="257"/>
      <c r="B797" s="258"/>
      <c r="C797" s="259"/>
      <c r="D797" s="256"/>
      <c r="E797" s="197"/>
      <c r="F797" s="241"/>
      <c r="G797" s="241"/>
      <c r="H797" s="241"/>
      <c r="I797" s="241"/>
      <c r="J797" s="197"/>
      <c r="K797" s="197"/>
      <c r="L797" s="197"/>
      <c r="M797" s="197"/>
      <c r="N797" s="197"/>
      <c r="O797" s="197"/>
      <c r="P797" s="197"/>
      <c r="Q797" s="197"/>
    </row>
    <row r="798" spans="1:17" s="260" customFormat="1">
      <c r="A798" s="257"/>
      <c r="B798" s="258"/>
      <c r="C798" s="259"/>
      <c r="D798" s="256"/>
      <c r="E798" s="197"/>
      <c r="F798" s="197"/>
      <c r="G798" s="197"/>
      <c r="H798" s="197"/>
      <c r="I798" s="197"/>
      <c r="J798" s="197"/>
      <c r="K798" s="197"/>
      <c r="L798" s="197"/>
      <c r="M798" s="197"/>
      <c r="N798" s="197"/>
      <c r="O798" s="197"/>
      <c r="P798" s="197"/>
      <c r="Q798" s="197"/>
    </row>
    <row r="799" spans="1:17" s="33" customFormat="1" collapsed="1">
      <c r="A799" s="33" t="s">
        <v>1001</v>
      </c>
    </row>
    <row r="800" spans="1:17" s="260" customFormat="1" hidden="1" outlineLevel="1">
      <c r="A800" s="257"/>
      <c r="B800" s="258"/>
      <c r="C800" s="259"/>
      <c r="D800" s="256"/>
      <c r="E800" s="197"/>
      <c r="F800" s="197"/>
      <c r="G800" s="197"/>
      <c r="H800" s="197"/>
      <c r="I800" s="197"/>
      <c r="J800" s="197"/>
      <c r="K800" s="197"/>
      <c r="L800" s="197"/>
      <c r="M800" s="197"/>
      <c r="N800" s="197"/>
      <c r="O800" s="197"/>
      <c r="P800" s="197"/>
      <c r="Q800" s="197"/>
    </row>
    <row r="801" spans="1:17" s="260" customFormat="1" hidden="1" outlineLevel="1">
      <c r="A801" s="257"/>
      <c r="B801" s="258" t="s">
        <v>797</v>
      </c>
      <c r="C801" s="259"/>
      <c r="D801" s="256"/>
      <c r="E801" s="197"/>
      <c r="F801" s="197"/>
      <c r="G801" s="197"/>
      <c r="H801" s="197"/>
      <c r="I801" s="197"/>
      <c r="J801" s="197"/>
      <c r="K801" s="197"/>
      <c r="L801" s="197"/>
      <c r="M801" s="197"/>
      <c r="N801" s="197"/>
      <c r="O801" s="197"/>
      <c r="P801" s="197"/>
      <c r="Q801" s="197"/>
    </row>
    <row r="802" spans="1:17" s="260" customFormat="1" hidden="1" outlineLevel="1">
      <c r="A802" s="257"/>
      <c r="B802" s="258"/>
      <c r="C802" s="259"/>
      <c r="D802" s="256"/>
      <c r="E802" s="197"/>
      <c r="F802" s="197"/>
      <c r="G802" s="197"/>
      <c r="H802" s="197"/>
      <c r="I802" s="197"/>
      <c r="J802" s="197"/>
      <c r="K802" s="197"/>
      <c r="L802" s="197"/>
      <c r="M802" s="197"/>
      <c r="N802" s="197"/>
      <c r="O802" s="197"/>
      <c r="P802" s="197"/>
      <c r="Q802" s="197"/>
    </row>
    <row r="803" spans="1:17" s="386" customFormat="1" hidden="1" outlineLevel="1">
      <c r="A803" s="382"/>
      <c r="B803" s="383"/>
      <c r="C803" s="384"/>
      <c r="D803" s="385"/>
      <c r="E803" s="280" t="s">
        <v>1002</v>
      </c>
      <c r="F803" s="280"/>
      <c r="G803" s="280" t="s">
        <v>170</v>
      </c>
      <c r="H803" s="280"/>
      <c r="I803" s="280"/>
      <c r="J803" s="280">
        <f t="shared" ref="J803:Q805" si="485" xml:space="preserve"> J104 + J259 + J414 + J569 + J724</f>
        <v>0</v>
      </c>
      <c r="K803" s="280">
        <f t="shared" si="485"/>
        <v>0</v>
      </c>
      <c r="L803" s="280">
        <f t="shared" si="485"/>
        <v>0</v>
      </c>
      <c r="M803" s="280">
        <f t="shared" si="485"/>
        <v>76.738462041057232</v>
      </c>
      <c r="N803" s="280">
        <f t="shared" si="485"/>
        <v>0</v>
      </c>
      <c r="O803" s="280">
        <f t="shared" si="485"/>
        <v>0</v>
      </c>
      <c r="P803" s="280">
        <f t="shared" si="485"/>
        <v>0</v>
      </c>
      <c r="Q803" s="280">
        <f t="shared" si="485"/>
        <v>0</v>
      </c>
    </row>
    <row r="804" spans="1:17" s="386" customFormat="1" hidden="1" outlineLevel="1">
      <c r="A804" s="382"/>
      <c r="B804" s="383"/>
      <c r="C804" s="384"/>
      <c r="D804" s="385"/>
      <c r="E804" s="280" t="s">
        <v>1003</v>
      </c>
      <c r="F804" s="280"/>
      <c r="G804" s="280" t="s">
        <v>170</v>
      </c>
      <c r="H804" s="280"/>
      <c r="I804" s="280"/>
      <c r="J804" s="280">
        <f t="shared" si="485"/>
        <v>0</v>
      </c>
      <c r="K804" s="280">
        <f t="shared" si="485"/>
        <v>0</v>
      </c>
      <c r="L804" s="280">
        <f t="shared" si="485"/>
        <v>0</v>
      </c>
      <c r="M804" s="280">
        <f t="shared" si="485"/>
        <v>3.5025959365726376</v>
      </c>
      <c r="N804" s="280">
        <f t="shared" si="485"/>
        <v>0</v>
      </c>
      <c r="O804" s="280">
        <f t="shared" si="485"/>
        <v>0</v>
      </c>
      <c r="P804" s="280">
        <f t="shared" si="485"/>
        <v>0</v>
      </c>
      <c r="Q804" s="280">
        <f t="shared" si="485"/>
        <v>0</v>
      </c>
    </row>
    <row r="805" spans="1:17" s="386" customFormat="1" hidden="1" outlineLevel="1">
      <c r="A805" s="382"/>
      <c r="B805" s="383"/>
      <c r="C805" s="384"/>
      <c r="D805" s="385"/>
      <c r="E805" s="280" t="s">
        <v>1004</v>
      </c>
      <c r="F805" s="280"/>
      <c r="G805" s="280" t="s">
        <v>170</v>
      </c>
      <c r="H805" s="280"/>
      <c r="I805" s="280"/>
      <c r="J805" s="280">
        <f t="shared" si="485"/>
        <v>0</v>
      </c>
      <c r="K805" s="280">
        <f t="shared" si="485"/>
        <v>0</v>
      </c>
      <c r="L805" s="280">
        <f t="shared" si="485"/>
        <v>75.918675343060798</v>
      </c>
      <c r="M805" s="280">
        <f t="shared" si="485"/>
        <v>73.235866104484614</v>
      </c>
      <c r="N805" s="280">
        <f t="shared" si="485"/>
        <v>0</v>
      </c>
      <c r="O805" s="280">
        <f t="shared" si="485"/>
        <v>0</v>
      </c>
      <c r="P805" s="280">
        <f t="shared" si="485"/>
        <v>0</v>
      </c>
      <c r="Q805" s="280">
        <f t="shared" si="485"/>
        <v>0</v>
      </c>
    </row>
    <row r="806" spans="1:17" s="386" customFormat="1" hidden="1" outlineLevel="1">
      <c r="A806" s="382"/>
      <c r="B806" s="383"/>
      <c r="C806" s="384"/>
      <c r="D806" s="385"/>
      <c r="E806" s="280"/>
      <c r="F806" s="280"/>
      <c r="G806" s="280"/>
      <c r="H806" s="280"/>
      <c r="I806" s="280"/>
      <c r="J806" s="280"/>
      <c r="K806" s="280"/>
      <c r="L806" s="280"/>
      <c r="M806" s="280"/>
      <c r="N806" s="280"/>
      <c r="O806" s="280"/>
      <c r="P806" s="280"/>
      <c r="Q806" s="280"/>
    </row>
    <row r="807" spans="1:17" s="386" customFormat="1" hidden="1" outlineLevel="1">
      <c r="A807" s="382"/>
      <c r="B807" s="383"/>
      <c r="C807" s="384"/>
      <c r="D807" s="385"/>
      <c r="E807" s="280" t="s">
        <v>1005</v>
      </c>
      <c r="F807" s="280"/>
      <c r="G807" s="280" t="s">
        <v>170</v>
      </c>
      <c r="H807" s="280"/>
      <c r="I807" s="280"/>
      <c r="J807" s="280">
        <f t="shared" ref="J807:Q810" si="486" xml:space="preserve"> J108 + J263 + J418 + J573 + J728</f>
        <v>0</v>
      </c>
      <c r="K807" s="280">
        <f t="shared" si="486"/>
        <v>0</v>
      </c>
      <c r="L807" s="280">
        <f t="shared" si="486"/>
        <v>0</v>
      </c>
      <c r="M807" s="280">
        <f t="shared" si="486"/>
        <v>76.687649034380939</v>
      </c>
      <c r="N807" s="280">
        <f t="shared" si="486"/>
        <v>0</v>
      </c>
      <c r="O807" s="280">
        <f t="shared" si="486"/>
        <v>0</v>
      </c>
      <c r="P807" s="280">
        <f t="shared" si="486"/>
        <v>0</v>
      </c>
      <c r="Q807" s="280">
        <f t="shared" si="486"/>
        <v>0</v>
      </c>
    </row>
    <row r="808" spans="1:17" s="386" customFormat="1" hidden="1" outlineLevel="1">
      <c r="A808" s="382"/>
      <c r="B808" s="383"/>
      <c r="C808" s="384"/>
      <c r="D808" s="385"/>
      <c r="E808" s="280" t="s">
        <v>1006</v>
      </c>
      <c r="F808" s="280"/>
      <c r="G808" s="280" t="s">
        <v>170</v>
      </c>
      <c r="H808" s="280"/>
      <c r="I808" s="280"/>
      <c r="J808" s="280">
        <f t="shared" si="486"/>
        <v>0</v>
      </c>
      <c r="K808" s="280">
        <f t="shared" si="486"/>
        <v>0</v>
      </c>
      <c r="L808" s="280">
        <f t="shared" si="486"/>
        <v>0</v>
      </c>
      <c r="M808" s="280">
        <f t="shared" si="486"/>
        <v>3.5002766637337546</v>
      </c>
      <c r="N808" s="280">
        <f t="shared" si="486"/>
        <v>0</v>
      </c>
      <c r="O808" s="280">
        <f t="shared" si="486"/>
        <v>0</v>
      </c>
      <c r="P808" s="280">
        <f t="shared" si="486"/>
        <v>0</v>
      </c>
      <c r="Q808" s="280">
        <f t="shared" si="486"/>
        <v>0</v>
      </c>
    </row>
    <row r="809" spans="1:17" s="386" customFormat="1" hidden="1" outlineLevel="1">
      <c r="A809" s="382"/>
      <c r="B809" s="383"/>
      <c r="C809" s="384"/>
      <c r="D809" s="385"/>
      <c r="E809" s="280" t="s">
        <v>1007</v>
      </c>
      <c r="F809" s="280"/>
      <c r="G809" s="280" t="s">
        <v>170</v>
      </c>
      <c r="H809" s="280"/>
      <c r="I809" s="280"/>
      <c r="J809" s="280">
        <f t="shared" si="486"/>
        <v>0</v>
      </c>
      <c r="K809" s="280">
        <f t="shared" si="486"/>
        <v>0</v>
      </c>
      <c r="L809" s="280">
        <f t="shared" si="486"/>
        <v>0</v>
      </c>
      <c r="M809" s="280">
        <f t="shared" si="486"/>
        <v>0</v>
      </c>
      <c r="N809" s="280">
        <f t="shared" si="486"/>
        <v>0</v>
      </c>
      <c r="O809" s="280">
        <f t="shared" si="486"/>
        <v>0</v>
      </c>
      <c r="P809" s="280">
        <f t="shared" si="486"/>
        <v>0</v>
      </c>
      <c r="Q809" s="280">
        <f t="shared" si="486"/>
        <v>0</v>
      </c>
    </row>
    <row r="810" spans="1:17" s="386" customFormat="1" hidden="1" outlineLevel="1">
      <c r="A810" s="382"/>
      <c r="B810" s="383"/>
      <c r="C810" s="384"/>
      <c r="D810" s="385"/>
      <c r="E810" s="280" t="s">
        <v>1008</v>
      </c>
      <c r="F810" s="280"/>
      <c r="G810" s="280" t="s">
        <v>170</v>
      </c>
      <c r="H810" s="280"/>
      <c r="I810" s="280"/>
      <c r="J810" s="280">
        <f t="shared" si="486"/>
        <v>0</v>
      </c>
      <c r="K810" s="280">
        <f t="shared" si="486"/>
        <v>0</v>
      </c>
      <c r="L810" s="280">
        <f t="shared" si="486"/>
        <v>75.918675343060798</v>
      </c>
      <c r="M810" s="280">
        <f t="shared" si="486"/>
        <v>73.187372370647196</v>
      </c>
      <c r="N810" s="280">
        <f t="shared" si="486"/>
        <v>0</v>
      </c>
      <c r="O810" s="280">
        <f t="shared" si="486"/>
        <v>0</v>
      </c>
      <c r="P810" s="280">
        <f t="shared" si="486"/>
        <v>0</v>
      </c>
      <c r="Q810" s="280">
        <f t="shared" si="486"/>
        <v>0</v>
      </c>
    </row>
    <row r="811" spans="1:17" s="386" customFormat="1" hidden="1" outlineLevel="1">
      <c r="A811" s="382"/>
      <c r="B811" s="383"/>
      <c r="C811" s="384"/>
      <c r="D811" s="385"/>
      <c r="E811" s="280"/>
      <c r="F811" s="280"/>
      <c r="G811" s="280"/>
      <c r="H811" s="280"/>
      <c r="I811" s="280"/>
      <c r="J811" s="280"/>
      <c r="K811" s="280"/>
      <c r="L811" s="280"/>
      <c r="M811" s="280"/>
      <c r="N811" s="280"/>
      <c r="O811" s="280"/>
      <c r="P811" s="280"/>
      <c r="Q811" s="280"/>
    </row>
    <row r="812" spans="1:17" s="386" customFormat="1" hidden="1" outlineLevel="1">
      <c r="A812" s="382"/>
      <c r="B812" s="383"/>
      <c r="C812" s="384"/>
      <c r="D812" s="385"/>
      <c r="E812" s="280" t="s">
        <v>1009</v>
      </c>
      <c r="F812" s="280"/>
      <c r="G812" s="280" t="s">
        <v>170</v>
      </c>
      <c r="H812" s="280"/>
      <c r="I812" s="280"/>
      <c r="J812" s="280">
        <f t="shared" ref="J812:Q815" si="487" xml:space="preserve"> J113 + J268 + J423 + J578 + J733</f>
        <v>0</v>
      </c>
      <c r="K812" s="280">
        <f t="shared" si="487"/>
        <v>0</v>
      </c>
      <c r="L812" s="280">
        <f t="shared" si="487"/>
        <v>0</v>
      </c>
      <c r="M812" s="280">
        <f t="shared" si="487"/>
        <v>0</v>
      </c>
      <c r="N812" s="280">
        <f t="shared" si="487"/>
        <v>0</v>
      </c>
      <c r="O812" s="280">
        <f t="shared" si="487"/>
        <v>0</v>
      </c>
      <c r="P812" s="280">
        <f t="shared" si="487"/>
        <v>0</v>
      </c>
      <c r="Q812" s="280">
        <f t="shared" si="487"/>
        <v>0</v>
      </c>
    </row>
    <row r="813" spans="1:17" s="386" customFormat="1" hidden="1" outlineLevel="1">
      <c r="A813" s="382"/>
      <c r="B813" s="383"/>
      <c r="C813" s="384"/>
      <c r="D813" s="385"/>
      <c r="E813" s="280" t="s">
        <v>1010</v>
      </c>
      <c r="F813" s="280"/>
      <c r="G813" s="280" t="s">
        <v>170</v>
      </c>
      <c r="H813" s="280"/>
      <c r="I813" s="280"/>
      <c r="J813" s="280">
        <f t="shared" si="487"/>
        <v>0</v>
      </c>
      <c r="K813" s="280">
        <f t="shared" si="487"/>
        <v>0</v>
      </c>
      <c r="L813" s="280">
        <f t="shared" si="487"/>
        <v>0</v>
      </c>
      <c r="M813" s="280">
        <f t="shared" si="487"/>
        <v>22.023906244688028</v>
      </c>
      <c r="N813" s="280">
        <f t="shared" si="487"/>
        <v>0</v>
      </c>
      <c r="O813" s="280">
        <f t="shared" si="487"/>
        <v>0</v>
      </c>
      <c r="P813" s="280">
        <f t="shared" si="487"/>
        <v>0</v>
      </c>
      <c r="Q813" s="280">
        <f t="shared" si="487"/>
        <v>0</v>
      </c>
    </row>
    <row r="814" spans="1:17" s="386" customFormat="1" hidden="1" outlineLevel="1">
      <c r="A814" s="382"/>
      <c r="B814" s="383"/>
      <c r="C814" s="384"/>
      <c r="D814" s="385"/>
      <c r="E814" s="280" t="s">
        <v>1011</v>
      </c>
      <c r="F814" s="280"/>
      <c r="G814" s="280" t="s">
        <v>170</v>
      </c>
      <c r="H814" s="280"/>
      <c r="I814" s="280"/>
      <c r="J814" s="280">
        <f t="shared" si="487"/>
        <v>0</v>
      </c>
      <c r="K814" s="280">
        <f t="shared" si="487"/>
        <v>0</v>
      </c>
      <c r="L814" s="280">
        <f t="shared" si="487"/>
        <v>0</v>
      </c>
      <c r="M814" s="280">
        <f t="shared" si="487"/>
        <v>0.27794210631359939</v>
      </c>
      <c r="N814" s="280">
        <f t="shared" si="487"/>
        <v>0</v>
      </c>
      <c r="O814" s="280">
        <f t="shared" si="487"/>
        <v>0</v>
      </c>
      <c r="P814" s="280">
        <f t="shared" si="487"/>
        <v>0</v>
      </c>
      <c r="Q814" s="280">
        <f t="shared" si="487"/>
        <v>0</v>
      </c>
    </row>
    <row r="815" spans="1:17" s="386" customFormat="1" hidden="1" outlineLevel="1">
      <c r="A815" s="382"/>
      <c r="B815" s="383"/>
      <c r="C815" s="384"/>
      <c r="D815" s="385"/>
      <c r="E815" s="280" t="s">
        <v>1012</v>
      </c>
      <c r="F815" s="280"/>
      <c r="G815" s="280" t="s">
        <v>170</v>
      </c>
      <c r="H815" s="280"/>
      <c r="I815" s="280"/>
      <c r="J815" s="280">
        <f t="shared" si="487"/>
        <v>0</v>
      </c>
      <c r="K815" s="280">
        <f t="shared" si="487"/>
        <v>0</v>
      </c>
      <c r="L815" s="280">
        <f t="shared" si="487"/>
        <v>0</v>
      </c>
      <c r="M815" s="280">
        <f t="shared" si="487"/>
        <v>21.745964138374426</v>
      </c>
      <c r="N815" s="280">
        <f t="shared" si="487"/>
        <v>0</v>
      </c>
      <c r="O815" s="280">
        <f t="shared" si="487"/>
        <v>0</v>
      </c>
      <c r="P815" s="280">
        <f t="shared" si="487"/>
        <v>0</v>
      </c>
      <c r="Q815" s="280">
        <f t="shared" si="487"/>
        <v>0</v>
      </c>
    </row>
    <row r="816" spans="1:17" s="386" customFormat="1" hidden="1" outlineLevel="1">
      <c r="A816" s="382"/>
      <c r="B816" s="383"/>
      <c r="C816" s="384"/>
      <c r="D816" s="385"/>
      <c r="E816" s="280"/>
      <c r="F816" s="280"/>
      <c r="G816" s="280"/>
      <c r="H816" s="280"/>
      <c r="I816" s="280"/>
      <c r="J816" s="280"/>
      <c r="K816" s="280"/>
      <c r="L816" s="280"/>
      <c r="M816" s="280"/>
      <c r="N816" s="280"/>
      <c r="O816" s="280"/>
      <c r="P816" s="280"/>
      <c r="Q816" s="280"/>
    </row>
    <row r="817" spans="1:17" s="386" customFormat="1" hidden="1" outlineLevel="1">
      <c r="A817" s="382"/>
      <c r="B817" s="383"/>
      <c r="C817" s="384"/>
      <c r="D817" s="385"/>
      <c r="E817" s="280" t="s">
        <v>1013</v>
      </c>
      <c r="F817" s="280"/>
      <c r="G817" s="280" t="s">
        <v>170</v>
      </c>
      <c r="H817" s="280"/>
      <c r="I817" s="280"/>
      <c r="J817" s="280">
        <f t="shared" ref="J817:Q819" si="488" xml:space="preserve"> J118 + J273 + J428 + J583 + J738</f>
        <v>0</v>
      </c>
      <c r="K817" s="280">
        <f t="shared" si="488"/>
        <v>0</v>
      </c>
      <c r="L817" s="280">
        <f t="shared" si="488"/>
        <v>0</v>
      </c>
      <c r="M817" s="280">
        <f t="shared" si="488"/>
        <v>74.582720997021411</v>
      </c>
      <c r="N817" s="280">
        <f t="shared" si="488"/>
        <v>0</v>
      </c>
      <c r="O817" s="280">
        <f t="shared" si="488"/>
        <v>0</v>
      </c>
      <c r="P817" s="280">
        <f t="shared" si="488"/>
        <v>0</v>
      </c>
      <c r="Q817" s="280">
        <f t="shared" si="488"/>
        <v>0</v>
      </c>
    </row>
    <row r="818" spans="1:17" s="386" customFormat="1" hidden="1" outlineLevel="1">
      <c r="A818" s="382"/>
      <c r="B818" s="383"/>
      <c r="C818" s="384"/>
      <c r="D818" s="385"/>
      <c r="E818" s="280" t="s">
        <v>1014</v>
      </c>
      <c r="F818" s="280"/>
      <c r="G818" s="280" t="s">
        <v>170</v>
      </c>
      <c r="H818" s="280"/>
      <c r="I818" s="280"/>
      <c r="J818" s="280">
        <f t="shared" si="488"/>
        <v>0</v>
      </c>
      <c r="K818" s="280">
        <f t="shared" si="488"/>
        <v>0</v>
      </c>
      <c r="L818" s="280">
        <f t="shared" si="488"/>
        <v>0</v>
      </c>
      <c r="M818" s="280">
        <f t="shared" si="488"/>
        <v>74.533335432088776</v>
      </c>
      <c r="N818" s="280">
        <f t="shared" si="488"/>
        <v>0</v>
      </c>
      <c r="O818" s="280">
        <f t="shared" si="488"/>
        <v>0</v>
      </c>
      <c r="P818" s="280">
        <f t="shared" si="488"/>
        <v>0</v>
      </c>
      <c r="Q818" s="280">
        <f t="shared" si="488"/>
        <v>0</v>
      </c>
    </row>
    <row r="819" spans="1:17" s="386" customFormat="1" hidden="1" outlineLevel="1">
      <c r="A819" s="382"/>
      <c r="B819" s="383"/>
      <c r="C819" s="384"/>
      <c r="D819" s="385"/>
      <c r="E819" s="280" t="s">
        <v>1015</v>
      </c>
      <c r="F819" s="280"/>
      <c r="G819" s="280" t="s">
        <v>170</v>
      </c>
      <c r="H819" s="280"/>
      <c r="I819" s="280"/>
      <c r="J819" s="280">
        <f t="shared" si="488"/>
        <v>0</v>
      </c>
      <c r="K819" s="280">
        <f t="shared" si="488"/>
        <v>0</v>
      </c>
      <c r="L819" s="280">
        <f t="shared" si="488"/>
        <v>0</v>
      </c>
      <c r="M819" s="280">
        <f t="shared" si="488"/>
        <v>10.81433866847981</v>
      </c>
      <c r="N819" s="280">
        <f t="shared" si="488"/>
        <v>0</v>
      </c>
      <c r="O819" s="280">
        <f t="shared" si="488"/>
        <v>0</v>
      </c>
      <c r="P819" s="280">
        <f t="shared" si="488"/>
        <v>0</v>
      </c>
      <c r="Q819" s="280">
        <f t="shared" si="488"/>
        <v>0</v>
      </c>
    </row>
    <row r="820" spans="1:17" s="118" customFormat="1" hidden="1" outlineLevel="1">
      <c r="A820" s="269"/>
      <c r="B820" s="270"/>
      <c r="C820" s="271"/>
      <c r="D820" s="272"/>
      <c r="E820" s="381" t="s">
        <v>1016</v>
      </c>
      <c r="F820" s="261"/>
      <c r="G820" s="261" t="s">
        <v>170</v>
      </c>
      <c r="H820" s="261"/>
      <c r="I820" s="261"/>
      <c r="J820" s="261">
        <f t="shared" ref="J820:Q820" si="489" xml:space="preserve"> SUM(J817:J819)</f>
        <v>0</v>
      </c>
      <c r="K820" s="261">
        <f t="shared" si="489"/>
        <v>0</v>
      </c>
      <c r="L820" s="261">
        <f t="shared" si="489"/>
        <v>0</v>
      </c>
      <c r="M820" s="261">
        <f t="shared" si="489"/>
        <v>159.93039509759001</v>
      </c>
      <c r="N820" s="261">
        <f t="shared" si="489"/>
        <v>0</v>
      </c>
      <c r="O820" s="261">
        <f t="shared" si="489"/>
        <v>0</v>
      </c>
      <c r="P820" s="261">
        <f t="shared" si="489"/>
        <v>0</v>
      </c>
      <c r="Q820" s="261">
        <f t="shared" si="489"/>
        <v>0</v>
      </c>
    </row>
    <row r="821" spans="1:17" s="149" customFormat="1" hidden="1" outlineLevel="1">
      <c r="A821" s="144"/>
      <c r="B821" s="145"/>
      <c r="C821" s="146"/>
      <c r="D821" s="147"/>
      <c r="E821" s="148"/>
      <c r="G821" s="150"/>
    </row>
    <row r="822" spans="1:17">
      <c r="D822" s="83"/>
    </row>
    <row r="823" spans="1:17" s="33" customFormat="1" collapsed="1">
      <c r="A823" s="33" t="s">
        <v>1017</v>
      </c>
    </row>
    <row r="824" spans="1:17" hidden="1" outlineLevel="1">
      <c r="D824" s="83"/>
    </row>
    <row r="825" spans="1:17" hidden="1" outlineLevel="1">
      <c r="D825" s="83"/>
      <c r="E825" s="84" t="str">
        <f t="shared" ref="E825:Q825" si="490" xml:space="preserve"> E138</f>
        <v>Annual update roll forward for Indexation - WR</v>
      </c>
      <c r="F825" s="84">
        <f t="shared" si="490"/>
        <v>0</v>
      </c>
      <c r="G825" s="84" t="str">
        <f t="shared" si="490"/>
        <v>£m</v>
      </c>
      <c r="H825" s="84">
        <f t="shared" si="490"/>
        <v>0</v>
      </c>
      <c r="I825" s="84">
        <f t="shared" si="490"/>
        <v>0</v>
      </c>
      <c r="J825" s="84">
        <f t="shared" si="490"/>
        <v>0</v>
      </c>
      <c r="K825" s="84">
        <f t="shared" si="490"/>
        <v>0</v>
      </c>
      <c r="L825" s="84">
        <f t="shared" si="490"/>
        <v>0</v>
      </c>
      <c r="M825" s="84">
        <f t="shared" si="490"/>
        <v>4.7111779455481617E-2</v>
      </c>
      <c r="N825" s="84">
        <f t="shared" si="490"/>
        <v>0</v>
      </c>
      <c r="O825" s="84">
        <f t="shared" si="490"/>
        <v>0</v>
      </c>
      <c r="P825" s="84">
        <f t="shared" si="490"/>
        <v>0</v>
      </c>
      <c r="Q825" s="84">
        <f t="shared" si="490"/>
        <v>0</v>
      </c>
    </row>
    <row r="826" spans="1:17" hidden="1" outlineLevel="1">
      <c r="D826" s="83"/>
      <c r="E826" s="196" t="str">
        <f t="shared" ref="E826:Q826" si="491" xml:space="preserve"> E293</f>
        <v>Annual update roll forward for Indexation - WN</v>
      </c>
      <c r="F826" s="196">
        <f t="shared" si="491"/>
        <v>0</v>
      </c>
      <c r="G826" s="196" t="str">
        <f t="shared" si="491"/>
        <v>£m</v>
      </c>
      <c r="H826" s="196">
        <f t="shared" si="491"/>
        <v>0</v>
      </c>
      <c r="I826" s="196">
        <f t="shared" si="491"/>
        <v>0</v>
      </c>
      <c r="J826" s="196">
        <f t="shared" si="491"/>
        <v>0</v>
      </c>
      <c r="K826" s="196">
        <f t="shared" si="491"/>
        <v>0</v>
      </c>
      <c r="L826" s="196">
        <f t="shared" si="491"/>
        <v>0</v>
      </c>
      <c r="M826" s="196">
        <f t="shared" si="491"/>
        <v>1.4908356030792618</v>
      </c>
      <c r="N826" s="196">
        <f t="shared" si="491"/>
        <v>0</v>
      </c>
      <c r="O826" s="196">
        <f t="shared" si="491"/>
        <v>0</v>
      </c>
      <c r="P826" s="196">
        <f t="shared" si="491"/>
        <v>0</v>
      </c>
      <c r="Q826" s="196">
        <f t="shared" si="491"/>
        <v>0</v>
      </c>
    </row>
    <row r="827" spans="1:17" hidden="1" outlineLevel="1">
      <c r="D827" s="83"/>
      <c r="E827" s="196" t="str">
        <f t="shared" ref="E827:Q827" si="492" xml:space="preserve"> E448</f>
        <v>Annual update roll forward for Indexation - WWN</v>
      </c>
      <c r="F827" s="196">
        <f t="shared" si="492"/>
        <v>0</v>
      </c>
      <c r="G827" s="196" t="str">
        <f t="shared" si="492"/>
        <v>£m</v>
      </c>
      <c r="H827" s="196">
        <f t="shared" si="492"/>
        <v>0</v>
      </c>
      <c r="I827" s="196">
        <f t="shared" si="492"/>
        <v>0</v>
      </c>
      <c r="J827" s="196">
        <f t="shared" si="492"/>
        <v>0</v>
      </c>
      <c r="K827" s="196">
        <f t="shared" si="492"/>
        <v>0</v>
      </c>
      <c r="L827" s="196">
        <f t="shared" si="492"/>
        <v>0</v>
      </c>
      <c r="M827" s="196">
        <f t="shared" si="492"/>
        <v>0</v>
      </c>
      <c r="N827" s="196">
        <f t="shared" si="492"/>
        <v>0</v>
      </c>
      <c r="O827" s="196">
        <f t="shared" si="492"/>
        <v>0</v>
      </c>
      <c r="P827" s="196">
        <f t="shared" si="492"/>
        <v>0</v>
      </c>
      <c r="Q827" s="196">
        <f t="shared" si="492"/>
        <v>0</v>
      </c>
    </row>
    <row r="828" spans="1:17" hidden="1" outlineLevel="1">
      <c r="D828" s="83"/>
      <c r="E828" s="196" t="str">
        <f t="shared" ref="E828:Q828" si="493" xml:space="preserve"> E603</f>
        <v>Annual update roll forward for Indexation - BR</v>
      </c>
      <c r="F828" s="196">
        <f t="shared" si="493"/>
        <v>0</v>
      </c>
      <c r="G828" s="196" t="str">
        <f t="shared" si="493"/>
        <v>£m</v>
      </c>
      <c r="H828" s="196">
        <f t="shared" si="493"/>
        <v>0</v>
      </c>
      <c r="I828" s="196">
        <f t="shared" si="493"/>
        <v>0</v>
      </c>
      <c r="J828" s="196">
        <f t="shared" si="493"/>
        <v>0</v>
      </c>
      <c r="K828" s="196">
        <f t="shared" si="493"/>
        <v>0</v>
      </c>
      <c r="L828" s="196">
        <f t="shared" si="493"/>
        <v>0</v>
      </c>
      <c r="M828" s="196">
        <f t="shared" si="493"/>
        <v>0</v>
      </c>
      <c r="N828" s="196">
        <f t="shared" si="493"/>
        <v>0</v>
      </c>
      <c r="O828" s="196">
        <f t="shared" si="493"/>
        <v>0</v>
      </c>
      <c r="P828" s="196">
        <f t="shared" si="493"/>
        <v>0</v>
      </c>
      <c r="Q828" s="196">
        <f t="shared" si="493"/>
        <v>0</v>
      </c>
    </row>
    <row r="829" spans="1:17" hidden="1" outlineLevel="1">
      <c r="D829" s="83"/>
      <c r="E829" s="196" t="str">
        <f t="shared" ref="E829:Q829" si="494" xml:space="preserve"> E758</f>
        <v>Annual update roll forward for Indexation - DMMY</v>
      </c>
      <c r="F829" s="196">
        <f t="shared" si="494"/>
        <v>0</v>
      </c>
      <c r="G829" s="196" t="str">
        <f t="shared" si="494"/>
        <v>£m</v>
      </c>
      <c r="H829" s="196">
        <f t="shared" si="494"/>
        <v>0</v>
      </c>
      <c r="I829" s="196">
        <f t="shared" si="494"/>
        <v>0</v>
      </c>
      <c r="J829" s="196">
        <f t="shared" si="494"/>
        <v>0</v>
      </c>
      <c r="K829" s="196">
        <f t="shared" si="494"/>
        <v>0</v>
      </c>
      <c r="L829" s="196">
        <f t="shared" si="494"/>
        <v>0</v>
      </c>
      <c r="M829" s="196">
        <f t="shared" si="494"/>
        <v>1.0554933631856886E-10</v>
      </c>
      <c r="N829" s="196">
        <f t="shared" si="494"/>
        <v>0</v>
      </c>
      <c r="O829" s="196">
        <f t="shared" si="494"/>
        <v>0</v>
      </c>
      <c r="P829" s="196">
        <f t="shared" si="494"/>
        <v>0</v>
      </c>
      <c r="Q829" s="196">
        <f t="shared" si="494"/>
        <v>0</v>
      </c>
    </row>
    <row r="830" spans="1:17" s="118" customFormat="1" hidden="1" outlineLevel="1">
      <c r="A830" s="269"/>
      <c r="B830" s="270"/>
      <c r="C830" s="271"/>
      <c r="D830" s="272"/>
      <c r="E830" s="381" t="s">
        <v>1018</v>
      </c>
      <c r="F830" s="261"/>
      <c r="G830" s="261" t="s">
        <v>170</v>
      </c>
      <c r="H830" s="261"/>
      <c r="I830" s="261"/>
      <c r="J830" s="261">
        <f t="shared" ref="J830" si="495" xml:space="preserve"> SUM(J825:J829)</f>
        <v>0</v>
      </c>
      <c r="K830" s="261">
        <f t="shared" ref="K830:Q830" si="496" xml:space="preserve"> SUM(K825:K829)</f>
        <v>0</v>
      </c>
      <c r="L830" s="261">
        <f t="shared" si="496"/>
        <v>0</v>
      </c>
      <c r="M830" s="261">
        <f t="shared" si="496"/>
        <v>1.5379473826402927</v>
      </c>
      <c r="N830" s="261">
        <f t="shared" si="496"/>
        <v>0</v>
      </c>
      <c r="O830" s="261">
        <f t="shared" si="496"/>
        <v>0</v>
      </c>
      <c r="P830" s="261">
        <f t="shared" si="496"/>
        <v>0</v>
      </c>
      <c r="Q830" s="261">
        <f t="shared" si="496"/>
        <v>0</v>
      </c>
    </row>
    <row r="831" spans="1:17" hidden="1" outlineLevel="1">
      <c r="D831" s="83"/>
      <c r="E831" s="196"/>
    </row>
    <row r="832" spans="1:17" s="377" customFormat="1" hidden="1" outlineLevel="1">
      <c r="A832" s="372"/>
      <c r="B832" s="373"/>
      <c r="C832" s="374"/>
      <c r="D832" s="375"/>
      <c r="E832" s="376" t="str">
        <f xml:space="preserve"> "Total: RCV at 31 March " &amp; $L$4 &amp; " expressed in March " &amp; $L$4 &amp; " prices "</f>
        <v xml:space="preserve">Total: RCV at 31 March 2020 expressed in March 2020 prices </v>
      </c>
      <c r="G832" s="377" t="s">
        <v>170</v>
      </c>
      <c r="J832" s="378"/>
      <c r="K832" s="378"/>
      <c r="L832" s="378"/>
      <c r="M832" s="378">
        <f xml:space="preserve"> M140 + M295 + M450 + M605 + M760</f>
        <v>151.8373506861216</v>
      </c>
      <c r="N832" s="378"/>
      <c r="O832" s="378"/>
      <c r="P832" s="378"/>
      <c r="Q832" s="378"/>
    </row>
    <row r="833" spans="1:17" s="377" customFormat="1" hidden="1" outlineLevel="1">
      <c r="A833" s="372"/>
      <c r="B833" s="373"/>
      <c r="C833" s="374"/>
      <c r="D833" s="375" t="s">
        <v>565</v>
      </c>
      <c r="E833" s="376" t="str">
        <f xml:space="preserve"> "Total: Indexation roll forward in " &amp; $M$4 &amp; " update "</f>
        <v xml:space="preserve">Total: Indexation roll forward in 2021 update </v>
      </c>
      <c r="G833" s="377" t="s">
        <v>170</v>
      </c>
      <c r="J833" s="378"/>
      <c r="K833" s="378"/>
      <c r="L833" s="378"/>
      <c r="M833" s="378">
        <f xml:space="preserve"> M141 + M296 + M451 + M606 + M761</f>
        <v>1.5379473826402927</v>
      </c>
      <c r="N833" s="378"/>
      <c r="O833" s="378"/>
      <c r="P833" s="378"/>
      <c r="Q833" s="378"/>
    </row>
    <row r="834" spans="1:17" s="377" customFormat="1" hidden="1" outlineLevel="1">
      <c r="A834" s="372"/>
      <c r="B834" s="373"/>
      <c r="C834" s="374"/>
      <c r="D834" s="379"/>
      <c r="E834" s="376" t="str">
        <f xml:space="preserve"> "Total: RCV at 31 March " &amp; $L$4 &amp; " expressed in March " &amp; $M$4 &amp; " prices "</f>
        <v xml:space="preserve">Total: RCV at 31 March 2020 expressed in March 2021 prices </v>
      </c>
      <c r="G834" s="377" t="s">
        <v>170</v>
      </c>
      <c r="J834" s="378"/>
      <c r="K834" s="378"/>
      <c r="L834" s="378"/>
      <c r="M834" s="378">
        <f xml:space="preserve"> M142 + M297 + M452 + M607 + M762</f>
        <v>153.37529806876188</v>
      </c>
      <c r="N834" s="378"/>
      <c r="O834" s="378"/>
      <c r="P834" s="378"/>
      <c r="Q834" s="378"/>
    </row>
    <row r="835" spans="1:17" s="118" customFormat="1" hidden="1" outlineLevel="1">
      <c r="A835" s="269"/>
      <c r="B835" s="270"/>
      <c r="C835" s="271"/>
      <c r="D835" s="272"/>
      <c r="E835" s="280"/>
      <c r="J835" s="390"/>
      <c r="K835" s="390"/>
      <c r="L835" s="390"/>
      <c r="M835" s="390"/>
      <c r="N835" s="390"/>
      <c r="O835" s="390"/>
      <c r="P835" s="390"/>
      <c r="Q835" s="390"/>
    </row>
    <row r="836" spans="1:17" s="377" customFormat="1" hidden="1" outlineLevel="1">
      <c r="A836" s="372"/>
      <c r="B836" s="373"/>
      <c r="C836" s="374"/>
      <c r="D836" s="375"/>
      <c r="E836" s="376" t="str">
        <f xml:space="preserve"> "Total: RCV at 31 March " &amp; $M$4 &amp; " expressed in March " &amp; $M$4 &amp; " prices "</f>
        <v xml:space="preserve">Total: RCV at 31 March 2021 expressed in March 2021 prices </v>
      </c>
      <c r="G836" s="377" t="s">
        <v>170</v>
      </c>
      <c r="J836" s="378"/>
      <c r="K836" s="378"/>
      <c r="L836" s="378"/>
      <c r="M836" s="378"/>
      <c r="N836" s="378">
        <f xml:space="preserve"> N144 + N299 + N454 + N609 + N764</f>
        <v>168.1692026135062</v>
      </c>
      <c r="O836" s="378"/>
      <c r="P836" s="378"/>
      <c r="Q836" s="378"/>
    </row>
    <row r="837" spans="1:17" s="377" customFormat="1" hidden="1" outlineLevel="1">
      <c r="A837" s="372"/>
      <c r="B837" s="373"/>
      <c r="C837" s="374"/>
      <c r="D837" s="375" t="s">
        <v>565</v>
      </c>
      <c r="E837" s="376" t="str">
        <f xml:space="preserve"> "Total: Indexation roll forward in " &amp; $N$4 &amp; " update "</f>
        <v xml:space="preserve">Total: Indexation roll forward in 2022 update </v>
      </c>
      <c r="G837" s="377" t="s">
        <v>170</v>
      </c>
      <c r="J837" s="378"/>
      <c r="K837" s="378"/>
      <c r="L837" s="378"/>
      <c r="M837" s="378"/>
      <c r="N837" s="378">
        <f xml:space="preserve"> N145 + N300 + N455 + N610 + N765</f>
        <v>0</v>
      </c>
      <c r="O837" s="378"/>
      <c r="P837" s="378"/>
      <c r="Q837" s="378"/>
    </row>
    <row r="838" spans="1:17" s="377" customFormat="1" hidden="1" outlineLevel="1">
      <c r="A838" s="372"/>
      <c r="B838" s="373"/>
      <c r="C838" s="374"/>
      <c r="D838" s="379"/>
      <c r="E838" s="376" t="str">
        <f xml:space="preserve"> "Total: RCV at 31 March " &amp; $M$4 &amp; " expressed in March " &amp; $N$4 &amp; " prices "</f>
        <v xml:space="preserve">Total: RCV at 31 March 2021 expressed in March 2022 prices </v>
      </c>
      <c r="G838" s="377" t="s">
        <v>170</v>
      </c>
      <c r="J838" s="378"/>
      <c r="K838" s="378"/>
      <c r="L838" s="378"/>
      <c r="M838" s="378"/>
      <c r="N838" s="378">
        <f xml:space="preserve"> N146 + N301 + N456 + N611 + N766</f>
        <v>0</v>
      </c>
      <c r="O838" s="378"/>
      <c r="P838" s="378"/>
      <c r="Q838" s="378"/>
    </row>
    <row r="839" spans="1:17" s="118" customFormat="1" hidden="1" outlineLevel="1">
      <c r="A839" s="269"/>
      <c r="B839" s="270"/>
      <c r="C839" s="271"/>
      <c r="D839" s="272"/>
      <c r="E839" s="280"/>
      <c r="J839" s="390"/>
      <c r="K839" s="390"/>
      <c r="L839" s="390"/>
      <c r="M839" s="390"/>
      <c r="N839" s="390"/>
      <c r="O839" s="390"/>
      <c r="P839" s="390"/>
      <c r="Q839" s="390"/>
    </row>
    <row r="840" spans="1:17" s="377" customFormat="1" hidden="1" outlineLevel="1">
      <c r="A840" s="372"/>
      <c r="B840" s="373"/>
      <c r="C840" s="374"/>
      <c r="D840" s="375"/>
      <c r="E840" s="376" t="str">
        <f xml:space="preserve"> "Total: RCV at 31 March " &amp; $N$4 &amp; " expressed in March " &amp; $N$4 &amp; " prices "</f>
        <v xml:space="preserve">Total: RCV at 31 March 2022 expressed in March 2022 prices </v>
      </c>
      <c r="G840" s="377" t="s">
        <v>170</v>
      </c>
      <c r="J840" s="378"/>
      <c r="K840" s="378"/>
      <c r="L840" s="378"/>
      <c r="M840" s="378"/>
      <c r="N840" s="378"/>
      <c r="O840" s="378">
        <f xml:space="preserve"> O148 + O303 + O458 + O613 + O768</f>
        <v>0</v>
      </c>
      <c r="P840" s="378"/>
      <c r="Q840" s="378"/>
    </row>
    <row r="841" spans="1:17" s="377" customFormat="1" hidden="1" outlineLevel="1">
      <c r="A841" s="372"/>
      <c r="B841" s="373"/>
      <c r="C841" s="374"/>
      <c r="D841" s="375" t="s">
        <v>565</v>
      </c>
      <c r="E841" s="376" t="str">
        <f xml:space="preserve"> "Total: Indexation roll forward in " &amp; $O$4 &amp; " update "</f>
        <v xml:space="preserve">Total: Indexation roll forward in 2023 update </v>
      </c>
      <c r="G841" s="377" t="s">
        <v>170</v>
      </c>
      <c r="J841" s="378"/>
      <c r="K841" s="378"/>
      <c r="L841" s="378"/>
      <c r="M841" s="378"/>
      <c r="N841" s="378"/>
      <c r="O841" s="378">
        <f xml:space="preserve"> O149 + O304 + O459 + O614 + O769</f>
        <v>0</v>
      </c>
      <c r="P841" s="378"/>
      <c r="Q841" s="378"/>
    </row>
    <row r="842" spans="1:17" s="377" customFormat="1" hidden="1" outlineLevel="1">
      <c r="A842" s="372"/>
      <c r="B842" s="373"/>
      <c r="C842" s="374"/>
      <c r="D842" s="379"/>
      <c r="E842" s="376" t="str">
        <f xml:space="preserve"> "Total: RCV at 31 March " &amp; $N$4 &amp; " expressed in March " &amp; $O$4 &amp; " prices "</f>
        <v xml:space="preserve">Total: RCV at 31 March 2022 expressed in March 2023 prices </v>
      </c>
      <c r="G842" s="377" t="s">
        <v>170</v>
      </c>
      <c r="J842" s="378"/>
      <c r="K842" s="378"/>
      <c r="L842" s="378"/>
      <c r="M842" s="378"/>
      <c r="N842" s="378"/>
      <c r="O842" s="378">
        <f xml:space="preserve"> O150 + O305 + O460 + O615 + O770</f>
        <v>0</v>
      </c>
      <c r="P842" s="378"/>
      <c r="Q842" s="378"/>
    </row>
    <row r="843" spans="1:17" s="118" customFormat="1" hidden="1" outlineLevel="1">
      <c r="A843" s="269"/>
      <c r="B843" s="270"/>
      <c r="C843" s="271"/>
      <c r="D843" s="272"/>
      <c r="E843" s="280"/>
      <c r="J843" s="390"/>
      <c r="K843" s="390"/>
      <c r="L843" s="390"/>
      <c r="M843" s="390"/>
      <c r="N843" s="390"/>
      <c r="O843" s="390"/>
      <c r="P843" s="390"/>
      <c r="Q843" s="390"/>
    </row>
    <row r="844" spans="1:17" s="377" customFormat="1" hidden="1" outlineLevel="1">
      <c r="A844" s="372"/>
      <c r="B844" s="373"/>
      <c r="C844" s="374"/>
      <c r="D844" s="375"/>
      <c r="E844" s="376" t="str">
        <f xml:space="preserve"> "Total: RCV at 31 March " &amp; $O$4 &amp; " expressed in March " &amp; $O$4 &amp; " prices "</f>
        <v xml:space="preserve">Total: RCV at 31 March 2023 expressed in March 2023 prices </v>
      </c>
      <c r="G844" s="377" t="s">
        <v>170</v>
      </c>
      <c r="J844" s="378"/>
      <c r="K844" s="378"/>
      <c r="L844" s="378"/>
      <c r="M844" s="378"/>
      <c r="N844" s="378"/>
      <c r="O844" s="378"/>
      <c r="P844" s="378">
        <f xml:space="preserve"> P152 + P307 + P462 + P617 + P772</f>
        <v>0</v>
      </c>
      <c r="Q844" s="378"/>
    </row>
    <row r="845" spans="1:17" s="377" customFormat="1" hidden="1" outlineLevel="1">
      <c r="A845" s="372"/>
      <c r="B845" s="373"/>
      <c r="C845" s="374"/>
      <c r="D845" s="375" t="s">
        <v>565</v>
      </c>
      <c r="E845" s="376" t="str">
        <f xml:space="preserve"> "Total: Indexation roll forward in " &amp; $P$4 &amp; " update "</f>
        <v xml:space="preserve">Total: Indexation roll forward in 2024 update </v>
      </c>
      <c r="G845" s="377" t="s">
        <v>170</v>
      </c>
      <c r="J845" s="378"/>
      <c r="K845" s="378"/>
      <c r="L845" s="378"/>
      <c r="M845" s="378"/>
      <c r="N845" s="378"/>
      <c r="O845" s="378"/>
      <c r="P845" s="378">
        <f xml:space="preserve"> P153 + P308 + P463 + P618 + P773</f>
        <v>0</v>
      </c>
      <c r="Q845" s="378"/>
    </row>
    <row r="846" spans="1:17" s="377" customFormat="1" hidden="1" outlineLevel="1">
      <c r="A846" s="372"/>
      <c r="B846" s="373"/>
      <c r="C846" s="374"/>
      <c r="D846" s="379"/>
      <c r="E846" s="376" t="str">
        <f xml:space="preserve"> "Total: RCV at 31 March " &amp; $O$4 &amp; " expressed in March " &amp; $P$4 &amp; " prices "</f>
        <v xml:space="preserve">Total: RCV at 31 March 2023 expressed in March 2024 prices </v>
      </c>
      <c r="G846" s="377" t="s">
        <v>170</v>
      </c>
      <c r="J846" s="378"/>
      <c r="K846" s="378"/>
      <c r="L846" s="378"/>
      <c r="M846" s="378"/>
      <c r="N846" s="378"/>
      <c r="O846" s="378"/>
      <c r="P846" s="378">
        <f xml:space="preserve"> P154 + P309 + P464 + P619 + P774</f>
        <v>0</v>
      </c>
      <c r="Q846" s="378"/>
    </row>
    <row r="847" spans="1:17" s="118" customFormat="1" hidden="1" outlineLevel="1">
      <c r="A847" s="269"/>
      <c r="B847" s="270"/>
      <c r="C847" s="271"/>
      <c r="D847" s="272"/>
      <c r="E847" s="280"/>
      <c r="J847" s="390"/>
      <c r="K847" s="390"/>
      <c r="L847" s="390"/>
      <c r="M847" s="390"/>
      <c r="N847" s="390"/>
      <c r="O847" s="390"/>
      <c r="P847" s="390"/>
      <c r="Q847" s="390"/>
    </row>
    <row r="848" spans="1:17" s="377" customFormat="1" hidden="1" outlineLevel="1">
      <c r="A848" s="372"/>
      <c r="B848" s="373"/>
      <c r="C848" s="374"/>
      <c r="D848" s="375"/>
      <c r="E848" s="376" t="str">
        <f xml:space="preserve"> "Total: RCV at 31 March " &amp; $P$4 &amp; " expressed in March " &amp; $P$4 &amp; " prices "</f>
        <v xml:space="preserve">Total: RCV at 31 March 2024 expressed in March 2024 prices </v>
      </c>
      <c r="G848" s="377" t="s">
        <v>170</v>
      </c>
      <c r="J848" s="378"/>
      <c r="K848" s="378"/>
      <c r="L848" s="378"/>
      <c r="M848" s="378"/>
      <c r="N848" s="378"/>
      <c r="O848" s="378"/>
      <c r="P848" s="378"/>
      <c r="Q848" s="378">
        <f xml:space="preserve"> Q156 + Q311 + Q466 + Q621 + Q776</f>
        <v>0</v>
      </c>
    </row>
    <row r="849" spans="1:20" s="377" customFormat="1" hidden="1" outlineLevel="1">
      <c r="A849" s="372"/>
      <c r="B849" s="373"/>
      <c r="C849" s="374"/>
      <c r="D849" s="375" t="s">
        <v>565</v>
      </c>
      <c r="E849" s="376" t="str">
        <f xml:space="preserve"> "Total: Indexation roll forward in " &amp; $Q$4 &amp; " update "</f>
        <v xml:space="preserve">Total: Indexation roll forward in 2025 update </v>
      </c>
      <c r="G849" s="377" t="s">
        <v>170</v>
      </c>
      <c r="J849" s="378"/>
      <c r="K849" s="378"/>
      <c r="L849" s="378"/>
      <c r="M849" s="378"/>
      <c r="N849" s="378"/>
      <c r="O849" s="378"/>
      <c r="P849" s="378"/>
      <c r="Q849" s="378">
        <f xml:space="preserve"> Q157 + Q312 + Q467 + Q622 + Q777</f>
        <v>0</v>
      </c>
    </row>
    <row r="850" spans="1:20" s="377" customFormat="1" hidden="1" outlineLevel="1">
      <c r="A850" s="372"/>
      <c r="B850" s="373"/>
      <c r="C850" s="374"/>
      <c r="D850" s="379"/>
      <c r="E850" s="376" t="str">
        <f xml:space="preserve"> "Total: RCV at 31 March " &amp; $P$4 &amp; " expressed in March " &amp; $Q$4 &amp; " prices "</f>
        <v xml:space="preserve">Total: RCV at 31 March 2024 expressed in March 2025 prices </v>
      </c>
      <c r="G850" s="377" t="s">
        <v>170</v>
      </c>
      <c r="J850" s="378"/>
      <c r="K850" s="378"/>
      <c r="L850" s="378"/>
      <c r="M850" s="378"/>
      <c r="N850" s="378"/>
      <c r="O850" s="378"/>
      <c r="P850" s="378"/>
      <c r="Q850" s="378">
        <f xml:space="preserve"> Q158 + Q313 + Q468 + Q623 + Q778</f>
        <v>0</v>
      </c>
    </row>
    <row r="851" spans="1:20" s="149" customFormat="1" hidden="1" outlineLevel="1">
      <c r="A851" s="144"/>
      <c r="B851" s="145"/>
      <c r="C851" s="146"/>
      <c r="D851" s="147"/>
      <c r="E851" s="148"/>
      <c r="G851" s="150"/>
    </row>
    <row r="852" spans="1:20">
      <c r="D852" s="83"/>
    </row>
    <row r="853" spans="1:20" collapsed="1">
      <c r="A853" s="33" t="s">
        <v>603</v>
      </c>
      <c r="B853" s="33"/>
      <c r="C853" s="33"/>
      <c r="D853" s="33"/>
      <c r="E853" s="33"/>
      <c r="F853" s="33"/>
      <c r="G853" s="33"/>
      <c r="H853" s="33"/>
      <c r="I853" s="33"/>
      <c r="J853" s="33"/>
      <c r="K853" s="33"/>
      <c r="L853" s="33"/>
      <c r="M853" s="33"/>
      <c r="N853" s="33"/>
      <c r="O853" s="33"/>
      <c r="P853" s="33"/>
      <c r="Q853" s="33"/>
      <c r="R853" s="33"/>
      <c r="S853" s="33"/>
      <c r="T853" s="33"/>
    </row>
    <row r="854" spans="1:20" hidden="1" outlineLevel="1">
      <c r="D854" s="83"/>
    </row>
    <row r="855" spans="1:20" hidden="1" outlineLevel="1" collapsed="1">
      <c r="B855" s="85" t="s">
        <v>1019</v>
      </c>
      <c r="D855" s="83"/>
    </row>
    <row r="856" spans="1:20" s="188" customFormat="1" hidden="1" outlineLevel="2">
      <c r="A856" s="184"/>
      <c r="B856" s="217"/>
      <c r="C856" s="186"/>
      <c r="D856" s="187"/>
      <c r="E856" s="182" t="str">
        <f xml:space="preserve"> Inp!E$201</f>
        <v>Regulatory equity notional (PR19FD)</v>
      </c>
      <c r="F856" s="182">
        <f xml:space="preserve"> Inp!F$201</f>
        <v>0</v>
      </c>
      <c r="G856" s="182" t="str">
        <f xml:space="preserve"> Inp!G$201</f>
        <v>%</v>
      </c>
      <c r="H856" s="182">
        <f xml:space="preserve"> Inp!H$201</f>
        <v>0</v>
      </c>
      <c r="I856" s="182">
        <f xml:space="preserve"> Inp!I$201</f>
        <v>0</v>
      </c>
      <c r="J856" s="295">
        <f xml:space="preserve"> Inp!J$201</f>
        <v>0</v>
      </c>
      <c r="K856" s="295">
        <f xml:space="preserve"> Inp!K$201</f>
        <v>0</v>
      </c>
      <c r="L856" s="295">
        <f xml:space="preserve"> Inp!L$201</f>
        <v>0</v>
      </c>
      <c r="M856" s="295">
        <f xml:space="preserve"> Inp!M$201</f>
        <v>0.4</v>
      </c>
      <c r="N856" s="295">
        <f xml:space="preserve"> Inp!N$201</f>
        <v>0.4</v>
      </c>
      <c r="O856" s="295">
        <f xml:space="preserve"> Inp!O$201</f>
        <v>0.4</v>
      </c>
      <c r="P856" s="295">
        <f xml:space="preserve"> Inp!P$201</f>
        <v>0.4</v>
      </c>
      <c r="Q856" s="295">
        <f xml:space="preserve"> Inp!Q$201</f>
        <v>0.4</v>
      </c>
    </row>
    <row r="857" spans="1:20" hidden="1" outlineLevel="2">
      <c r="D857" s="83"/>
      <c r="E857" s="84" t="str">
        <f t="shared" ref="E857:Q857" si="497" xml:space="preserve"> E166</f>
        <v>Notional regulated equity - WR - nominal (year average prices)</v>
      </c>
      <c r="F857" s="84">
        <f t="shared" si="497"/>
        <v>0</v>
      </c>
      <c r="G857" s="84" t="str">
        <f t="shared" si="497"/>
        <v>£m</v>
      </c>
      <c r="H857" s="84">
        <f t="shared" si="497"/>
        <v>0</v>
      </c>
      <c r="I857" s="84">
        <f t="shared" si="497"/>
        <v>0</v>
      </c>
      <c r="J857" s="84">
        <f t="shared" si="497"/>
        <v>0</v>
      </c>
      <c r="K857" s="84">
        <f t="shared" si="497"/>
        <v>0</v>
      </c>
      <c r="L857" s="84">
        <f t="shared" si="497"/>
        <v>0</v>
      </c>
      <c r="M857" s="84">
        <f t="shared" si="497"/>
        <v>2.2528094222672568</v>
      </c>
      <c r="N857" s="84">
        <f t="shared" si="497"/>
        <v>0</v>
      </c>
      <c r="O857" s="84">
        <f t="shared" si="497"/>
        <v>0</v>
      </c>
      <c r="P857" s="84">
        <f t="shared" si="497"/>
        <v>0</v>
      </c>
      <c r="Q857" s="84">
        <f t="shared" si="497"/>
        <v>0</v>
      </c>
    </row>
    <row r="858" spans="1:20" hidden="1" outlineLevel="2">
      <c r="D858" s="83"/>
      <c r="E858" s="196" t="str">
        <f t="shared" ref="E858:Q858" si="498" xml:space="preserve"> E321</f>
        <v>Notional regulated equity - WN - nominal (year average prices)</v>
      </c>
      <c r="F858" s="196">
        <f t="shared" si="498"/>
        <v>0</v>
      </c>
      <c r="G858" s="196" t="str">
        <f t="shared" si="498"/>
        <v>£m</v>
      </c>
      <c r="H858" s="196">
        <f t="shared" si="498"/>
        <v>0</v>
      </c>
      <c r="I858" s="196">
        <f t="shared" si="498"/>
        <v>0</v>
      </c>
      <c r="J858" s="196">
        <f t="shared" si="498"/>
        <v>0</v>
      </c>
      <c r="K858" s="196">
        <f t="shared" si="498"/>
        <v>0</v>
      </c>
      <c r="L858" s="196">
        <f t="shared" si="498"/>
        <v>0</v>
      </c>
      <c r="M858" s="196">
        <f t="shared" si="498"/>
        <v>59.611592662742453</v>
      </c>
      <c r="N858" s="196">
        <f t="shared" si="498"/>
        <v>0</v>
      </c>
      <c r="O858" s="196">
        <f t="shared" si="498"/>
        <v>0</v>
      </c>
      <c r="P858" s="196">
        <f t="shared" si="498"/>
        <v>0</v>
      </c>
      <c r="Q858" s="196">
        <f t="shared" si="498"/>
        <v>0</v>
      </c>
    </row>
    <row r="859" spans="1:20" hidden="1" outlineLevel="2">
      <c r="D859" s="83"/>
      <c r="E859" s="196" t="str">
        <f t="shared" ref="E859:Q859" si="499" xml:space="preserve"> E476</f>
        <v>Notional regulated equity - WWN - nominal (year average prices)</v>
      </c>
      <c r="F859" s="196">
        <f t="shared" si="499"/>
        <v>0</v>
      </c>
      <c r="G859" s="196" t="str">
        <f t="shared" si="499"/>
        <v>£m</v>
      </c>
      <c r="H859" s="196">
        <f t="shared" si="499"/>
        <v>0</v>
      </c>
      <c r="I859" s="196">
        <f t="shared" si="499"/>
        <v>0</v>
      </c>
      <c r="J859" s="196">
        <f t="shared" si="499"/>
        <v>0</v>
      </c>
      <c r="K859" s="196">
        <f t="shared" si="499"/>
        <v>0</v>
      </c>
      <c r="L859" s="196">
        <f t="shared" si="499"/>
        <v>0</v>
      </c>
      <c r="M859" s="196">
        <f t="shared" si="499"/>
        <v>0</v>
      </c>
      <c r="N859" s="196">
        <f t="shared" si="499"/>
        <v>0</v>
      </c>
      <c r="O859" s="196">
        <f t="shared" si="499"/>
        <v>0</v>
      </c>
      <c r="P859" s="196">
        <f t="shared" si="499"/>
        <v>0</v>
      </c>
      <c r="Q859" s="196">
        <f t="shared" si="499"/>
        <v>0</v>
      </c>
    </row>
    <row r="860" spans="1:20" hidden="1" outlineLevel="2">
      <c r="D860" s="83"/>
      <c r="E860" s="196" t="str">
        <f t="shared" ref="E860:Q860" si="500" xml:space="preserve"> E631</f>
        <v>Notional regulated equity - BR - nominal (year average prices)</v>
      </c>
      <c r="F860" s="196">
        <f t="shared" si="500"/>
        <v>0</v>
      </c>
      <c r="G860" s="196" t="str">
        <f t="shared" si="500"/>
        <v>£m</v>
      </c>
      <c r="H860" s="196">
        <f t="shared" si="500"/>
        <v>0</v>
      </c>
      <c r="I860" s="196">
        <f t="shared" si="500"/>
        <v>0</v>
      </c>
      <c r="J860" s="196">
        <f t="shared" si="500"/>
        <v>0</v>
      </c>
      <c r="K860" s="196">
        <f t="shared" si="500"/>
        <v>0</v>
      </c>
      <c r="L860" s="196">
        <f t="shared" si="500"/>
        <v>0</v>
      </c>
      <c r="M860" s="196">
        <f t="shared" si="500"/>
        <v>0</v>
      </c>
      <c r="N860" s="196">
        <f t="shared" si="500"/>
        <v>0</v>
      </c>
      <c r="O860" s="196">
        <f t="shared" si="500"/>
        <v>0</v>
      </c>
      <c r="P860" s="196">
        <f t="shared" si="500"/>
        <v>0</v>
      </c>
      <c r="Q860" s="196">
        <f t="shared" si="500"/>
        <v>0</v>
      </c>
    </row>
    <row r="861" spans="1:20" hidden="1" outlineLevel="2">
      <c r="D861" s="83"/>
      <c r="E861" s="196" t="str">
        <f t="shared" ref="E861:Q861" si="501">E786</f>
        <v>Notional regulated equity - DMMY - nominal (year average prices)</v>
      </c>
      <c r="F861" s="196">
        <f t="shared" si="501"/>
        <v>0</v>
      </c>
      <c r="G861" s="196" t="str">
        <f t="shared" si="501"/>
        <v>£m</v>
      </c>
      <c r="H861" s="196">
        <f t="shared" si="501"/>
        <v>0</v>
      </c>
      <c r="I861" s="196">
        <f t="shared" si="501"/>
        <v>0</v>
      </c>
      <c r="J861" s="196">
        <f t="shared" si="501"/>
        <v>0</v>
      </c>
      <c r="K861" s="196">
        <f t="shared" si="501"/>
        <v>0</v>
      </c>
      <c r="L861" s="196">
        <f t="shared" si="501"/>
        <v>0</v>
      </c>
      <c r="M861" s="196">
        <f t="shared" si="501"/>
        <v>2.1077559540262851</v>
      </c>
      <c r="N861" s="196">
        <f t="shared" si="501"/>
        <v>0</v>
      </c>
      <c r="O861" s="196">
        <f t="shared" si="501"/>
        <v>0</v>
      </c>
      <c r="P861" s="196">
        <f t="shared" si="501"/>
        <v>0</v>
      </c>
      <c r="Q861" s="196">
        <f t="shared" si="501"/>
        <v>0</v>
      </c>
    </row>
    <row r="862" spans="1:20" s="315" customFormat="1" hidden="1" outlineLevel="2">
      <c r="A862" s="311"/>
      <c r="B862" s="312"/>
      <c r="C862" s="313"/>
      <c r="D862" s="251"/>
      <c r="E862" s="325" t="s">
        <v>1020</v>
      </c>
      <c r="F862" s="317"/>
      <c r="G862" s="317" t="s">
        <v>170</v>
      </c>
      <c r="H862" s="317"/>
      <c r="I862" s="317"/>
      <c r="J862" s="317">
        <f t="shared" ref="J862" si="502" xml:space="preserve"> SUM(J857:J861)</f>
        <v>0</v>
      </c>
      <c r="K862" s="317">
        <f t="shared" ref="K862:Q862" si="503" xml:space="preserve"> SUM(K857:K861)</f>
        <v>0</v>
      </c>
      <c r="L862" s="317">
        <f t="shared" si="503"/>
        <v>0</v>
      </c>
      <c r="M862" s="317">
        <f t="shared" si="503"/>
        <v>63.972158039035996</v>
      </c>
      <c r="N862" s="317">
        <f t="shared" si="503"/>
        <v>0</v>
      </c>
      <c r="O862" s="317">
        <f t="shared" si="503"/>
        <v>0</v>
      </c>
      <c r="P862" s="317">
        <f t="shared" si="503"/>
        <v>0</v>
      </c>
      <c r="Q862" s="317">
        <f t="shared" si="503"/>
        <v>0</v>
      </c>
    </row>
    <row r="863" spans="1:20" s="149" customFormat="1" hidden="1" outlineLevel="1">
      <c r="A863" s="144"/>
      <c r="B863" s="145"/>
      <c r="C863" s="146"/>
      <c r="D863" s="147"/>
      <c r="E863" s="148"/>
      <c r="G863" s="150"/>
    </row>
    <row r="864" spans="1:20" s="149" customFormat="1" hidden="1" outlineLevel="1" collapsed="1">
      <c r="A864" s="144"/>
      <c r="B864" s="85" t="s">
        <v>1021</v>
      </c>
      <c r="C864" s="146"/>
      <c r="D864" s="147"/>
      <c r="E864" s="148"/>
      <c r="G864" s="150"/>
    </row>
    <row r="865" spans="1:20" s="188" customFormat="1" hidden="1" outlineLevel="2">
      <c r="A865" s="184"/>
      <c r="B865" s="217"/>
      <c r="C865" s="186"/>
      <c r="D865" s="187"/>
      <c r="E865" s="182" t="str">
        <f xml:space="preserve"> Inp!E$201</f>
        <v>Regulatory equity notional (PR19FD)</v>
      </c>
      <c r="F865" s="182">
        <f xml:space="preserve"> Inp!F$201</f>
        <v>0</v>
      </c>
      <c r="G865" s="182" t="str">
        <f xml:space="preserve"> Inp!G$201</f>
        <v>%</v>
      </c>
      <c r="H865" s="182">
        <f xml:space="preserve"> Inp!H$201</f>
        <v>0</v>
      </c>
      <c r="I865" s="182">
        <f xml:space="preserve"> Inp!I$201</f>
        <v>0</v>
      </c>
      <c r="J865" s="295">
        <f xml:space="preserve"> Inp!J$201</f>
        <v>0</v>
      </c>
      <c r="K865" s="295">
        <f xml:space="preserve"> Inp!K$201</f>
        <v>0</v>
      </c>
      <c r="L865" s="295">
        <f xml:space="preserve"> Inp!L$201</f>
        <v>0</v>
      </c>
      <c r="M865" s="295">
        <f xml:space="preserve"> Inp!M$201</f>
        <v>0.4</v>
      </c>
      <c r="N865" s="295">
        <f xml:space="preserve"> Inp!N$201</f>
        <v>0.4</v>
      </c>
      <c r="O865" s="295">
        <f xml:space="preserve"> Inp!O$201</f>
        <v>0.4</v>
      </c>
      <c r="P865" s="295">
        <f xml:space="preserve"> Inp!P$201</f>
        <v>0.4</v>
      </c>
      <c r="Q865" s="295">
        <f xml:space="preserve"> Inp!Q$201</f>
        <v>0.4</v>
      </c>
    </row>
    <row r="866" spans="1:20" hidden="1" outlineLevel="2">
      <c r="D866" s="83"/>
      <c r="E866" s="84" t="str">
        <f t="shared" ref="E866:Q866" si="504" xml:space="preserve"> E168</f>
        <v>Notional regulated equity - WR - real (2017-18 prices)</v>
      </c>
      <c r="F866" s="84">
        <f t="shared" si="504"/>
        <v>0</v>
      </c>
      <c r="G866" s="84" t="str">
        <f t="shared" si="504"/>
        <v>£m</v>
      </c>
      <c r="H866" s="84">
        <f t="shared" si="504"/>
        <v>0</v>
      </c>
      <c r="I866" s="84">
        <f t="shared" si="504"/>
        <v>0</v>
      </c>
      <c r="J866" s="84">
        <f t="shared" si="504"/>
        <v>0</v>
      </c>
      <c r="K866" s="84">
        <f t="shared" si="504"/>
        <v>0</v>
      </c>
      <c r="L866" s="84">
        <f t="shared" si="504"/>
        <v>0</v>
      </c>
      <c r="M866" s="84">
        <f t="shared" si="504"/>
        <v>2.1518089540116327</v>
      </c>
      <c r="N866" s="84">
        <f t="shared" si="504"/>
        <v>0</v>
      </c>
      <c r="O866" s="84">
        <f t="shared" si="504"/>
        <v>0</v>
      </c>
      <c r="P866" s="84">
        <f t="shared" si="504"/>
        <v>0</v>
      </c>
      <c r="Q866" s="84">
        <f t="shared" si="504"/>
        <v>0</v>
      </c>
    </row>
    <row r="867" spans="1:20" hidden="1" outlineLevel="2">
      <c r="D867" s="83"/>
      <c r="E867" s="196" t="str">
        <f t="shared" ref="E867:Q867" si="505" xml:space="preserve"> E323</f>
        <v>Notional regulated equity - WN - real (2017-18 prices)</v>
      </c>
      <c r="F867" s="196">
        <f t="shared" si="505"/>
        <v>0</v>
      </c>
      <c r="G867" s="196" t="str">
        <f t="shared" si="505"/>
        <v>£m</v>
      </c>
      <c r="H867" s="196">
        <f t="shared" si="505"/>
        <v>0</v>
      </c>
      <c r="I867" s="196">
        <f t="shared" si="505"/>
        <v>0</v>
      </c>
      <c r="J867" s="196">
        <f t="shared" si="505"/>
        <v>0</v>
      </c>
      <c r="K867" s="196">
        <f t="shared" si="505"/>
        <v>0</v>
      </c>
      <c r="L867" s="196">
        <f t="shared" si="505"/>
        <v>0</v>
      </c>
      <c r="M867" s="196">
        <f t="shared" si="505"/>
        <v>56.939019158348508</v>
      </c>
      <c r="N867" s="196">
        <f t="shared" si="505"/>
        <v>0</v>
      </c>
      <c r="O867" s="196">
        <f t="shared" si="505"/>
        <v>0</v>
      </c>
      <c r="P867" s="196">
        <f t="shared" si="505"/>
        <v>0</v>
      </c>
      <c r="Q867" s="196">
        <f t="shared" si="505"/>
        <v>0</v>
      </c>
    </row>
    <row r="868" spans="1:20" hidden="1" outlineLevel="2">
      <c r="D868" s="83"/>
      <c r="E868" s="196" t="str">
        <f t="shared" ref="E868:Q868" si="506" xml:space="preserve"> E478</f>
        <v>Notional regulated equity - WWN - real (2017-18 prices)</v>
      </c>
      <c r="F868" s="196">
        <f t="shared" si="506"/>
        <v>0</v>
      </c>
      <c r="G868" s="196" t="str">
        <f t="shared" si="506"/>
        <v>£m</v>
      </c>
      <c r="H868" s="196">
        <f t="shared" si="506"/>
        <v>0</v>
      </c>
      <c r="I868" s="196">
        <f t="shared" si="506"/>
        <v>0</v>
      </c>
      <c r="J868" s="196">
        <f t="shared" si="506"/>
        <v>0</v>
      </c>
      <c r="K868" s="196">
        <f t="shared" si="506"/>
        <v>0</v>
      </c>
      <c r="L868" s="196">
        <f t="shared" si="506"/>
        <v>0</v>
      </c>
      <c r="M868" s="196">
        <f t="shared" si="506"/>
        <v>0</v>
      </c>
      <c r="N868" s="196">
        <f t="shared" si="506"/>
        <v>0</v>
      </c>
      <c r="O868" s="196">
        <f t="shared" si="506"/>
        <v>0</v>
      </c>
      <c r="P868" s="196">
        <f t="shared" si="506"/>
        <v>0</v>
      </c>
      <c r="Q868" s="196">
        <f t="shared" si="506"/>
        <v>0</v>
      </c>
    </row>
    <row r="869" spans="1:20" hidden="1" outlineLevel="2">
      <c r="D869" s="83"/>
      <c r="E869" s="196" t="str">
        <f t="shared" ref="E869:Q869" si="507" xml:space="preserve"> E633</f>
        <v>Notional regulated equity - BR - real (2017-18 prices)</v>
      </c>
      <c r="F869" s="196">
        <f t="shared" si="507"/>
        <v>0</v>
      </c>
      <c r="G869" s="196" t="str">
        <f t="shared" si="507"/>
        <v>£m</v>
      </c>
      <c r="H869" s="196">
        <f t="shared" si="507"/>
        <v>0</v>
      </c>
      <c r="I869" s="196">
        <f t="shared" si="507"/>
        <v>0</v>
      </c>
      <c r="J869" s="196">
        <f t="shared" si="507"/>
        <v>0</v>
      </c>
      <c r="K869" s="196">
        <f t="shared" si="507"/>
        <v>0</v>
      </c>
      <c r="L869" s="196">
        <f t="shared" si="507"/>
        <v>0</v>
      </c>
      <c r="M869" s="196">
        <f t="shared" si="507"/>
        <v>0</v>
      </c>
      <c r="N869" s="196">
        <f t="shared" si="507"/>
        <v>0</v>
      </c>
      <c r="O869" s="196">
        <f t="shared" si="507"/>
        <v>0</v>
      </c>
      <c r="P869" s="196">
        <f t="shared" si="507"/>
        <v>0</v>
      </c>
      <c r="Q869" s="196">
        <f t="shared" si="507"/>
        <v>0</v>
      </c>
    </row>
    <row r="870" spans="1:20" hidden="1" outlineLevel="2">
      <c r="D870" s="83"/>
      <c r="E870" s="196" t="str">
        <f t="shared" ref="E870:Q870" si="508" xml:space="preserve"> E788</f>
        <v>Notional regulated equity - DMMY - real (2017-18 prices)</v>
      </c>
      <c r="F870" s="196">
        <f t="shared" si="508"/>
        <v>0</v>
      </c>
      <c r="G870" s="196" t="str">
        <f t="shared" si="508"/>
        <v>£m</v>
      </c>
      <c r="H870" s="196">
        <f t="shared" si="508"/>
        <v>0</v>
      </c>
      <c r="I870" s="196">
        <f t="shared" si="508"/>
        <v>0</v>
      </c>
      <c r="J870" s="196">
        <f t="shared" si="508"/>
        <v>0</v>
      </c>
      <c r="K870" s="196">
        <f t="shared" si="508"/>
        <v>0</v>
      </c>
      <c r="L870" s="196">
        <f t="shared" si="508"/>
        <v>0</v>
      </c>
      <c r="M870" s="196">
        <f t="shared" si="508"/>
        <v>2.0132586848738039</v>
      </c>
      <c r="N870" s="196">
        <f t="shared" si="508"/>
        <v>0</v>
      </c>
      <c r="O870" s="196">
        <f t="shared" si="508"/>
        <v>0</v>
      </c>
      <c r="P870" s="196">
        <f t="shared" si="508"/>
        <v>0</v>
      </c>
      <c r="Q870" s="196">
        <f t="shared" si="508"/>
        <v>0</v>
      </c>
    </row>
    <row r="871" spans="1:20" s="118" customFormat="1" hidden="1" outlineLevel="2">
      <c r="A871" s="269"/>
      <c r="B871" s="270"/>
      <c r="C871" s="271"/>
      <c r="D871" s="272"/>
      <c r="E871" s="381" t="s">
        <v>1022</v>
      </c>
      <c r="F871" s="261"/>
      <c r="G871" s="261" t="s">
        <v>170</v>
      </c>
      <c r="H871" s="261"/>
      <c r="I871" s="261"/>
      <c r="J871" s="261">
        <f t="shared" ref="J871" si="509" xml:space="preserve"> SUM(J866:J870)</f>
        <v>0</v>
      </c>
      <c r="K871" s="261">
        <f t="shared" ref="K871:Q871" si="510" xml:space="preserve"> SUM(K866:K870)</f>
        <v>0</v>
      </c>
      <c r="L871" s="261">
        <f t="shared" si="510"/>
        <v>0</v>
      </c>
      <c r="M871" s="391">
        <f t="shared" si="510"/>
        <v>61.104086797233947</v>
      </c>
      <c r="N871" s="261">
        <f t="shared" si="510"/>
        <v>0</v>
      </c>
      <c r="O871" s="261">
        <f t="shared" si="510"/>
        <v>0</v>
      </c>
      <c r="P871" s="261">
        <f t="shared" si="510"/>
        <v>0</v>
      </c>
      <c r="Q871" s="261">
        <f t="shared" si="510"/>
        <v>0</v>
      </c>
    </row>
    <row r="872" spans="1:20" s="149" customFormat="1" hidden="1" outlineLevel="1">
      <c r="A872" s="144"/>
      <c r="B872" s="145"/>
      <c r="C872" s="146"/>
      <c r="D872" s="147"/>
      <c r="E872" s="148"/>
      <c r="G872" s="150"/>
    </row>
    <row r="873" spans="1:20">
      <c r="D873" s="83"/>
    </row>
    <row r="874" spans="1:20" collapsed="1">
      <c r="A874" s="33" t="s">
        <v>605</v>
      </c>
      <c r="B874" s="33"/>
      <c r="C874" s="33"/>
      <c r="D874" s="33"/>
      <c r="E874" s="33"/>
      <c r="F874" s="33"/>
      <c r="G874" s="33"/>
      <c r="H874" s="33"/>
      <c r="I874" s="33"/>
      <c r="J874" s="33"/>
      <c r="K874" s="33"/>
      <c r="L874" s="33"/>
      <c r="M874" s="33"/>
      <c r="N874" s="33"/>
      <c r="O874" s="33"/>
      <c r="P874" s="33"/>
      <c r="Q874" s="33"/>
      <c r="R874" s="33"/>
      <c r="S874" s="33"/>
      <c r="T874" s="33"/>
    </row>
    <row r="875" spans="1:20" hidden="1" outlineLevel="1">
      <c r="D875" s="83"/>
    </row>
    <row r="876" spans="1:20" hidden="1" outlineLevel="1" collapsed="1">
      <c r="B876" s="85" t="s">
        <v>1023</v>
      </c>
      <c r="D876" s="83"/>
    </row>
    <row r="877" spans="1:20" s="188" customFormat="1" hidden="1" outlineLevel="2">
      <c r="A877" s="184"/>
      <c r="B877" s="217"/>
      <c r="C877" s="186"/>
      <c r="D877" s="187"/>
      <c r="E877" s="182" t="str">
        <f xml:space="preserve"> Inp!E$209</f>
        <v>Regulatory equity actual</v>
      </c>
      <c r="F877" s="182">
        <f xml:space="preserve"> Inp!F$209</f>
        <v>0</v>
      </c>
      <c r="G877" s="182" t="str">
        <f xml:space="preserve"> Inp!G$209</f>
        <v>%</v>
      </c>
      <c r="H877" s="182">
        <f xml:space="preserve"> Inp!H$209</f>
        <v>0</v>
      </c>
      <c r="I877" s="182">
        <f xml:space="preserve"> Inp!I$209</f>
        <v>0</v>
      </c>
      <c r="J877" s="310">
        <f xml:space="preserve"> Inp!J$209</f>
        <v>0</v>
      </c>
      <c r="K877" s="310">
        <f xml:space="preserve"> Inp!K$209</f>
        <v>0</v>
      </c>
      <c r="L877" s="310">
        <f xml:space="preserve"> Inp!L$209</f>
        <v>0</v>
      </c>
      <c r="M877" s="310">
        <f xml:space="preserve"> Inp!M$209</f>
        <v>0</v>
      </c>
      <c r="N877" s="310">
        <f xml:space="preserve"> Inp!N$209</f>
        <v>0</v>
      </c>
      <c r="O877" s="310">
        <f xml:space="preserve"> Inp!O$209</f>
        <v>0</v>
      </c>
      <c r="P877" s="310">
        <f xml:space="preserve"> Inp!P$209</f>
        <v>0</v>
      </c>
      <c r="Q877" s="310">
        <f xml:space="preserve"> Inp!Q$209</f>
        <v>0</v>
      </c>
    </row>
    <row r="878" spans="1:20" hidden="1" outlineLevel="2">
      <c r="D878" s="83"/>
      <c r="E878" s="84" t="str">
        <f t="shared" ref="E878:Q878" si="511" xml:space="preserve"> E174</f>
        <v>Actual regulated equity - WR - nominal (year average prices)</v>
      </c>
      <c r="F878" s="84">
        <f t="shared" si="511"/>
        <v>0</v>
      </c>
      <c r="G878" s="84" t="str">
        <f t="shared" si="511"/>
        <v>£m</v>
      </c>
      <c r="H878" s="84">
        <f t="shared" si="511"/>
        <v>0</v>
      </c>
      <c r="I878" s="84">
        <f t="shared" si="511"/>
        <v>0</v>
      </c>
      <c r="J878" s="84">
        <f t="shared" si="511"/>
        <v>0</v>
      </c>
      <c r="K878" s="84">
        <f t="shared" si="511"/>
        <v>0</v>
      </c>
      <c r="L878" s="84">
        <f t="shared" si="511"/>
        <v>0</v>
      </c>
      <c r="M878" s="84">
        <f t="shared" si="511"/>
        <v>0</v>
      </c>
      <c r="N878" s="84">
        <f t="shared" si="511"/>
        <v>0</v>
      </c>
      <c r="O878" s="84">
        <f t="shared" si="511"/>
        <v>0</v>
      </c>
      <c r="P878" s="84">
        <f t="shared" si="511"/>
        <v>0</v>
      </c>
      <c r="Q878" s="84">
        <f t="shared" si="511"/>
        <v>0</v>
      </c>
    </row>
    <row r="879" spans="1:20" s="318" customFormat="1" hidden="1" outlineLevel="2">
      <c r="A879" s="67"/>
      <c r="B879" s="85"/>
      <c r="C879" s="86"/>
      <c r="D879" s="83"/>
      <c r="E879" s="196" t="str">
        <f t="shared" ref="E879:Q879" si="512" xml:space="preserve"> E329</f>
        <v>Actual regulated equity - WN - nominal (year average prices)</v>
      </c>
      <c r="F879" s="196">
        <f t="shared" si="512"/>
        <v>0</v>
      </c>
      <c r="G879" s="196" t="str">
        <f t="shared" si="512"/>
        <v>£m</v>
      </c>
      <c r="H879" s="196">
        <f t="shared" si="512"/>
        <v>0</v>
      </c>
      <c r="I879" s="196">
        <f t="shared" si="512"/>
        <v>0</v>
      </c>
      <c r="J879" s="196">
        <f t="shared" si="512"/>
        <v>0</v>
      </c>
      <c r="K879" s="196">
        <f t="shared" si="512"/>
        <v>0</v>
      </c>
      <c r="L879" s="196">
        <f t="shared" si="512"/>
        <v>0</v>
      </c>
      <c r="M879" s="196">
        <f t="shared" si="512"/>
        <v>0</v>
      </c>
      <c r="N879" s="196">
        <f t="shared" si="512"/>
        <v>0</v>
      </c>
      <c r="O879" s="196">
        <f t="shared" si="512"/>
        <v>0</v>
      </c>
      <c r="P879" s="196">
        <f t="shared" si="512"/>
        <v>0</v>
      </c>
      <c r="Q879" s="196">
        <f t="shared" si="512"/>
        <v>0</v>
      </c>
    </row>
    <row r="880" spans="1:20" s="318" customFormat="1" hidden="1" outlineLevel="2">
      <c r="A880" s="67"/>
      <c r="B880" s="85"/>
      <c r="C880" s="86"/>
      <c r="D880" s="83"/>
      <c r="E880" s="196" t="str">
        <f t="shared" ref="E880:Q880" si="513" xml:space="preserve"> E484</f>
        <v>Actual regulated equity - WWN - nominal (year average prices)</v>
      </c>
      <c r="F880" s="196">
        <f t="shared" si="513"/>
        <v>0</v>
      </c>
      <c r="G880" s="196" t="str">
        <f t="shared" si="513"/>
        <v>£m</v>
      </c>
      <c r="H880" s="196">
        <f t="shared" si="513"/>
        <v>0</v>
      </c>
      <c r="I880" s="196">
        <f t="shared" si="513"/>
        <v>0</v>
      </c>
      <c r="J880" s="196">
        <f t="shared" si="513"/>
        <v>0</v>
      </c>
      <c r="K880" s="196">
        <f t="shared" si="513"/>
        <v>0</v>
      </c>
      <c r="L880" s="196">
        <f t="shared" si="513"/>
        <v>0</v>
      </c>
      <c r="M880" s="196">
        <f t="shared" si="513"/>
        <v>0</v>
      </c>
      <c r="N880" s="196">
        <f t="shared" si="513"/>
        <v>0</v>
      </c>
      <c r="O880" s="196">
        <f t="shared" si="513"/>
        <v>0</v>
      </c>
      <c r="P880" s="196">
        <f t="shared" si="513"/>
        <v>0</v>
      </c>
      <c r="Q880" s="196">
        <f t="shared" si="513"/>
        <v>0</v>
      </c>
    </row>
    <row r="881" spans="1:20" s="318" customFormat="1" hidden="1" outlineLevel="2">
      <c r="A881" s="67"/>
      <c r="B881" s="85"/>
      <c r="C881" s="86"/>
      <c r="D881" s="83"/>
      <c r="E881" s="196" t="str">
        <f t="shared" ref="E881:Q881" si="514" xml:space="preserve"> E639</f>
        <v>Actual regulated equity - BR - nominal (year average prices)</v>
      </c>
      <c r="F881" s="196">
        <f t="shared" si="514"/>
        <v>0</v>
      </c>
      <c r="G881" s="196" t="str">
        <f t="shared" si="514"/>
        <v>£m</v>
      </c>
      <c r="H881" s="196">
        <f t="shared" si="514"/>
        <v>0</v>
      </c>
      <c r="I881" s="196">
        <f t="shared" si="514"/>
        <v>0</v>
      </c>
      <c r="J881" s="196">
        <f t="shared" si="514"/>
        <v>0</v>
      </c>
      <c r="K881" s="196">
        <f t="shared" si="514"/>
        <v>0</v>
      </c>
      <c r="L881" s="196">
        <f t="shared" si="514"/>
        <v>0</v>
      </c>
      <c r="M881" s="196">
        <f t="shared" si="514"/>
        <v>0</v>
      </c>
      <c r="N881" s="196">
        <f t="shared" si="514"/>
        <v>0</v>
      </c>
      <c r="O881" s="196">
        <f t="shared" si="514"/>
        <v>0</v>
      </c>
      <c r="P881" s="196">
        <f t="shared" si="514"/>
        <v>0</v>
      </c>
      <c r="Q881" s="196">
        <f t="shared" si="514"/>
        <v>0</v>
      </c>
    </row>
    <row r="882" spans="1:20" s="318" customFormat="1" hidden="1" outlineLevel="2">
      <c r="A882" s="67"/>
      <c r="B882" s="85"/>
      <c r="C882" s="86"/>
      <c r="D882" s="83"/>
      <c r="E882" s="196" t="str">
        <f t="shared" ref="E882:Q882" si="515" xml:space="preserve"> E794</f>
        <v>Actual regulated equity - DMMY - nominal (year average prices)</v>
      </c>
      <c r="F882" s="196">
        <f t="shared" si="515"/>
        <v>0</v>
      </c>
      <c r="G882" s="196" t="str">
        <f t="shared" si="515"/>
        <v>£m</v>
      </c>
      <c r="H882" s="196">
        <f t="shared" si="515"/>
        <v>0</v>
      </c>
      <c r="I882" s="196">
        <f t="shared" si="515"/>
        <v>0</v>
      </c>
      <c r="J882" s="196">
        <f t="shared" si="515"/>
        <v>0</v>
      </c>
      <c r="K882" s="196">
        <f t="shared" si="515"/>
        <v>0</v>
      </c>
      <c r="L882" s="196">
        <f t="shared" si="515"/>
        <v>0</v>
      </c>
      <c r="M882" s="196">
        <f t="shared" si="515"/>
        <v>0</v>
      </c>
      <c r="N882" s="196">
        <f t="shared" si="515"/>
        <v>0</v>
      </c>
      <c r="O882" s="196">
        <f t="shared" si="515"/>
        <v>0</v>
      </c>
      <c r="P882" s="196">
        <f t="shared" si="515"/>
        <v>0</v>
      </c>
      <c r="Q882" s="196">
        <f t="shared" si="515"/>
        <v>0</v>
      </c>
    </row>
    <row r="883" spans="1:20" s="315" customFormat="1" hidden="1" outlineLevel="2">
      <c r="A883" s="311"/>
      <c r="B883" s="312"/>
      <c r="C883" s="313"/>
      <c r="D883" s="251"/>
      <c r="E883" s="325" t="s">
        <v>1024</v>
      </c>
      <c r="F883" s="317"/>
      <c r="G883" s="317" t="s">
        <v>170</v>
      </c>
      <c r="H883" s="317"/>
      <c r="I883" s="317"/>
      <c r="J883" s="317">
        <f t="shared" ref="J883:Q883" si="516" xml:space="preserve"> SUM(J878:J882)</f>
        <v>0</v>
      </c>
      <c r="K883" s="317">
        <f t="shared" si="516"/>
        <v>0</v>
      </c>
      <c r="L883" s="317">
        <f t="shared" si="516"/>
        <v>0</v>
      </c>
      <c r="M883" s="317">
        <f t="shared" si="516"/>
        <v>0</v>
      </c>
      <c r="N883" s="317">
        <f t="shared" si="516"/>
        <v>0</v>
      </c>
      <c r="O883" s="317">
        <f t="shared" si="516"/>
        <v>0</v>
      </c>
      <c r="P883" s="317">
        <f t="shared" si="516"/>
        <v>0</v>
      </c>
      <c r="Q883" s="317">
        <f t="shared" si="516"/>
        <v>0</v>
      </c>
    </row>
    <row r="884" spans="1:20" s="149" customFormat="1" hidden="1" outlineLevel="1">
      <c r="A884" s="144"/>
      <c r="B884" s="145"/>
      <c r="C884" s="146"/>
      <c r="D884" s="147"/>
      <c r="E884" s="148"/>
      <c r="G884" s="150"/>
    </row>
    <row r="885" spans="1:20" s="149" customFormat="1" hidden="1" outlineLevel="1" collapsed="1">
      <c r="A885" s="144"/>
      <c r="B885" s="85" t="s">
        <v>1025</v>
      </c>
      <c r="C885" s="146"/>
      <c r="D885" s="147"/>
      <c r="E885" s="148"/>
      <c r="G885" s="150"/>
    </row>
    <row r="886" spans="1:20" s="188" customFormat="1" hidden="1" outlineLevel="2">
      <c r="A886" s="184"/>
      <c r="B886" s="217"/>
      <c r="C886" s="186"/>
      <c r="D886" s="187"/>
      <c r="E886" s="182" t="str">
        <f xml:space="preserve"> Inp!E$209</f>
        <v>Regulatory equity actual</v>
      </c>
      <c r="F886" s="182">
        <f xml:space="preserve"> Inp!F$209</f>
        <v>0</v>
      </c>
      <c r="G886" s="182" t="str">
        <f xml:space="preserve"> Inp!G$209</f>
        <v>%</v>
      </c>
      <c r="H886" s="182">
        <f xml:space="preserve"> Inp!H$209</f>
        <v>0</v>
      </c>
      <c r="I886" s="182">
        <f xml:space="preserve"> Inp!I$209</f>
        <v>0</v>
      </c>
      <c r="J886" s="310">
        <f xml:space="preserve"> Inp!J$209</f>
        <v>0</v>
      </c>
      <c r="K886" s="310">
        <f xml:space="preserve"> Inp!K$209</f>
        <v>0</v>
      </c>
      <c r="L886" s="310">
        <f xml:space="preserve"> Inp!L$209</f>
        <v>0</v>
      </c>
      <c r="M886" s="310">
        <f xml:space="preserve"> Inp!M$209</f>
        <v>0</v>
      </c>
      <c r="N886" s="310">
        <f xml:space="preserve"> Inp!N$209</f>
        <v>0</v>
      </c>
      <c r="O886" s="310">
        <f xml:space="preserve"> Inp!O$209</f>
        <v>0</v>
      </c>
      <c r="P886" s="310">
        <f xml:space="preserve"> Inp!P$209</f>
        <v>0</v>
      </c>
      <c r="Q886" s="310">
        <f xml:space="preserve"> Inp!Q$209</f>
        <v>0</v>
      </c>
    </row>
    <row r="887" spans="1:20" hidden="1" outlineLevel="2">
      <c r="D887" s="83"/>
      <c r="E887" s="84" t="str">
        <f t="shared" ref="E887:Q887" si="517" xml:space="preserve"> E176</f>
        <v>Actual regulated equity - WR - real (2017-18 prices)</v>
      </c>
      <c r="F887" s="84">
        <f t="shared" si="517"/>
        <v>0</v>
      </c>
      <c r="G887" s="84" t="str">
        <f t="shared" si="517"/>
        <v>£m</v>
      </c>
      <c r="H887" s="84">
        <f t="shared" si="517"/>
        <v>0</v>
      </c>
      <c r="I887" s="84">
        <f t="shared" si="517"/>
        <v>0</v>
      </c>
      <c r="J887" s="84">
        <f t="shared" si="517"/>
        <v>0</v>
      </c>
      <c r="K887" s="84">
        <f t="shared" si="517"/>
        <v>0</v>
      </c>
      <c r="L887" s="84">
        <f t="shared" si="517"/>
        <v>0</v>
      </c>
      <c r="M887" s="84">
        <f t="shared" si="517"/>
        <v>0</v>
      </c>
      <c r="N887" s="84">
        <f t="shared" si="517"/>
        <v>0</v>
      </c>
      <c r="O887" s="84">
        <f t="shared" si="517"/>
        <v>0</v>
      </c>
      <c r="P887" s="84">
        <f t="shared" si="517"/>
        <v>0</v>
      </c>
      <c r="Q887" s="84">
        <f t="shared" si="517"/>
        <v>0</v>
      </c>
    </row>
    <row r="888" spans="1:20" s="318" customFormat="1" hidden="1" outlineLevel="2">
      <c r="A888" s="67"/>
      <c r="B888" s="85"/>
      <c r="C888" s="86"/>
      <c r="D888" s="83"/>
      <c r="E888" s="196" t="str">
        <f t="shared" ref="E888:Q888" si="518" xml:space="preserve"> E331</f>
        <v>Actual regulated equity - WN - real (2017-18 prices)</v>
      </c>
      <c r="F888" s="196">
        <f t="shared" si="518"/>
        <v>0</v>
      </c>
      <c r="G888" s="196" t="str">
        <f t="shared" si="518"/>
        <v>£m</v>
      </c>
      <c r="H888" s="196">
        <f t="shared" si="518"/>
        <v>0</v>
      </c>
      <c r="I888" s="196">
        <f t="shared" si="518"/>
        <v>0</v>
      </c>
      <c r="J888" s="196">
        <f t="shared" si="518"/>
        <v>0</v>
      </c>
      <c r="K888" s="196">
        <f t="shared" si="518"/>
        <v>0</v>
      </c>
      <c r="L888" s="196">
        <f t="shared" si="518"/>
        <v>0</v>
      </c>
      <c r="M888" s="196">
        <f t="shared" si="518"/>
        <v>0</v>
      </c>
      <c r="N888" s="196">
        <f t="shared" si="518"/>
        <v>0</v>
      </c>
      <c r="O888" s="196">
        <f t="shared" si="518"/>
        <v>0</v>
      </c>
      <c r="P888" s="196">
        <f t="shared" si="518"/>
        <v>0</v>
      </c>
      <c r="Q888" s="196">
        <f t="shared" si="518"/>
        <v>0</v>
      </c>
    </row>
    <row r="889" spans="1:20" s="318" customFormat="1" hidden="1" outlineLevel="2">
      <c r="A889" s="67"/>
      <c r="B889" s="85"/>
      <c r="C889" s="86"/>
      <c r="D889" s="83"/>
      <c r="E889" s="196" t="str">
        <f t="shared" ref="E889:Q889" si="519" xml:space="preserve"> E486</f>
        <v>Actual regulated equity - WWN - real (2017-18 prices)</v>
      </c>
      <c r="F889" s="196">
        <f t="shared" si="519"/>
        <v>0</v>
      </c>
      <c r="G889" s="196" t="str">
        <f t="shared" si="519"/>
        <v>£m</v>
      </c>
      <c r="H889" s="196">
        <f t="shared" si="519"/>
        <v>0</v>
      </c>
      <c r="I889" s="196">
        <f t="shared" si="519"/>
        <v>0</v>
      </c>
      <c r="J889" s="196">
        <f t="shared" si="519"/>
        <v>0</v>
      </c>
      <c r="K889" s="196">
        <f t="shared" si="519"/>
        <v>0</v>
      </c>
      <c r="L889" s="196">
        <f t="shared" si="519"/>
        <v>0</v>
      </c>
      <c r="M889" s="196">
        <f t="shared" si="519"/>
        <v>0</v>
      </c>
      <c r="N889" s="196">
        <f t="shared" si="519"/>
        <v>0</v>
      </c>
      <c r="O889" s="196">
        <f t="shared" si="519"/>
        <v>0</v>
      </c>
      <c r="P889" s="196">
        <f t="shared" si="519"/>
        <v>0</v>
      </c>
      <c r="Q889" s="196">
        <f t="shared" si="519"/>
        <v>0</v>
      </c>
    </row>
    <row r="890" spans="1:20" s="318" customFormat="1" hidden="1" outlineLevel="2">
      <c r="A890" s="67"/>
      <c r="B890" s="85"/>
      <c r="C890" s="86"/>
      <c r="D890" s="83"/>
      <c r="E890" s="196" t="str">
        <f t="shared" ref="E890:Q890" si="520" xml:space="preserve"> E641</f>
        <v>Actual regulated equity - BR - real (2017-18 prices)</v>
      </c>
      <c r="F890" s="196">
        <f t="shared" si="520"/>
        <v>0</v>
      </c>
      <c r="G890" s="196" t="str">
        <f t="shared" si="520"/>
        <v>£m</v>
      </c>
      <c r="H890" s="196">
        <f t="shared" si="520"/>
        <v>0</v>
      </c>
      <c r="I890" s="196">
        <f t="shared" si="520"/>
        <v>0</v>
      </c>
      <c r="J890" s="196">
        <f t="shared" si="520"/>
        <v>0</v>
      </c>
      <c r="K890" s="196">
        <f t="shared" si="520"/>
        <v>0</v>
      </c>
      <c r="L890" s="196">
        <f t="shared" si="520"/>
        <v>0</v>
      </c>
      <c r="M890" s="196">
        <f t="shared" si="520"/>
        <v>0</v>
      </c>
      <c r="N890" s="196">
        <f t="shared" si="520"/>
        <v>0</v>
      </c>
      <c r="O890" s="196">
        <f t="shared" si="520"/>
        <v>0</v>
      </c>
      <c r="P890" s="196">
        <f t="shared" si="520"/>
        <v>0</v>
      </c>
      <c r="Q890" s="196">
        <f t="shared" si="520"/>
        <v>0</v>
      </c>
    </row>
    <row r="891" spans="1:20" s="318" customFormat="1" hidden="1" outlineLevel="2">
      <c r="A891" s="67"/>
      <c r="B891" s="85"/>
      <c r="C891" s="86"/>
      <c r="D891" s="83"/>
      <c r="E891" s="196" t="str">
        <f t="shared" ref="E891:Q891" si="521">E796</f>
        <v>Actual regulated equity - DMMY - real (2017-18 prices)</v>
      </c>
      <c r="F891" s="196">
        <f t="shared" si="521"/>
        <v>0</v>
      </c>
      <c r="G891" s="196" t="str">
        <f t="shared" si="521"/>
        <v>£m</v>
      </c>
      <c r="H891" s="196">
        <f t="shared" si="521"/>
        <v>0</v>
      </c>
      <c r="I891" s="196">
        <f t="shared" si="521"/>
        <v>0</v>
      </c>
      <c r="J891" s="196">
        <f t="shared" si="521"/>
        <v>0</v>
      </c>
      <c r="K891" s="196">
        <f t="shared" si="521"/>
        <v>0</v>
      </c>
      <c r="L891" s="196">
        <f t="shared" si="521"/>
        <v>0</v>
      </c>
      <c r="M891" s="196">
        <f t="shared" si="521"/>
        <v>0</v>
      </c>
      <c r="N891" s="196">
        <f t="shared" si="521"/>
        <v>0</v>
      </c>
      <c r="O891" s="196">
        <f t="shared" si="521"/>
        <v>0</v>
      </c>
      <c r="P891" s="196">
        <f t="shared" si="521"/>
        <v>0</v>
      </c>
      <c r="Q891" s="196">
        <f t="shared" si="521"/>
        <v>0</v>
      </c>
    </row>
    <row r="892" spans="1:20" s="118" customFormat="1" hidden="1" outlineLevel="2">
      <c r="A892" s="269"/>
      <c r="B892" s="270"/>
      <c r="C892" s="271"/>
      <c r="D892" s="272"/>
      <c r="E892" s="381" t="s">
        <v>1026</v>
      </c>
      <c r="F892" s="261"/>
      <c r="G892" s="261" t="s">
        <v>170</v>
      </c>
      <c r="H892" s="261"/>
      <c r="I892" s="261"/>
      <c r="J892" s="261">
        <f t="shared" ref="J892:Q892" si="522" xml:space="preserve"> SUM(J887:J891)</f>
        <v>0</v>
      </c>
      <c r="K892" s="261">
        <f t="shared" si="522"/>
        <v>0</v>
      </c>
      <c r="L892" s="261">
        <f t="shared" si="522"/>
        <v>0</v>
      </c>
      <c r="M892" s="261">
        <f t="shared" si="522"/>
        <v>0</v>
      </c>
      <c r="N892" s="261">
        <f t="shared" si="522"/>
        <v>0</v>
      </c>
      <c r="O892" s="261">
        <f t="shared" si="522"/>
        <v>0</v>
      </c>
      <c r="P892" s="261">
        <f t="shared" si="522"/>
        <v>0</v>
      </c>
      <c r="Q892" s="261">
        <f t="shared" si="522"/>
        <v>0</v>
      </c>
    </row>
    <row r="893" spans="1:20" hidden="1" outlineLevel="1">
      <c r="D893" s="83"/>
    </row>
    <row r="894" spans="1:20" s="260" customFormat="1">
      <c r="A894" s="257"/>
      <c r="B894" s="258"/>
      <c r="C894" s="259"/>
      <c r="D894" s="256"/>
      <c r="E894" s="197"/>
      <c r="F894" s="197"/>
      <c r="G894" s="197"/>
      <c r="H894" s="197"/>
      <c r="I894" s="197"/>
      <c r="J894" s="197"/>
      <c r="K894" s="197"/>
      <c r="L894" s="197"/>
      <c r="M894" s="197"/>
      <c r="N894" s="197"/>
      <c r="O894" s="197"/>
      <c r="P894" s="197"/>
      <c r="Q894" s="197"/>
    </row>
    <row r="895" spans="1:20">
      <c r="A895" s="51" t="s">
        <v>90</v>
      </c>
      <c r="B895" s="51"/>
      <c r="C895" s="51"/>
      <c r="D895" s="255"/>
      <c r="E895" s="51"/>
      <c r="F895" s="51"/>
      <c r="G895" s="51"/>
      <c r="H895" s="51"/>
      <c r="I895" s="51"/>
      <c r="J895" s="51"/>
      <c r="K895" s="51"/>
      <c r="L895" s="51"/>
      <c r="M895" s="51"/>
      <c r="N895" s="51"/>
      <c r="O895" s="51"/>
      <c r="P895" s="51"/>
      <c r="Q895" s="51"/>
      <c r="R895" s="51"/>
      <c r="S895" s="51"/>
      <c r="T895" s="51"/>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1"/>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1"/>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1"/>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1"/>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1"/>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1"/>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1"/>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1"/>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1"/>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1"/>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1"/>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1"/>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1"/>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1"/>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1"/>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1"/>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1"/>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1"/>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1"/>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1"/>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1"/>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1"/>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1"/>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1"/>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1"/>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1"/>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1"/>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1"/>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1"/>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1"/>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1"/>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1"/>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1"/>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1"/>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1"/>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1"/>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1"/>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1"/>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1"/>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1"/>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1"/>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1"/>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1"/>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1"/>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1"/>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1"/>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1"/>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1"/>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1"/>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1"/>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1"/>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1"/>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1"/>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1"/>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1"/>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1"/>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1"/>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1"/>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1"/>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1"/>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1"/>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1"/>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1"/>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1"/>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1"/>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1"/>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1"/>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1"/>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1"/>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1"/>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1"/>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1"/>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1"/>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1"/>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1"/>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1"/>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1"/>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1"/>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1"/>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1"/>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1"/>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1"/>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1"/>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1"/>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1"/>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1"/>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1"/>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1"/>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1"/>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1"/>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1"/>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1"/>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1"/>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1"/>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1"/>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1"/>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1"/>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1"/>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1"/>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1"/>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1"/>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1"/>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1"/>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1"/>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1"/>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1"/>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1"/>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1"/>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1"/>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1"/>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1"/>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1"/>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1"/>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1"/>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1"/>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1"/>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1"/>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1"/>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1"/>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1"/>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1"/>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1"/>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1"/>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1"/>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1"/>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1"/>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1"/>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1"/>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1"/>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1"/>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1"/>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1"/>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1"/>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1"/>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1"/>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1"/>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1"/>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1"/>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1"/>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1"/>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1"/>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1"/>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1"/>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1"/>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1"/>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1"/>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1"/>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1"/>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1"/>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1"/>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1"/>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1"/>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1"/>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1"/>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1"/>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1"/>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1"/>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1"/>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1"/>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1"/>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1"/>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1"/>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1"/>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1"/>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1"/>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1"/>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1"/>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1"/>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1"/>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1"/>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1"/>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1"/>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1"/>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1"/>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1"/>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1"/>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1"/>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1"/>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1"/>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1"/>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1"/>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1"/>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1"/>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1"/>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1"/>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1"/>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1"/>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1"/>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1"/>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1"/>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1"/>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1"/>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1"/>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1"/>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1"/>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1"/>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1"/>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1"/>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1"/>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1"/>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1"/>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1"/>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1"/>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1"/>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1"/>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1"/>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1"/>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1"/>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1"/>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1"/>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1"/>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1"/>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1"/>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1"/>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1"/>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1"/>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1"/>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1"/>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1"/>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1"/>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1"/>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1"/>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1"/>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1"/>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1"/>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1"/>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1"/>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1"/>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1"/>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1"/>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1"/>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1"/>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1"/>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1"/>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1"/>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1"/>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1"/>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1"/>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1"/>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1"/>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1"/>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1"/>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1"/>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1"/>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1"/>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1"/>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1"/>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1"/>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1"/>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1"/>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1"/>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1"/>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1"/>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1"/>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1"/>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1"/>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1"/>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1"/>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1"/>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1"/>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1"/>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1"/>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1"/>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1"/>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1"/>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1"/>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sheetData>
  <phoneticPr fontId="111" type="noConversion"/>
  <conditionalFormatting sqref="U3:CA3">
    <cfRule type="cellIs" dxfId="23" priority="6" operator="equal">
      <formula>"Post-Fcst"</formula>
    </cfRule>
    <cfRule type="cellIs" dxfId="22" priority="7" operator="equal">
      <formula>"Forecast"</formula>
    </cfRule>
    <cfRule type="cellIs" dxfId="21" priority="8" operator="equal">
      <formula>"Pre Fcst"</formula>
    </cfRule>
  </conditionalFormatting>
  <conditionalFormatting sqref="J3:T3">
    <cfRule type="cellIs" dxfId="20" priority="3" operator="equal">
      <formula>"Post-Fcst"</formula>
    </cfRule>
    <cfRule type="cellIs" dxfId="19" priority="4" operator="equal">
      <formula>"Forecast"</formula>
    </cfRule>
    <cfRule type="cellIs" dxfId="18" priority="5"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555"/>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4.8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SummaryOutput</v>
      </c>
      <c r="B1" s="55"/>
      <c r="C1" s="89"/>
      <c r="D1" s="55"/>
      <c r="E1" s="90"/>
      <c r="F1" s="55"/>
      <c r="G1" s="55"/>
      <c r="H1" s="511" t="str">
        <f>Inp!$F$10</f>
        <v>Portsmouth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5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60"/>
    </row>
    <row r="5" spans="1:79" s="66" customFormat="1">
      <c r="A5" s="63"/>
      <c r="B5" s="58"/>
      <c r="C5" s="59"/>
      <c r="D5" s="253"/>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49" customFormat="1">
      <c r="A6" s="144"/>
      <c r="B6" s="145"/>
      <c r="C6" s="146"/>
      <c r="D6" s="223"/>
      <c r="E6" s="148"/>
      <c r="G6" s="150"/>
      <c r="J6" s="371"/>
      <c r="K6" s="371"/>
      <c r="L6" s="371"/>
      <c r="M6" s="371"/>
      <c r="N6" s="371"/>
      <c r="O6" s="371"/>
      <c r="P6" s="371"/>
      <c r="Q6" s="371"/>
    </row>
    <row r="7" spans="1:79" collapsed="1">
      <c r="A7" s="33" t="s">
        <v>1027</v>
      </c>
      <c r="B7" s="33"/>
      <c r="C7" s="33"/>
      <c r="D7" s="399"/>
      <c r="E7" s="33"/>
      <c r="F7" s="33"/>
      <c r="G7" s="33"/>
      <c r="H7" s="33"/>
      <c r="I7" s="33"/>
      <c r="J7" s="33"/>
      <c r="K7" s="33"/>
      <c r="L7" s="33"/>
      <c r="M7" s="33"/>
      <c r="N7" s="33"/>
      <c r="O7" s="33"/>
      <c r="P7" s="33"/>
      <c r="Q7" s="33"/>
      <c r="R7" s="209"/>
      <c r="S7" s="33"/>
      <c r="T7" s="33"/>
    </row>
    <row r="8" spans="1:79" s="66" customFormat="1" hidden="1" outlineLevel="1">
      <c r="A8" s="22"/>
      <c r="B8" s="23"/>
      <c r="C8" s="24"/>
      <c r="D8" s="400"/>
      <c r="E8" s="8"/>
      <c r="F8" s="26"/>
      <c r="G8" s="26"/>
      <c r="H8" s="26"/>
      <c r="I8" s="27"/>
      <c r="J8" s="27"/>
      <c r="K8" s="27"/>
      <c r="L8" s="27"/>
      <c r="M8" s="27"/>
      <c r="N8" s="27"/>
      <c r="O8" s="27"/>
      <c r="P8" s="27"/>
      <c r="Q8" s="27"/>
      <c r="R8" s="461"/>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hidden="1" outlineLevel="1" collapsed="1">
      <c r="B9" s="258" t="s">
        <v>1159</v>
      </c>
      <c r="D9" s="251"/>
      <c r="R9" s="193"/>
    </row>
    <row r="10" spans="1:79" s="411" customFormat="1" hidden="1" outlineLevel="2">
      <c r="A10" s="67"/>
      <c r="B10" s="85"/>
      <c r="C10" s="86"/>
      <c r="D10" s="251"/>
      <c r="E10" s="84"/>
      <c r="R10" s="467"/>
    </row>
    <row r="11" spans="1:79" s="421" customFormat="1" hidden="1" outlineLevel="2">
      <c r="A11" s="368"/>
      <c r="B11" s="219"/>
      <c r="C11" s="369"/>
      <c r="D11" s="223"/>
      <c r="E11" s="370" t="str">
        <f xml:space="preserve"> Update!E140</f>
        <v>RCV at 31 March 2020 expressed in March 2020 prices - WR</v>
      </c>
      <c r="F11" s="410">
        <f xml:space="preserve"> Update!F140</f>
        <v>0</v>
      </c>
      <c r="G11" s="410" t="str">
        <f xml:space="preserve"> Update!G140</f>
        <v>£m</v>
      </c>
      <c r="H11" s="410">
        <f xml:space="preserve"> Update!H140</f>
        <v>0</v>
      </c>
      <c r="I11" s="410">
        <f xml:space="preserve"> Update!I140</f>
        <v>0</v>
      </c>
      <c r="J11" s="410">
        <f xml:space="preserve"> Update!J140</f>
        <v>0</v>
      </c>
      <c r="K11" s="410">
        <f xml:space="preserve"> Update!K140</f>
        <v>0</v>
      </c>
      <c r="L11" s="410">
        <f xml:space="preserve"> Update!L140</f>
        <v>0</v>
      </c>
      <c r="M11" s="410">
        <f xml:space="preserve"> Update!M140</f>
        <v>4.6512174989683972</v>
      </c>
      <c r="N11" s="410">
        <f xml:space="preserve"> Update!N140</f>
        <v>0</v>
      </c>
      <c r="O11" s="410">
        <f xml:space="preserve"> Update!O140</f>
        <v>0</v>
      </c>
      <c r="P11" s="410">
        <f xml:space="preserve"> Update!P140</f>
        <v>0</v>
      </c>
      <c r="Q11" s="410">
        <f xml:space="preserve"> Update!Q140</f>
        <v>0</v>
      </c>
    </row>
    <row r="12" spans="1:79" s="421" customFormat="1" hidden="1" outlineLevel="2">
      <c r="A12" s="368"/>
      <c r="B12" s="219"/>
      <c r="C12" s="369"/>
      <c r="D12" s="223" t="s">
        <v>565</v>
      </c>
      <c r="E12" s="370" t="str">
        <f xml:space="preserve"> Update!E141</f>
        <v>Indexation roll forward in 2021 update - WR</v>
      </c>
      <c r="F12" s="410">
        <f xml:space="preserve"> Update!F141</f>
        <v>0</v>
      </c>
      <c r="G12" s="410" t="str">
        <f xml:space="preserve"> Update!G141</f>
        <v>£m</v>
      </c>
      <c r="H12" s="410">
        <f xml:space="preserve"> Update!H141</f>
        <v>0</v>
      </c>
      <c r="I12" s="410">
        <f xml:space="preserve"> Update!I141</f>
        <v>0</v>
      </c>
      <c r="J12" s="410">
        <f xml:space="preserve"> Update!J141</f>
        <v>0</v>
      </c>
      <c r="K12" s="410">
        <f xml:space="preserve"> Update!K141</f>
        <v>0</v>
      </c>
      <c r="L12" s="410">
        <f xml:space="preserve"> Update!L141</f>
        <v>0</v>
      </c>
      <c r="M12" s="410">
        <f xml:space="preserve"> Update!M141</f>
        <v>4.7111779455481617E-2</v>
      </c>
      <c r="N12" s="410">
        <f xml:space="preserve"> Update!N141</f>
        <v>0</v>
      </c>
      <c r="O12" s="410">
        <f xml:space="preserve"> Update!O141</f>
        <v>0</v>
      </c>
      <c r="P12" s="410">
        <f xml:space="preserve"> Update!P141</f>
        <v>0</v>
      </c>
      <c r="Q12" s="410">
        <f xml:space="preserve"> Update!Q141</f>
        <v>0</v>
      </c>
    </row>
    <row r="13" spans="1:79" s="421" customFormat="1" hidden="1" outlineLevel="2">
      <c r="A13" s="368"/>
      <c r="B13" s="219"/>
      <c r="C13" s="369"/>
      <c r="D13" s="401"/>
      <c r="E13" s="370" t="str">
        <f xml:space="preserve"> Update!E142</f>
        <v>RCV at 31 March 2020 expressed in March 2021 prices - WR</v>
      </c>
      <c r="F13" s="410">
        <f xml:space="preserve"> Update!F142</f>
        <v>0</v>
      </c>
      <c r="G13" s="410" t="str">
        <f xml:space="preserve"> Update!G142</f>
        <v>£m</v>
      </c>
      <c r="H13" s="410">
        <f xml:space="preserve"> Update!H142</f>
        <v>0</v>
      </c>
      <c r="I13" s="410">
        <f xml:space="preserve"> Update!I142</f>
        <v>0</v>
      </c>
      <c r="J13" s="410">
        <f xml:space="preserve"> Update!J142</f>
        <v>0</v>
      </c>
      <c r="K13" s="410">
        <f xml:space="preserve"> Update!K142</f>
        <v>0</v>
      </c>
      <c r="L13" s="410">
        <f xml:space="preserve"> Update!L142</f>
        <v>0</v>
      </c>
      <c r="M13" s="410">
        <f xml:space="preserve"> Update!M142</f>
        <v>4.6983292784238788</v>
      </c>
      <c r="N13" s="410">
        <f xml:space="preserve"> Update!N142</f>
        <v>0</v>
      </c>
      <c r="O13" s="410">
        <f xml:space="preserve"> Update!O142</f>
        <v>0</v>
      </c>
      <c r="P13" s="410">
        <f xml:space="preserve"> Update!P142</f>
        <v>0</v>
      </c>
      <c r="Q13" s="410">
        <f xml:space="preserve"> Update!Q142</f>
        <v>0</v>
      </c>
    </row>
    <row r="14" spans="1:79" s="411" customFormat="1" hidden="1" outlineLevel="2">
      <c r="A14" s="67"/>
      <c r="B14" s="85"/>
      <c r="C14" s="86"/>
      <c r="D14" s="251"/>
      <c r="E14" s="84"/>
      <c r="F14" s="412"/>
      <c r="G14" s="412"/>
      <c r="H14" s="412"/>
      <c r="I14" s="412"/>
      <c r="J14" s="412"/>
      <c r="K14" s="412"/>
      <c r="L14" s="412"/>
      <c r="M14" s="412"/>
      <c r="N14" s="412"/>
      <c r="O14" s="412"/>
      <c r="P14" s="412"/>
      <c r="Q14" s="412"/>
      <c r="R14" s="467"/>
    </row>
    <row r="15" spans="1:79" s="421" customFormat="1" hidden="1" outlineLevel="2">
      <c r="A15" s="368"/>
      <c r="B15" s="219"/>
      <c r="C15" s="369"/>
      <c r="D15" s="223"/>
      <c r="E15" s="370" t="str">
        <f xml:space="preserve"> Update!E144</f>
        <v>RCV at 31 March 2021 expressed in March 2021 prices - WR</v>
      </c>
      <c r="F15" s="410">
        <f xml:space="preserve"> Update!F144</f>
        <v>0</v>
      </c>
      <c r="G15" s="410" t="str">
        <f xml:space="preserve"> Update!G144</f>
        <v>£m</v>
      </c>
      <c r="H15" s="410">
        <f xml:space="preserve"> Update!H144</f>
        <v>0</v>
      </c>
      <c r="I15" s="410">
        <f xml:space="preserve"> Update!I144</f>
        <v>0</v>
      </c>
      <c r="J15" s="410">
        <f xml:space="preserve"> Update!J144</f>
        <v>0</v>
      </c>
      <c r="K15" s="410">
        <f xml:space="preserve"> Update!K144</f>
        <v>0</v>
      </c>
      <c r="L15" s="410">
        <f xml:space="preserve"> Update!L144</f>
        <v>0</v>
      </c>
      <c r="M15" s="410">
        <f xml:space="preserve"> Update!M144</f>
        <v>0</v>
      </c>
      <c r="N15" s="410">
        <f xml:space="preserve"> Update!N144</f>
        <v>6.625243338362548</v>
      </c>
      <c r="O15" s="410">
        <f xml:space="preserve"> Update!O144</f>
        <v>0</v>
      </c>
      <c r="P15" s="410">
        <f xml:space="preserve"> Update!P144</f>
        <v>0</v>
      </c>
      <c r="Q15" s="410">
        <f xml:space="preserve"> Update!Q144</f>
        <v>0</v>
      </c>
    </row>
    <row r="16" spans="1:79" s="421" customFormat="1" hidden="1" outlineLevel="2">
      <c r="A16" s="368"/>
      <c r="B16" s="219"/>
      <c r="C16" s="369"/>
      <c r="D16" s="223" t="s">
        <v>565</v>
      </c>
      <c r="E16" s="370" t="str">
        <f xml:space="preserve"> Update!E145</f>
        <v>Indexation roll forward in 2022 update - WR</v>
      </c>
      <c r="F16" s="410">
        <f xml:space="preserve"> Update!F145</f>
        <v>0</v>
      </c>
      <c r="G16" s="410" t="str">
        <f xml:space="preserve"> Update!G145</f>
        <v>£m</v>
      </c>
      <c r="H16" s="410">
        <f xml:space="preserve"> Update!H145</f>
        <v>0</v>
      </c>
      <c r="I16" s="410">
        <f xml:space="preserve"> Update!I145</f>
        <v>0</v>
      </c>
      <c r="J16" s="410">
        <f xml:space="preserve"> Update!J145</f>
        <v>0</v>
      </c>
      <c r="K16" s="410">
        <f xml:space="preserve"> Update!K145</f>
        <v>0</v>
      </c>
      <c r="L16" s="410">
        <f xml:space="preserve"> Update!L145</f>
        <v>0</v>
      </c>
      <c r="M16" s="410">
        <f xml:space="preserve"> Update!M145</f>
        <v>0</v>
      </c>
      <c r="N16" s="410">
        <f xml:space="preserve"> Update!N145</f>
        <v>0</v>
      </c>
      <c r="O16" s="410">
        <f xml:space="preserve"> Update!O145</f>
        <v>0</v>
      </c>
      <c r="P16" s="410">
        <f xml:space="preserve"> Update!P145</f>
        <v>0</v>
      </c>
      <c r="Q16" s="410">
        <f xml:space="preserve"> Update!Q145</f>
        <v>0</v>
      </c>
    </row>
    <row r="17" spans="1:20" s="421" customFormat="1" hidden="1" outlineLevel="2">
      <c r="A17" s="368"/>
      <c r="B17" s="219"/>
      <c r="C17" s="369"/>
      <c r="D17" s="401"/>
      <c r="E17" s="370" t="str">
        <f xml:space="preserve"> Update!E146</f>
        <v>RCV at 31 March 2021 expressed in March 2022 prices - WR</v>
      </c>
      <c r="F17" s="410">
        <f xml:space="preserve"> Update!F146</f>
        <v>0</v>
      </c>
      <c r="G17" s="410" t="str">
        <f xml:space="preserve"> Update!G146</f>
        <v>£m</v>
      </c>
      <c r="H17" s="410">
        <f xml:space="preserve"> Update!H146</f>
        <v>0</v>
      </c>
      <c r="I17" s="410">
        <f xml:space="preserve"> Update!I146</f>
        <v>0</v>
      </c>
      <c r="J17" s="410">
        <f xml:space="preserve"> Update!J146</f>
        <v>0</v>
      </c>
      <c r="K17" s="410">
        <f xml:space="preserve"> Update!K146</f>
        <v>0</v>
      </c>
      <c r="L17" s="410">
        <f xml:space="preserve"> Update!L146</f>
        <v>0</v>
      </c>
      <c r="M17" s="410">
        <f xml:space="preserve"> Update!M146</f>
        <v>0</v>
      </c>
      <c r="N17" s="410">
        <f xml:space="preserve"> Update!N146</f>
        <v>0</v>
      </c>
      <c r="O17" s="410">
        <f xml:space="preserve"> Update!O146</f>
        <v>0</v>
      </c>
      <c r="P17" s="410">
        <f xml:space="preserve"> Update!P146</f>
        <v>0</v>
      </c>
      <c r="Q17" s="410">
        <f xml:space="preserve"> Update!Q146</f>
        <v>0</v>
      </c>
    </row>
    <row r="18" spans="1:20" s="411" customFormat="1" hidden="1" outlineLevel="2">
      <c r="A18" s="67"/>
      <c r="B18" s="85"/>
      <c r="C18" s="86"/>
      <c r="D18" s="251"/>
      <c r="E18" s="84"/>
      <c r="F18" s="412"/>
      <c r="G18" s="412"/>
      <c r="H18" s="412"/>
      <c r="I18" s="412"/>
      <c r="J18" s="412"/>
      <c r="K18" s="412"/>
      <c r="L18" s="412"/>
      <c r="M18" s="412"/>
      <c r="N18" s="412"/>
      <c r="O18" s="412"/>
      <c r="P18" s="412"/>
      <c r="Q18" s="412"/>
      <c r="R18" s="467"/>
    </row>
    <row r="19" spans="1:20" s="421" customFormat="1" hidden="1" outlineLevel="2">
      <c r="A19" s="368"/>
      <c r="B19" s="219"/>
      <c r="C19" s="369"/>
      <c r="D19" s="223"/>
      <c r="E19" s="370" t="str">
        <f xml:space="preserve"> Update!E148</f>
        <v>RCV at 31 March 2022 expressed in March 2022 prices - WR</v>
      </c>
      <c r="F19" s="410">
        <f xml:space="preserve"> Update!F148</f>
        <v>0</v>
      </c>
      <c r="G19" s="410" t="str">
        <f xml:space="preserve"> Update!G148</f>
        <v>£m</v>
      </c>
      <c r="H19" s="410">
        <f xml:space="preserve"> Update!H148</f>
        <v>0</v>
      </c>
      <c r="I19" s="410">
        <f xml:space="preserve"> Update!I148</f>
        <v>0</v>
      </c>
      <c r="J19" s="410">
        <f xml:space="preserve"> Update!J148</f>
        <v>0</v>
      </c>
      <c r="K19" s="410">
        <f xml:space="preserve"> Update!K148</f>
        <v>0</v>
      </c>
      <c r="L19" s="410">
        <f xml:space="preserve"> Update!L148</f>
        <v>0</v>
      </c>
      <c r="M19" s="410">
        <f xml:space="preserve"> Update!M148</f>
        <v>0</v>
      </c>
      <c r="N19" s="410">
        <f xml:space="preserve"> Update!N148</f>
        <v>0</v>
      </c>
      <c r="O19" s="410">
        <f xml:space="preserve"> Update!O148</f>
        <v>0</v>
      </c>
      <c r="P19" s="410">
        <f xml:space="preserve"> Update!P148</f>
        <v>0</v>
      </c>
      <c r="Q19" s="410">
        <f xml:space="preserve"> Update!Q148</f>
        <v>0</v>
      </c>
    </row>
    <row r="20" spans="1:20" s="421" customFormat="1" hidden="1" outlineLevel="2">
      <c r="A20" s="368"/>
      <c r="B20" s="219"/>
      <c r="C20" s="369"/>
      <c r="D20" s="223" t="s">
        <v>565</v>
      </c>
      <c r="E20" s="370" t="str">
        <f xml:space="preserve"> Update!E149</f>
        <v>Indexation roll forward in 2023 update - WR</v>
      </c>
      <c r="F20" s="410">
        <f xml:space="preserve"> Update!F149</f>
        <v>0</v>
      </c>
      <c r="G20" s="410" t="str">
        <f xml:space="preserve"> Update!G149</f>
        <v>£m</v>
      </c>
      <c r="H20" s="410">
        <f xml:space="preserve"> Update!H149</f>
        <v>0</v>
      </c>
      <c r="I20" s="410">
        <f xml:space="preserve"> Update!I149</f>
        <v>0</v>
      </c>
      <c r="J20" s="410">
        <f xml:space="preserve"> Update!J149</f>
        <v>0</v>
      </c>
      <c r="K20" s="410">
        <f xml:space="preserve"> Update!K149</f>
        <v>0</v>
      </c>
      <c r="L20" s="410">
        <f xml:space="preserve"> Update!L149</f>
        <v>0</v>
      </c>
      <c r="M20" s="410">
        <f xml:space="preserve"> Update!M149</f>
        <v>0</v>
      </c>
      <c r="N20" s="410">
        <f xml:space="preserve"> Update!N149</f>
        <v>0</v>
      </c>
      <c r="O20" s="410">
        <f xml:space="preserve"> Update!O149</f>
        <v>0</v>
      </c>
      <c r="P20" s="410">
        <f xml:space="preserve"> Update!P149</f>
        <v>0</v>
      </c>
      <c r="Q20" s="410">
        <f xml:space="preserve"> Update!Q149</f>
        <v>0</v>
      </c>
    </row>
    <row r="21" spans="1:20" s="421" customFormat="1" hidden="1" outlineLevel="2">
      <c r="A21" s="368"/>
      <c r="B21" s="219"/>
      <c r="C21" s="369"/>
      <c r="D21" s="401"/>
      <c r="E21" s="370" t="str">
        <f xml:space="preserve"> Update!E150</f>
        <v>RCV at 31 March 2022 expressed in March 2023 prices - WR</v>
      </c>
      <c r="F21" s="410">
        <f xml:space="preserve"> Update!F150</f>
        <v>0</v>
      </c>
      <c r="G21" s="410" t="str">
        <f xml:space="preserve"> Update!G150</f>
        <v>£m</v>
      </c>
      <c r="H21" s="410">
        <f xml:space="preserve"> Update!H150</f>
        <v>0</v>
      </c>
      <c r="I21" s="410">
        <f xml:space="preserve"> Update!I150</f>
        <v>0</v>
      </c>
      <c r="J21" s="410">
        <f xml:space="preserve"> Update!J150</f>
        <v>0</v>
      </c>
      <c r="K21" s="410">
        <f xml:space="preserve"> Update!K150</f>
        <v>0</v>
      </c>
      <c r="L21" s="410">
        <f xml:space="preserve"> Update!L150</f>
        <v>0</v>
      </c>
      <c r="M21" s="410">
        <f xml:space="preserve"> Update!M150</f>
        <v>0</v>
      </c>
      <c r="N21" s="410">
        <f xml:space="preserve"> Update!N150</f>
        <v>0</v>
      </c>
      <c r="O21" s="410">
        <f xml:space="preserve"> Update!O150</f>
        <v>0</v>
      </c>
      <c r="P21" s="410">
        <f xml:space="preserve"> Update!P150</f>
        <v>0</v>
      </c>
      <c r="Q21" s="410">
        <f xml:space="preserve"> Update!Q150</f>
        <v>0</v>
      </c>
    </row>
    <row r="22" spans="1:20" s="411" customFormat="1" hidden="1" outlineLevel="2">
      <c r="A22" s="67"/>
      <c r="B22" s="85"/>
      <c r="C22" s="86"/>
      <c r="D22" s="251"/>
      <c r="E22" s="84"/>
      <c r="F22" s="412"/>
      <c r="G22" s="412"/>
      <c r="H22" s="412"/>
      <c r="I22" s="412"/>
      <c r="J22" s="412"/>
      <c r="K22" s="412"/>
      <c r="L22" s="412"/>
      <c r="M22" s="412"/>
      <c r="N22" s="412"/>
      <c r="O22" s="412"/>
      <c r="P22" s="412"/>
      <c r="Q22" s="412"/>
      <c r="R22" s="467"/>
    </row>
    <row r="23" spans="1:20" s="421" customFormat="1" hidden="1" outlineLevel="2">
      <c r="A23" s="368"/>
      <c r="B23" s="219"/>
      <c r="C23" s="369"/>
      <c r="D23" s="223"/>
      <c r="E23" s="370" t="str">
        <f xml:space="preserve"> Update!E152</f>
        <v>RCV at 31 March 2023 expressed in March 2023 prices - WR</v>
      </c>
      <c r="F23" s="410">
        <f xml:space="preserve"> Update!F152</f>
        <v>0</v>
      </c>
      <c r="G23" s="410" t="str">
        <f xml:space="preserve"> Update!G152</f>
        <v>£m</v>
      </c>
      <c r="H23" s="410">
        <f xml:space="preserve"> Update!H152</f>
        <v>0</v>
      </c>
      <c r="I23" s="410">
        <f xml:space="preserve"> Update!I152</f>
        <v>0</v>
      </c>
      <c r="J23" s="410">
        <f xml:space="preserve"> Update!J152</f>
        <v>0</v>
      </c>
      <c r="K23" s="410">
        <f xml:space="preserve"> Update!K152</f>
        <v>0</v>
      </c>
      <c r="L23" s="410">
        <f xml:space="preserve"> Update!L152</f>
        <v>0</v>
      </c>
      <c r="M23" s="410">
        <f xml:space="preserve"> Update!M152</f>
        <v>0</v>
      </c>
      <c r="N23" s="410">
        <f xml:space="preserve"> Update!N152</f>
        <v>0</v>
      </c>
      <c r="O23" s="410">
        <f xml:space="preserve"> Update!O152</f>
        <v>0</v>
      </c>
      <c r="P23" s="410">
        <f xml:space="preserve"> Update!P152</f>
        <v>0</v>
      </c>
      <c r="Q23" s="410">
        <f xml:space="preserve"> Update!Q152</f>
        <v>0</v>
      </c>
    </row>
    <row r="24" spans="1:20" s="421" customFormat="1" hidden="1" outlineLevel="2">
      <c r="A24" s="368"/>
      <c r="B24" s="219"/>
      <c r="C24" s="369"/>
      <c r="D24" s="223" t="s">
        <v>565</v>
      </c>
      <c r="E24" s="370" t="str">
        <f xml:space="preserve"> Update!E153</f>
        <v>Indexation roll forward in 2024 update - WR</v>
      </c>
      <c r="F24" s="410">
        <f xml:space="preserve"> Update!F153</f>
        <v>0</v>
      </c>
      <c r="G24" s="410" t="str">
        <f xml:space="preserve"> Update!G153</f>
        <v>£m</v>
      </c>
      <c r="H24" s="410">
        <f xml:space="preserve"> Update!H153</f>
        <v>0</v>
      </c>
      <c r="I24" s="410">
        <f xml:space="preserve"> Update!I153</f>
        <v>0</v>
      </c>
      <c r="J24" s="410">
        <f xml:space="preserve"> Update!J153</f>
        <v>0</v>
      </c>
      <c r="K24" s="410">
        <f xml:space="preserve"> Update!K153</f>
        <v>0</v>
      </c>
      <c r="L24" s="410">
        <f xml:space="preserve"> Update!L153</f>
        <v>0</v>
      </c>
      <c r="M24" s="410">
        <f xml:space="preserve"> Update!M153</f>
        <v>0</v>
      </c>
      <c r="N24" s="410">
        <f xml:space="preserve"> Update!N153</f>
        <v>0</v>
      </c>
      <c r="O24" s="410">
        <f xml:space="preserve"> Update!O153</f>
        <v>0</v>
      </c>
      <c r="P24" s="410">
        <f xml:space="preserve"> Update!P153</f>
        <v>0</v>
      </c>
      <c r="Q24" s="410">
        <f xml:space="preserve"> Update!Q153</f>
        <v>0</v>
      </c>
    </row>
    <row r="25" spans="1:20" s="421" customFormat="1" hidden="1" outlineLevel="2">
      <c r="A25" s="368"/>
      <c r="B25" s="219"/>
      <c r="C25" s="369"/>
      <c r="D25" s="401"/>
      <c r="E25" s="370" t="str">
        <f xml:space="preserve"> Update!E154</f>
        <v>RCV at 31 March 2023 expressed in March 2024 prices - WR</v>
      </c>
      <c r="F25" s="410">
        <f xml:space="preserve"> Update!F154</f>
        <v>0</v>
      </c>
      <c r="G25" s="410" t="str">
        <f xml:space="preserve"> Update!G154</f>
        <v>£m</v>
      </c>
      <c r="H25" s="410">
        <f xml:space="preserve"> Update!H154</f>
        <v>0</v>
      </c>
      <c r="I25" s="410">
        <f xml:space="preserve"> Update!I154</f>
        <v>0</v>
      </c>
      <c r="J25" s="410">
        <f xml:space="preserve"> Update!J154</f>
        <v>0</v>
      </c>
      <c r="K25" s="410">
        <f xml:space="preserve"> Update!K154</f>
        <v>0</v>
      </c>
      <c r="L25" s="410">
        <f xml:space="preserve"> Update!L154</f>
        <v>0</v>
      </c>
      <c r="M25" s="410">
        <f xml:space="preserve"> Update!M154</f>
        <v>0</v>
      </c>
      <c r="N25" s="410">
        <f xml:space="preserve"> Update!N154</f>
        <v>0</v>
      </c>
      <c r="O25" s="410">
        <f xml:space="preserve"> Update!O154</f>
        <v>0</v>
      </c>
      <c r="P25" s="410">
        <f xml:space="preserve"> Update!P154</f>
        <v>0</v>
      </c>
      <c r="Q25" s="410">
        <f xml:space="preserve"> Update!Q154</f>
        <v>0</v>
      </c>
    </row>
    <row r="26" spans="1:20" s="411" customFormat="1" hidden="1" outlineLevel="2">
      <c r="A26" s="67"/>
      <c r="B26" s="85"/>
      <c r="C26" s="86"/>
      <c r="D26" s="251"/>
      <c r="E26" s="84"/>
      <c r="F26" s="412"/>
      <c r="G26" s="412"/>
      <c r="H26" s="412"/>
      <c r="I26" s="412"/>
      <c r="J26" s="412"/>
      <c r="K26" s="412"/>
      <c r="L26" s="412"/>
      <c r="M26" s="412"/>
      <c r="N26" s="412"/>
      <c r="O26" s="412"/>
      <c r="P26" s="412"/>
      <c r="Q26" s="412"/>
      <c r="R26" s="467"/>
    </row>
    <row r="27" spans="1:20" s="421" customFormat="1" hidden="1" outlineLevel="2">
      <c r="A27" s="368"/>
      <c r="B27" s="219"/>
      <c r="C27" s="369"/>
      <c r="D27" s="223"/>
      <c r="E27" s="370" t="str">
        <f xml:space="preserve"> Update!E156</f>
        <v>RCV at 31 March 2024 expressed in March 2024 prices - WR</v>
      </c>
      <c r="F27" s="410">
        <f xml:space="preserve"> Update!F156</f>
        <v>0</v>
      </c>
      <c r="G27" s="410" t="str">
        <f xml:space="preserve"> Update!G156</f>
        <v>£m</v>
      </c>
      <c r="H27" s="410">
        <f xml:space="preserve"> Update!H156</f>
        <v>0</v>
      </c>
      <c r="I27" s="410">
        <f xml:space="preserve"> Update!I156</f>
        <v>0</v>
      </c>
      <c r="J27" s="410">
        <f xml:space="preserve"> Update!J156</f>
        <v>0</v>
      </c>
      <c r="K27" s="410">
        <f xml:space="preserve"> Update!K156</f>
        <v>0</v>
      </c>
      <c r="L27" s="410">
        <f xml:space="preserve"> Update!L156</f>
        <v>0</v>
      </c>
      <c r="M27" s="410">
        <f xml:space="preserve"> Update!M156</f>
        <v>0</v>
      </c>
      <c r="N27" s="410">
        <f xml:space="preserve"> Update!N156</f>
        <v>0</v>
      </c>
      <c r="O27" s="410">
        <f xml:space="preserve"> Update!O156</f>
        <v>0</v>
      </c>
      <c r="P27" s="410">
        <f xml:space="preserve"> Update!P156</f>
        <v>0</v>
      </c>
      <c r="Q27" s="410">
        <f xml:space="preserve"> Update!Q156</f>
        <v>0</v>
      </c>
    </row>
    <row r="28" spans="1:20" s="421" customFormat="1" hidden="1" outlineLevel="2">
      <c r="A28" s="368"/>
      <c r="B28" s="219"/>
      <c r="C28" s="369"/>
      <c r="D28" s="223" t="s">
        <v>565</v>
      </c>
      <c r="E28" s="370" t="str">
        <f xml:space="preserve"> Update!E157</f>
        <v>Indexation roll forward in 2025 update - WR</v>
      </c>
      <c r="F28" s="410">
        <f xml:space="preserve"> Update!F157</f>
        <v>0</v>
      </c>
      <c r="G28" s="410" t="str">
        <f xml:space="preserve"> Update!G157</f>
        <v>£m</v>
      </c>
      <c r="H28" s="410">
        <f xml:space="preserve"> Update!H157</f>
        <v>0</v>
      </c>
      <c r="I28" s="410">
        <f xml:space="preserve"> Update!I157</f>
        <v>0</v>
      </c>
      <c r="J28" s="410">
        <f xml:space="preserve"> Update!J157</f>
        <v>0</v>
      </c>
      <c r="K28" s="410">
        <f xml:space="preserve"> Update!K157</f>
        <v>0</v>
      </c>
      <c r="L28" s="410">
        <f xml:space="preserve"> Update!L157</f>
        <v>0</v>
      </c>
      <c r="M28" s="410">
        <f xml:space="preserve"> Update!M157</f>
        <v>0</v>
      </c>
      <c r="N28" s="410">
        <f xml:space="preserve"> Update!N157</f>
        <v>0</v>
      </c>
      <c r="O28" s="410">
        <f xml:space="preserve"> Update!O157</f>
        <v>0</v>
      </c>
      <c r="P28" s="410">
        <f xml:space="preserve"> Update!P157</f>
        <v>0</v>
      </c>
      <c r="Q28" s="410">
        <f xml:space="preserve"> Update!Q157</f>
        <v>0</v>
      </c>
    </row>
    <row r="29" spans="1:20" s="421" customFormat="1" hidden="1" outlineLevel="2">
      <c r="A29" s="368"/>
      <c r="B29" s="219"/>
      <c r="C29" s="369"/>
      <c r="D29" s="401"/>
      <c r="E29" s="370" t="str">
        <f xml:space="preserve"> Update!E158</f>
        <v>RCV at 31 March 2024 expressed in March 2025 prices - WR</v>
      </c>
      <c r="F29" s="410">
        <f xml:space="preserve"> Update!F158</f>
        <v>0</v>
      </c>
      <c r="G29" s="410" t="str">
        <f xml:space="preserve"> Update!G158</f>
        <v>£m</v>
      </c>
      <c r="H29" s="410">
        <f xml:space="preserve"> Update!H158</f>
        <v>0</v>
      </c>
      <c r="I29" s="410">
        <f xml:space="preserve"> Update!I158</f>
        <v>0</v>
      </c>
      <c r="J29" s="410">
        <f xml:space="preserve"> Update!J158</f>
        <v>0</v>
      </c>
      <c r="K29" s="410">
        <f xml:space="preserve"> Update!K158</f>
        <v>0</v>
      </c>
      <c r="L29" s="410">
        <f xml:space="preserve"> Update!L158</f>
        <v>0</v>
      </c>
      <c r="M29" s="410">
        <f xml:space="preserve"> Update!M158</f>
        <v>0</v>
      </c>
      <c r="N29" s="410">
        <f xml:space="preserve"> Update!N158</f>
        <v>0</v>
      </c>
      <c r="O29" s="410">
        <f xml:space="preserve"> Update!O158</f>
        <v>0</v>
      </c>
      <c r="P29" s="410">
        <f xml:space="preserve"> Update!P158</f>
        <v>0</v>
      </c>
      <c r="Q29" s="410">
        <f xml:space="preserve"> Update!Q158</f>
        <v>0</v>
      </c>
    </row>
    <row r="30" spans="1:20" s="422" customFormat="1" hidden="1" outlineLevel="1">
      <c r="A30" s="311"/>
      <c r="B30" s="312"/>
      <c r="C30" s="313"/>
      <c r="D30" s="251"/>
      <c r="E30" s="314"/>
      <c r="F30" s="413"/>
      <c r="G30" s="413"/>
      <c r="H30" s="413"/>
      <c r="I30" s="413"/>
      <c r="J30" s="413"/>
      <c r="K30" s="414"/>
      <c r="L30" s="415"/>
      <c r="M30" s="416"/>
      <c r="N30" s="415"/>
      <c r="O30" s="417"/>
      <c r="P30" s="416"/>
      <c r="Q30" s="415"/>
      <c r="R30" s="415"/>
      <c r="S30" s="413"/>
      <c r="T30" s="413"/>
    </row>
    <row r="31" spans="1:20" s="422" customFormat="1" hidden="1" outlineLevel="1" collapsed="1">
      <c r="A31" s="311"/>
      <c r="B31" s="312" t="s">
        <v>1177</v>
      </c>
      <c r="C31" s="313"/>
      <c r="D31" s="251"/>
      <c r="E31" s="314"/>
      <c r="F31" s="413"/>
      <c r="G31" s="413"/>
      <c r="H31" s="413"/>
      <c r="I31" s="413"/>
      <c r="J31" s="413"/>
      <c r="K31" s="413"/>
      <c r="L31" s="413"/>
      <c r="M31" s="415"/>
      <c r="N31" s="415"/>
      <c r="O31" s="415"/>
      <c r="P31" s="415"/>
      <c r="Q31" s="415"/>
      <c r="R31" s="415"/>
      <c r="S31" s="413"/>
      <c r="T31" s="413"/>
    </row>
    <row r="32" spans="1:20" s="422" customFormat="1" hidden="1" outlineLevel="2">
      <c r="A32" s="311"/>
      <c r="B32" s="312"/>
      <c r="C32" s="313"/>
      <c r="D32" s="251"/>
      <c r="E32" s="314"/>
      <c r="F32" s="413"/>
      <c r="G32" s="413"/>
      <c r="H32" s="413"/>
      <c r="I32" s="413"/>
      <c r="J32" s="413"/>
      <c r="K32" s="413"/>
      <c r="L32" s="413"/>
      <c r="M32" s="415"/>
      <c r="N32" s="415"/>
      <c r="O32" s="415"/>
      <c r="P32" s="415"/>
      <c r="Q32" s="415"/>
      <c r="R32" s="415"/>
      <c r="S32" s="413"/>
      <c r="T32" s="413"/>
    </row>
    <row r="33" spans="1:20" s="423" customFormat="1" hidden="1" outlineLevel="2">
      <c r="A33" s="368"/>
      <c r="B33" s="219"/>
      <c r="C33" s="369"/>
      <c r="D33" s="223"/>
      <c r="E33" s="370" t="str">
        <f xml:space="preserve"> Update!E104</f>
        <v>Actual wedge opening RCV (RPI inflated RCV) - WR - nominal (year end prices)</v>
      </c>
      <c r="F33" s="410">
        <f xml:space="preserve"> Update!F104</f>
        <v>0</v>
      </c>
      <c r="G33" s="410" t="str">
        <f xml:space="preserve"> Update!G104</f>
        <v>£m</v>
      </c>
      <c r="H33" s="410">
        <f xml:space="preserve"> Update!H104</f>
        <v>0</v>
      </c>
      <c r="I33" s="410">
        <f xml:space="preserve"> Update!I104</f>
        <v>0</v>
      </c>
      <c r="J33" s="410">
        <f xml:space="preserve"> Update!J104</f>
        <v>0</v>
      </c>
      <c r="K33" s="410">
        <f xml:space="preserve"> Update!K104</f>
        <v>0</v>
      </c>
      <c r="L33" s="410">
        <f xml:space="preserve"> Update!L104</f>
        <v>0</v>
      </c>
      <c r="M33" s="410">
        <f xml:space="preserve"> Update!M104</f>
        <v>2.3507211886693691</v>
      </c>
      <c r="N33" s="410">
        <f xml:space="preserve"> Update!N104</f>
        <v>0</v>
      </c>
      <c r="O33" s="410">
        <f xml:space="preserve"> Update!O104</f>
        <v>0</v>
      </c>
      <c r="P33" s="410">
        <f xml:space="preserve"> Update!P104</f>
        <v>0</v>
      </c>
      <c r="Q33" s="410">
        <f xml:space="preserve"> Update!Q104</f>
        <v>0</v>
      </c>
      <c r="R33" s="421"/>
      <c r="S33" s="421"/>
      <c r="T33" s="421"/>
    </row>
    <row r="34" spans="1:20" s="423" customFormat="1" hidden="1" outlineLevel="2">
      <c r="A34" s="368"/>
      <c r="B34" s="219"/>
      <c r="C34" s="369"/>
      <c r="D34" s="223" t="s">
        <v>473</v>
      </c>
      <c r="E34" s="370" t="str">
        <f xml:space="preserve"> Update!E105</f>
        <v>Actual wedge RCV - CPI(H) + RPI wedge bf depreciation - WR - nominal (year end prices)</v>
      </c>
      <c r="F34" s="410">
        <f xml:space="preserve"> Update!F105</f>
        <v>0</v>
      </c>
      <c r="G34" s="410" t="str">
        <f xml:space="preserve"> Update!G105</f>
        <v>£m</v>
      </c>
      <c r="H34" s="410">
        <f xml:space="preserve"> Update!H105</f>
        <v>0</v>
      </c>
      <c r="I34" s="410">
        <f xml:space="preserve"> Update!I105</f>
        <v>0</v>
      </c>
      <c r="J34" s="410">
        <f xml:space="preserve"> Update!J105</f>
        <v>0</v>
      </c>
      <c r="K34" s="410">
        <f xml:space="preserve"> Update!K105</f>
        <v>0</v>
      </c>
      <c r="L34" s="410">
        <f xml:space="preserve"> Update!L105</f>
        <v>0</v>
      </c>
      <c r="M34" s="410">
        <f xml:space="preserve"> Update!M105</f>
        <v>0.15514759845217835</v>
      </c>
      <c r="N34" s="410">
        <f xml:space="preserve"> Update!N105</f>
        <v>0</v>
      </c>
      <c r="O34" s="410">
        <f xml:space="preserve"> Update!O105</f>
        <v>0</v>
      </c>
      <c r="P34" s="410">
        <f xml:space="preserve"> Update!P105</f>
        <v>0</v>
      </c>
      <c r="Q34" s="410">
        <f xml:space="preserve"> Update!Q105</f>
        <v>0</v>
      </c>
      <c r="R34" s="421"/>
      <c r="S34" s="421"/>
      <c r="T34" s="421"/>
    </row>
    <row r="35" spans="1:20" s="423" customFormat="1" hidden="1" outlineLevel="2">
      <c r="A35" s="368"/>
      <c r="B35" s="219"/>
      <c r="C35" s="369"/>
      <c r="D35" s="401"/>
      <c r="E35" s="370" t="str">
        <f xml:space="preserve"> Update!E106</f>
        <v>Actual wedge closing RCV (RPI inflated RCV) - WR - nominal (year end prices)</v>
      </c>
      <c r="F35" s="410">
        <f xml:space="preserve"> Update!F106</f>
        <v>0</v>
      </c>
      <c r="G35" s="410" t="str">
        <f xml:space="preserve"> Update!G106</f>
        <v>£m</v>
      </c>
      <c r="H35" s="410">
        <f xml:space="preserve"> Update!H106</f>
        <v>0</v>
      </c>
      <c r="I35" s="410">
        <f xml:space="preserve"> Update!I106</f>
        <v>0</v>
      </c>
      <c r="J35" s="410">
        <f xml:space="preserve"> Update!J106</f>
        <v>0</v>
      </c>
      <c r="K35" s="410">
        <f xml:space="preserve"> Update!K106</f>
        <v>0</v>
      </c>
      <c r="L35" s="410">
        <f xml:space="preserve"> Update!L106</f>
        <v>2.3256087494841986</v>
      </c>
      <c r="M35" s="410">
        <f xml:space="preserve"> Update!M106</f>
        <v>2.1955735902171902</v>
      </c>
      <c r="N35" s="410">
        <f xml:space="preserve"> Update!N106</f>
        <v>0</v>
      </c>
      <c r="O35" s="410">
        <f xml:space="preserve"> Update!O106</f>
        <v>0</v>
      </c>
      <c r="P35" s="410">
        <f xml:space="preserve"> Update!P106</f>
        <v>0</v>
      </c>
      <c r="Q35" s="410">
        <f xml:space="preserve"> Update!Q106</f>
        <v>0</v>
      </c>
      <c r="R35" s="421"/>
      <c r="S35" s="421"/>
      <c r="T35" s="421"/>
    </row>
    <row r="36" spans="1:20" s="415" customFormat="1" hidden="1" outlineLevel="1">
      <c r="A36" s="257"/>
      <c r="B36" s="258"/>
      <c r="C36" s="259"/>
      <c r="D36" s="256"/>
      <c r="E36" s="197"/>
      <c r="F36" s="418"/>
      <c r="G36" s="418"/>
      <c r="H36" s="418"/>
      <c r="I36" s="419"/>
      <c r="J36" s="418"/>
      <c r="K36" s="418"/>
      <c r="L36" s="418"/>
      <c r="M36" s="418"/>
      <c r="N36" s="418"/>
      <c r="O36" s="418"/>
      <c r="P36" s="418"/>
      <c r="Q36" s="418"/>
      <c r="R36" s="418"/>
      <c r="S36" s="418"/>
      <c r="T36" s="418"/>
    </row>
    <row r="37" spans="1:20" s="415" customFormat="1" hidden="1" outlineLevel="1" collapsed="1">
      <c r="A37" s="238"/>
      <c r="B37" s="242" t="s">
        <v>1178</v>
      </c>
      <c r="C37" s="239"/>
      <c r="D37" s="240"/>
      <c r="E37" s="197"/>
    </row>
    <row r="38" spans="1:20" s="415" customFormat="1" hidden="1" outlineLevel="2">
      <c r="A38" s="238"/>
      <c r="B38" s="242"/>
      <c r="C38" s="239"/>
      <c r="D38" s="240"/>
      <c r="E38" s="197"/>
    </row>
    <row r="39" spans="1:20" s="423" customFormat="1" hidden="1" outlineLevel="2">
      <c r="A39" s="184"/>
      <c r="B39" s="217"/>
      <c r="C39" s="186"/>
      <c r="D39" s="240"/>
      <c r="E39" s="182" t="str">
        <f xml:space="preserve"> Update!E108</f>
        <v>Opening RCV (CPIH inflated RCV) - WR - nominal (year end prices)</v>
      </c>
      <c r="F39" s="297">
        <f xml:space="preserve"> Update!F108</f>
        <v>0</v>
      </c>
      <c r="G39" s="297" t="str">
        <f xml:space="preserve"> Update!G108</f>
        <v>£m</v>
      </c>
      <c r="H39" s="297">
        <f xml:space="preserve"> Update!H108</f>
        <v>0</v>
      </c>
      <c r="I39" s="297">
        <f xml:space="preserve"> Update!I108</f>
        <v>0</v>
      </c>
      <c r="J39" s="297">
        <f xml:space="preserve"> Update!J108</f>
        <v>0</v>
      </c>
      <c r="K39" s="297">
        <f xml:space="preserve"> Update!K108</f>
        <v>0</v>
      </c>
      <c r="L39" s="297">
        <f xml:space="preserve"> Update!L108</f>
        <v>0</v>
      </c>
      <c r="M39" s="297">
        <f xml:space="preserve"> Update!M108</f>
        <v>2.3491646392119403</v>
      </c>
      <c r="N39" s="297">
        <f xml:space="preserve"> Update!N108</f>
        <v>0</v>
      </c>
      <c r="O39" s="297">
        <f xml:space="preserve"> Update!O108</f>
        <v>0</v>
      </c>
      <c r="P39" s="297">
        <f xml:space="preserve"> Update!P108</f>
        <v>0</v>
      </c>
      <c r="Q39" s="297">
        <f xml:space="preserve"> Update!Q108</f>
        <v>0</v>
      </c>
    </row>
    <row r="40" spans="1:20" s="423" customFormat="1" hidden="1" outlineLevel="2">
      <c r="A40" s="184"/>
      <c r="B40" s="217"/>
      <c r="C40" s="186"/>
      <c r="D40" s="240" t="s">
        <v>473</v>
      </c>
      <c r="E40" s="182" t="str">
        <f xml:space="preserve"> Update!E109</f>
        <v>RCV - CPI(H) bf depreciation - WR - nominal (year end prices)</v>
      </c>
      <c r="F40" s="297">
        <f xml:space="preserve"> Update!F109</f>
        <v>0</v>
      </c>
      <c r="G40" s="297" t="str">
        <f xml:space="preserve"> Update!G109</f>
        <v>£m</v>
      </c>
      <c r="H40" s="297">
        <f xml:space="preserve"> Update!H109</f>
        <v>0</v>
      </c>
      <c r="I40" s="297">
        <f xml:space="preserve"> Update!I109</f>
        <v>0</v>
      </c>
      <c r="J40" s="297">
        <f xml:space="preserve"> Update!J109</f>
        <v>0</v>
      </c>
      <c r="K40" s="297">
        <f xml:space="preserve"> Update!K109</f>
        <v>0</v>
      </c>
      <c r="L40" s="297">
        <f xml:space="preserve"> Update!L109</f>
        <v>0</v>
      </c>
      <c r="M40" s="297">
        <f xml:space="preserve"> Update!M109</f>
        <v>0.15504486618798841</v>
      </c>
      <c r="N40" s="297">
        <f xml:space="preserve"> Update!N109</f>
        <v>0</v>
      </c>
      <c r="O40" s="297">
        <f xml:space="preserve"> Update!O109</f>
        <v>0</v>
      </c>
      <c r="P40" s="297">
        <f xml:space="preserve"> Update!P109</f>
        <v>0</v>
      </c>
      <c r="Q40" s="297">
        <f xml:space="preserve"> Update!Q109</f>
        <v>0</v>
      </c>
    </row>
    <row r="41" spans="1:20" s="423" customFormat="1" hidden="1" outlineLevel="2">
      <c r="A41" s="184"/>
      <c r="B41" s="217"/>
      <c r="C41" s="186"/>
      <c r="D41" s="240" t="s">
        <v>473</v>
      </c>
      <c r="E41" s="182" t="str">
        <f xml:space="preserve"> Update!E110</f>
        <v>Other adjustments CPI(H) - WR - nominal (year end prices)</v>
      </c>
      <c r="F41" s="297">
        <f xml:space="preserve"> Update!F110</f>
        <v>0</v>
      </c>
      <c r="G41" s="297" t="str">
        <f xml:space="preserve"> Update!G110</f>
        <v>£m</v>
      </c>
      <c r="H41" s="297">
        <f xml:space="preserve"> Update!H110</f>
        <v>0</v>
      </c>
      <c r="I41" s="297">
        <f xml:space="preserve"> Update!I110</f>
        <v>0</v>
      </c>
      <c r="J41" s="297">
        <f xml:space="preserve"> Update!J110</f>
        <v>0</v>
      </c>
      <c r="K41" s="297">
        <f xml:space="preserve"> Update!K110</f>
        <v>0</v>
      </c>
      <c r="L41" s="297">
        <f xml:space="preserve"> Update!L110</f>
        <v>0</v>
      </c>
      <c r="M41" s="297">
        <f xml:space="preserve"> Update!M110</f>
        <v>0</v>
      </c>
      <c r="N41" s="297">
        <f xml:space="preserve"> Update!N110</f>
        <v>0</v>
      </c>
      <c r="O41" s="297">
        <f xml:space="preserve"> Update!O110</f>
        <v>0</v>
      </c>
      <c r="P41" s="297">
        <f xml:space="preserve"> Update!P110</f>
        <v>0</v>
      </c>
      <c r="Q41" s="297">
        <f xml:space="preserve"> Update!Q110</f>
        <v>0</v>
      </c>
    </row>
    <row r="42" spans="1:20" s="423" customFormat="1" hidden="1" outlineLevel="2">
      <c r="A42" s="184"/>
      <c r="B42" s="217"/>
      <c r="C42" s="186"/>
      <c r="D42" s="240"/>
      <c r="E42" s="182" t="str">
        <f xml:space="preserve"> Update!E111</f>
        <v>Closing RCV (CPIH inflated RCV) - WR - nominal (year end prices)</v>
      </c>
      <c r="F42" s="297">
        <f xml:space="preserve"> Update!F111</f>
        <v>0</v>
      </c>
      <c r="G42" s="297" t="str">
        <f xml:space="preserve"> Update!G111</f>
        <v>£m</v>
      </c>
      <c r="H42" s="297">
        <f xml:space="preserve"> Update!H111</f>
        <v>0</v>
      </c>
      <c r="I42" s="297">
        <f xml:space="preserve"> Update!I111</f>
        <v>0</v>
      </c>
      <c r="J42" s="297">
        <f xml:space="preserve"> Update!J111</f>
        <v>0</v>
      </c>
      <c r="K42" s="297">
        <f xml:space="preserve"> Update!K111</f>
        <v>0</v>
      </c>
      <c r="L42" s="297">
        <f xml:space="preserve"> Update!L111</f>
        <v>2.3256087494841986</v>
      </c>
      <c r="M42" s="297">
        <f xml:space="preserve"> Update!M111</f>
        <v>2.1941197730239517</v>
      </c>
      <c r="N42" s="297">
        <f xml:space="preserve"> Update!N111</f>
        <v>0</v>
      </c>
      <c r="O42" s="297">
        <f xml:space="preserve"> Update!O111</f>
        <v>0</v>
      </c>
      <c r="P42" s="297">
        <f xml:space="preserve"> Update!P111</f>
        <v>0</v>
      </c>
      <c r="Q42" s="297">
        <f xml:space="preserve"> Update!Q111</f>
        <v>0</v>
      </c>
    </row>
    <row r="43" spans="1:20" s="415" customFormat="1" hidden="1" outlineLevel="1">
      <c r="A43" s="238"/>
      <c r="B43" s="242"/>
      <c r="C43" s="239"/>
      <c r="D43" s="240"/>
      <c r="E43" s="197"/>
    </row>
    <row r="44" spans="1:20" s="415" customFormat="1" hidden="1" outlineLevel="1" collapsed="1">
      <c r="A44" s="238"/>
      <c r="B44" s="242" t="s">
        <v>1179</v>
      </c>
      <c r="C44" s="239"/>
      <c r="D44" s="240"/>
      <c r="E44" s="197"/>
    </row>
    <row r="45" spans="1:20" s="415" customFormat="1" hidden="1" outlineLevel="2">
      <c r="A45" s="238"/>
      <c r="B45" s="242"/>
      <c r="C45" s="239"/>
      <c r="D45" s="240"/>
      <c r="E45" s="197"/>
    </row>
    <row r="46" spans="1:20" s="423" customFormat="1" hidden="1" outlineLevel="2">
      <c r="A46" s="184"/>
      <c r="B46" s="217"/>
      <c r="C46" s="186"/>
      <c r="D46" s="240"/>
      <c r="E46" s="182" t="str">
        <f xml:space="preserve"> Update!E113</f>
        <v>Opening RCV (Post 2020 investment RCV) - WR - nominal (year end prices)</v>
      </c>
      <c r="F46" s="297">
        <f xml:space="preserve"> Update!F113</f>
        <v>0</v>
      </c>
      <c r="G46" s="297" t="str">
        <f xml:space="preserve"> Update!G113</f>
        <v>£m</v>
      </c>
      <c r="H46" s="297">
        <f xml:space="preserve"> Update!H113</f>
        <v>0</v>
      </c>
      <c r="I46" s="297">
        <f xml:space="preserve"> Update!I113</f>
        <v>0</v>
      </c>
      <c r="J46" s="297">
        <f xml:space="preserve"> Update!J113</f>
        <v>0</v>
      </c>
      <c r="K46" s="297">
        <f xml:space="preserve"> Update!K113</f>
        <v>0</v>
      </c>
      <c r="L46" s="297">
        <f xml:space="preserve"> Update!L113</f>
        <v>0</v>
      </c>
      <c r="M46" s="297">
        <f xml:space="preserve"> Update!M113</f>
        <v>0</v>
      </c>
      <c r="N46" s="297">
        <f xml:space="preserve"> Update!N113</f>
        <v>0</v>
      </c>
      <c r="O46" s="297">
        <f xml:space="preserve"> Update!O113</f>
        <v>0</v>
      </c>
      <c r="P46" s="297">
        <f xml:space="preserve"> Update!P113</f>
        <v>0</v>
      </c>
      <c r="Q46" s="297">
        <f xml:space="preserve"> Update!Q113</f>
        <v>0</v>
      </c>
    </row>
    <row r="47" spans="1:20" s="423" customFormat="1" hidden="1" outlineLevel="2">
      <c r="A47" s="184"/>
      <c r="B47" s="217"/>
      <c r="C47" s="186"/>
      <c r="D47" s="240" t="s">
        <v>565</v>
      </c>
      <c r="E47" s="182" t="str">
        <f xml:space="preserve"> Update!E114</f>
        <v>Water resources: Non-PAYG Totex - nominal (year end prices)</v>
      </c>
      <c r="F47" s="297">
        <f xml:space="preserve"> Update!F114</f>
        <v>0</v>
      </c>
      <c r="G47" s="297" t="str">
        <f xml:space="preserve"> Update!G114</f>
        <v>£m</v>
      </c>
      <c r="H47" s="297">
        <f xml:space="preserve"> Update!H114</f>
        <v>0</v>
      </c>
      <c r="I47" s="297">
        <f xml:space="preserve"> Update!I114</f>
        <v>0</v>
      </c>
      <c r="J47" s="297">
        <f xml:space="preserve"> Update!J114</f>
        <v>0</v>
      </c>
      <c r="K47" s="297">
        <f xml:space="preserve"> Update!K114</f>
        <v>0</v>
      </c>
      <c r="L47" s="297">
        <f xml:space="preserve"> Update!L114</f>
        <v>0</v>
      </c>
      <c r="M47" s="297">
        <f xml:space="preserve"> Update!M114</f>
        <v>2.2419750253368322</v>
      </c>
      <c r="N47" s="297">
        <f xml:space="preserve"> Update!N114</f>
        <v>0</v>
      </c>
      <c r="O47" s="297">
        <f xml:space="preserve"> Update!O114</f>
        <v>0</v>
      </c>
      <c r="P47" s="297">
        <f xml:space="preserve"> Update!P114</f>
        <v>0</v>
      </c>
      <c r="Q47" s="297">
        <f xml:space="preserve"> Update!Q114</f>
        <v>0</v>
      </c>
    </row>
    <row r="48" spans="1:20" s="423" customFormat="1" hidden="1" outlineLevel="2">
      <c r="A48" s="184"/>
      <c r="B48" s="217"/>
      <c r="C48" s="186"/>
      <c r="D48" s="240" t="s">
        <v>473</v>
      </c>
      <c r="E48" s="182" t="str">
        <f xml:space="preserve"> Update!E115</f>
        <v>RCV additions depreciation - WR - nominal (year end prices) POS</v>
      </c>
      <c r="F48" s="297">
        <f xml:space="preserve"> Update!F115</f>
        <v>0</v>
      </c>
      <c r="G48" s="297" t="str">
        <f xml:space="preserve"> Update!G115</f>
        <v>£m</v>
      </c>
      <c r="H48" s="297">
        <f xml:space="preserve"> Update!H115</f>
        <v>0</v>
      </c>
      <c r="I48" s="297">
        <f xml:space="preserve"> Update!I115</f>
        <v>0</v>
      </c>
      <c r="J48" s="297">
        <f xml:space="preserve"> Update!J115</f>
        <v>0</v>
      </c>
      <c r="K48" s="297">
        <f xml:space="preserve"> Update!K115</f>
        <v>0</v>
      </c>
      <c r="L48" s="297">
        <f xml:space="preserve"> Update!L115</f>
        <v>0</v>
      </c>
      <c r="M48" s="297">
        <f xml:space="preserve"> Update!M115</f>
        <v>6.4250502154255531E-3</v>
      </c>
      <c r="N48" s="297">
        <f xml:space="preserve"> Update!N115</f>
        <v>0</v>
      </c>
      <c r="O48" s="297">
        <f xml:space="preserve"> Update!O115</f>
        <v>0</v>
      </c>
      <c r="P48" s="297">
        <f xml:space="preserve"> Update!P115</f>
        <v>0</v>
      </c>
      <c r="Q48" s="297">
        <f xml:space="preserve"> Update!Q115</f>
        <v>0</v>
      </c>
    </row>
    <row r="49" spans="1:18" s="423" customFormat="1" hidden="1" outlineLevel="2">
      <c r="A49" s="184"/>
      <c r="B49" s="217"/>
      <c r="C49" s="186"/>
      <c r="D49" s="240"/>
      <c r="E49" s="182" t="str">
        <f xml:space="preserve"> Update!E116</f>
        <v>Closing RCV (Post 2020 investment RCV) - WR - nominal (year end prices)</v>
      </c>
      <c r="F49" s="297">
        <f xml:space="preserve"> Update!F116</f>
        <v>0</v>
      </c>
      <c r="G49" s="297" t="str">
        <f xml:space="preserve"> Update!G116</f>
        <v>£m</v>
      </c>
      <c r="H49" s="297">
        <f xml:space="preserve"> Update!H116</f>
        <v>0</v>
      </c>
      <c r="I49" s="297">
        <f xml:space="preserve"> Update!I116</f>
        <v>0</v>
      </c>
      <c r="J49" s="297">
        <f xml:space="preserve"> Update!J116</f>
        <v>0</v>
      </c>
      <c r="K49" s="297">
        <f xml:space="preserve"> Update!K116</f>
        <v>0</v>
      </c>
      <c r="L49" s="297">
        <f xml:space="preserve"> Update!L116</f>
        <v>0</v>
      </c>
      <c r="M49" s="297">
        <f xml:space="preserve"> Update!M116</f>
        <v>2.235549975121407</v>
      </c>
      <c r="N49" s="297">
        <f xml:space="preserve"> Update!N116</f>
        <v>0</v>
      </c>
      <c r="O49" s="297">
        <f xml:space="preserve"> Update!O116</f>
        <v>0</v>
      </c>
      <c r="P49" s="297">
        <f xml:space="preserve"> Update!P116</f>
        <v>0</v>
      </c>
      <c r="Q49" s="297">
        <f xml:space="preserve"> Update!Q116</f>
        <v>0</v>
      </c>
    </row>
    <row r="50" spans="1:18" s="415" customFormat="1" hidden="1" outlineLevel="1">
      <c r="A50" s="238"/>
      <c r="B50" s="242"/>
      <c r="C50" s="239"/>
      <c r="D50" s="240"/>
      <c r="E50" s="197"/>
    </row>
    <row r="51" spans="1:18" s="413" customFormat="1" hidden="1" outlineLevel="1" collapsed="1">
      <c r="A51" s="311"/>
      <c r="B51" s="312" t="s">
        <v>1180</v>
      </c>
      <c r="C51" s="313"/>
      <c r="D51" s="251"/>
      <c r="E51" s="314"/>
      <c r="R51" s="415"/>
    </row>
    <row r="52" spans="1:18" s="413" customFormat="1" hidden="1" outlineLevel="2">
      <c r="A52" s="311"/>
      <c r="B52" s="312"/>
      <c r="C52" s="313"/>
      <c r="D52" s="251"/>
      <c r="E52" s="314"/>
      <c r="R52" s="415"/>
    </row>
    <row r="53" spans="1:18" s="413" customFormat="1" hidden="1" outlineLevel="2">
      <c r="A53" s="311"/>
      <c r="B53" s="312"/>
      <c r="C53" s="313"/>
      <c r="D53" s="251"/>
      <c r="E53" s="314" t="s">
        <v>1293</v>
      </c>
      <c r="G53" s="413" t="s">
        <v>170</v>
      </c>
      <c r="J53" s="413">
        <f t="shared" ref="J53:Q53" si="0" xml:space="preserve"> J33 + J39 + J46</f>
        <v>0</v>
      </c>
      <c r="K53" s="413">
        <f t="shared" si="0"/>
        <v>0</v>
      </c>
      <c r="L53" s="413">
        <f t="shared" si="0"/>
        <v>0</v>
      </c>
      <c r="M53" s="413">
        <f t="shared" si="0"/>
        <v>4.6998858278813094</v>
      </c>
      <c r="N53" s="413">
        <f t="shared" si="0"/>
        <v>0</v>
      </c>
      <c r="O53" s="413">
        <f t="shared" si="0"/>
        <v>0</v>
      </c>
      <c r="P53" s="413">
        <f t="shared" si="0"/>
        <v>0</v>
      </c>
      <c r="Q53" s="413">
        <f t="shared" si="0"/>
        <v>0</v>
      </c>
      <c r="R53" s="415"/>
    </row>
    <row r="54" spans="1:18" s="413" customFormat="1" hidden="1" outlineLevel="2">
      <c r="A54" s="311"/>
      <c r="B54" s="312"/>
      <c r="C54" s="313"/>
      <c r="D54" s="251"/>
      <c r="E54" s="314" t="s">
        <v>1294</v>
      </c>
      <c r="G54" s="413" t="s">
        <v>170</v>
      </c>
      <c r="J54" s="413">
        <f t="shared" ref="J54:Q54" si="1" xml:space="preserve"> J35 + J42 + J49</f>
        <v>0</v>
      </c>
      <c r="K54" s="413">
        <f t="shared" si="1"/>
        <v>0</v>
      </c>
      <c r="L54" s="413">
        <f t="shared" si="1"/>
        <v>4.6512174989683972</v>
      </c>
      <c r="M54" s="413">
        <f t="shared" si="1"/>
        <v>6.625243338362548</v>
      </c>
      <c r="N54" s="413">
        <f t="shared" si="1"/>
        <v>0</v>
      </c>
      <c r="O54" s="413">
        <f t="shared" si="1"/>
        <v>0</v>
      </c>
      <c r="P54" s="413">
        <f t="shared" si="1"/>
        <v>0</v>
      </c>
      <c r="Q54" s="413">
        <f t="shared" si="1"/>
        <v>0</v>
      </c>
      <c r="R54" s="415"/>
    </row>
    <row r="55" spans="1:18" s="413" customFormat="1" hidden="1" outlineLevel="2">
      <c r="A55" s="311"/>
      <c r="B55" s="312"/>
      <c r="C55" s="313"/>
      <c r="D55" s="251"/>
      <c r="E55" s="314" t="s">
        <v>1295</v>
      </c>
      <c r="G55" s="413" t="s">
        <v>170</v>
      </c>
      <c r="J55" s="413">
        <f t="shared" ref="J55:Q55" si="2" xml:space="preserve"> J34 + J40 + J48</f>
        <v>0</v>
      </c>
      <c r="K55" s="413">
        <f t="shared" si="2"/>
        <v>0</v>
      </c>
      <c r="L55" s="413">
        <f t="shared" si="2"/>
        <v>0</v>
      </c>
      <c r="M55" s="413">
        <f t="shared" si="2"/>
        <v>0.31661751485559231</v>
      </c>
      <c r="N55" s="413">
        <f t="shared" si="2"/>
        <v>0</v>
      </c>
      <c r="O55" s="413">
        <f t="shared" si="2"/>
        <v>0</v>
      </c>
      <c r="P55" s="413">
        <f t="shared" si="2"/>
        <v>0</v>
      </c>
      <c r="Q55" s="413">
        <f t="shared" si="2"/>
        <v>0</v>
      </c>
      <c r="R55" s="415"/>
    </row>
    <row r="56" spans="1:18" s="413" customFormat="1" hidden="1" outlineLevel="1">
      <c r="A56" s="311"/>
      <c r="B56" s="312"/>
      <c r="C56" s="313"/>
      <c r="D56" s="251"/>
      <c r="E56" s="314"/>
      <c r="R56" s="415"/>
    </row>
    <row r="57" spans="1:18" s="413" customFormat="1" hidden="1" outlineLevel="1" collapsed="1">
      <c r="A57" s="311"/>
      <c r="B57" s="312" t="s">
        <v>1181</v>
      </c>
      <c r="C57" s="313"/>
      <c r="D57" s="251"/>
      <c r="E57" s="314"/>
      <c r="R57" s="415"/>
    </row>
    <row r="58" spans="1:18" s="413" customFormat="1" hidden="1" outlineLevel="2">
      <c r="A58" s="311"/>
      <c r="B58" s="312"/>
      <c r="C58" s="313"/>
      <c r="D58" s="251"/>
      <c r="E58" s="314"/>
      <c r="R58" s="415"/>
    </row>
    <row r="59" spans="1:18" s="424" customFormat="1" hidden="1" outlineLevel="2">
      <c r="A59" s="158"/>
      <c r="B59" s="159"/>
      <c r="C59" s="160"/>
      <c r="D59" s="251"/>
      <c r="E59" s="156" t="str">
        <f xml:space="preserve"> Update!E118</f>
        <v>Average RPI inflated RCV (year average) - WR - nominal (year average prices)</v>
      </c>
      <c r="F59" s="420">
        <f xml:space="preserve"> Update!F118</f>
        <v>0</v>
      </c>
      <c r="G59" s="420" t="str">
        <f xml:space="preserve"> Update!G118</f>
        <v>£m</v>
      </c>
      <c r="H59" s="420">
        <f xml:space="preserve"> Update!H118</f>
        <v>0</v>
      </c>
      <c r="I59" s="420">
        <f xml:space="preserve"> Update!I118</f>
        <v>0</v>
      </c>
      <c r="J59" s="420">
        <f xml:space="preserve"> Update!J118</f>
        <v>0</v>
      </c>
      <c r="K59" s="420">
        <f xml:space="preserve"> Update!K118</f>
        <v>0</v>
      </c>
      <c r="L59" s="420">
        <f xml:space="preserve"> Update!L118</f>
        <v>0</v>
      </c>
      <c r="M59" s="420">
        <f xml:space="preserve"> Update!M118</f>
        <v>2.2608871748694059</v>
      </c>
      <c r="N59" s="420">
        <f xml:space="preserve"> Update!N118</f>
        <v>0</v>
      </c>
      <c r="O59" s="420">
        <f xml:space="preserve"> Update!O118</f>
        <v>0</v>
      </c>
      <c r="P59" s="420">
        <f xml:space="preserve"> Update!P118</f>
        <v>0</v>
      </c>
      <c r="Q59" s="420">
        <f xml:space="preserve"> Update!Q118</f>
        <v>0</v>
      </c>
      <c r="R59" s="423"/>
    </row>
    <row r="60" spans="1:18" s="424" customFormat="1" hidden="1" outlineLevel="2">
      <c r="A60" s="158"/>
      <c r="B60" s="159"/>
      <c r="C60" s="160"/>
      <c r="D60" s="251"/>
      <c r="E60" s="156" t="str">
        <f xml:space="preserve"> Update!E119</f>
        <v>Average CPIH inflated RCV (year average) - WR - nominal (year average prices)</v>
      </c>
      <c r="F60" s="420">
        <f xml:space="preserve"> Update!F119</f>
        <v>0</v>
      </c>
      <c r="G60" s="420" t="str">
        <f xml:space="preserve"> Update!G119</f>
        <v>£m</v>
      </c>
      <c r="H60" s="420">
        <f xml:space="preserve"> Update!H119</f>
        <v>0</v>
      </c>
      <c r="I60" s="420">
        <f xml:space="preserve"> Update!I119</f>
        <v>0</v>
      </c>
      <c r="J60" s="420">
        <f xml:space="preserve"> Update!J119</f>
        <v>0</v>
      </c>
      <c r="K60" s="420">
        <f xml:space="preserve"> Update!K119</f>
        <v>0</v>
      </c>
      <c r="L60" s="420">
        <f xml:space="preserve"> Update!L119</f>
        <v>0</v>
      </c>
      <c r="M60" s="420">
        <f xml:space="preserve"> Update!M119</f>
        <v>2.2593901097464504</v>
      </c>
      <c r="N60" s="420">
        <f xml:space="preserve"> Update!N119</f>
        <v>0</v>
      </c>
      <c r="O60" s="420">
        <f xml:space="preserve"> Update!O119</f>
        <v>0</v>
      </c>
      <c r="P60" s="420">
        <f xml:space="preserve"> Update!P119</f>
        <v>0</v>
      </c>
      <c r="Q60" s="420">
        <f xml:space="preserve"> Update!Q119</f>
        <v>0</v>
      </c>
      <c r="R60" s="423"/>
    </row>
    <row r="61" spans="1:18" s="424" customFormat="1" hidden="1" outlineLevel="2">
      <c r="A61" s="158"/>
      <c r="B61" s="159"/>
      <c r="C61" s="160"/>
      <c r="D61" s="251"/>
      <c r="E61" s="156" t="str">
        <f xml:space="preserve"> Update!E120</f>
        <v>Average post 2020 investment RCV (year average) - WR - nominal (year average prices)</v>
      </c>
      <c r="F61" s="420">
        <f xml:space="preserve"> Update!F120</f>
        <v>0</v>
      </c>
      <c r="G61" s="420" t="str">
        <f xml:space="preserve"> Update!G120</f>
        <v>£m</v>
      </c>
      <c r="H61" s="420">
        <f xml:space="preserve"> Update!H120</f>
        <v>0</v>
      </c>
      <c r="I61" s="420">
        <f xml:space="preserve"> Update!I120</f>
        <v>0</v>
      </c>
      <c r="J61" s="420">
        <f xml:space="preserve"> Update!J120</f>
        <v>0</v>
      </c>
      <c r="K61" s="420">
        <f xml:space="preserve"> Update!K120</f>
        <v>0</v>
      </c>
      <c r="L61" s="420">
        <f xml:space="preserve"> Update!L120</f>
        <v>0</v>
      </c>
      <c r="M61" s="420">
        <f xml:space="preserve"> Update!M120</f>
        <v>1.1117462710522859</v>
      </c>
      <c r="N61" s="420">
        <f xml:space="preserve"> Update!N120</f>
        <v>0</v>
      </c>
      <c r="O61" s="420">
        <f xml:space="preserve"> Update!O120</f>
        <v>0</v>
      </c>
      <c r="P61" s="420">
        <f xml:space="preserve"> Update!P120</f>
        <v>0</v>
      </c>
      <c r="Q61" s="420">
        <f xml:space="preserve"> Update!Q120</f>
        <v>0</v>
      </c>
      <c r="R61" s="423"/>
    </row>
    <row r="62" spans="1:18" s="424" customFormat="1" hidden="1" outlineLevel="2">
      <c r="A62" s="158"/>
      <c r="B62" s="159"/>
      <c r="C62" s="160"/>
      <c r="D62" s="251"/>
      <c r="E62" s="156" t="str">
        <f xml:space="preserve"> Update!E121</f>
        <v>Average total RCV (year average) - WR - nominal (year average prices)</v>
      </c>
      <c r="F62" s="420">
        <f xml:space="preserve"> Update!F121</f>
        <v>0</v>
      </c>
      <c r="G62" s="420" t="str">
        <f xml:space="preserve"> Update!G121</f>
        <v>£m</v>
      </c>
      <c r="H62" s="420">
        <f xml:space="preserve"> Update!H121</f>
        <v>0</v>
      </c>
      <c r="I62" s="420">
        <f xml:space="preserve"> Update!I121</f>
        <v>0</v>
      </c>
      <c r="J62" s="420">
        <f xml:space="preserve"> Update!J121</f>
        <v>0</v>
      </c>
      <c r="K62" s="420">
        <f xml:space="preserve"> Update!K121</f>
        <v>0</v>
      </c>
      <c r="L62" s="420">
        <f xml:space="preserve"> Update!L121</f>
        <v>0</v>
      </c>
      <c r="M62" s="420">
        <f xml:space="preserve"> Update!M121</f>
        <v>5.6320235556681419</v>
      </c>
      <c r="N62" s="420">
        <f xml:space="preserve"> Update!N121</f>
        <v>0</v>
      </c>
      <c r="O62" s="420">
        <f xml:space="preserve"> Update!O121</f>
        <v>0</v>
      </c>
      <c r="P62" s="420">
        <f xml:space="preserve"> Update!P121</f>
        <v>0</v>
      </c>
      <c r="Q62" s="420">
        <f xml:space="preserve"> Update!Q121</f>
        <v>0</v>
      </c>
      <c r="R62" s="423"/>
    </row>
    <row r="63" spans="1:18" s="315" customFormat="1" hidden="1" outlineLevel="1">
      <c r="A63" s="311"/>
      <c r="B63" s="312"/>
      <c r="C63" s="313"/>
      <c r="D63" s="251"/>
      <c r="E63" s="314"/>
      <c r="F63" s="413"/>
      <c r="G63" s="413"/>
      <c r="H63" s="413"/>
      <c r="I63" s="413"/>
      <c r="J63" s="413"/>
      <c r="K63" s="413"/>
      <c r="L63" s="413"/>
      <c r="M63" s="413"/>
      <c r="N63" s="413"/>
      <c r="O63" s="413"/>
      <c r="P63" s="413"/>
      <c r="Q63" s="413"/>
      <c r="R63" s="241"/>
    </row>
    <row r="64" spans="1:18" s="315" customFormat="1" hidden="1" outlineLevel="1" collapsed="1">
      <c r="A64" s="311"/>
      <c r="B64" s="85" t="s">
        <v>1176</v>
      </c>
      <c r="C64" s="313"/>
      <c r="D64" s="251"/>
      <c r="E64" s="314"/>
      <c r="R64" s="241"/>
    </row>
    <row r="65" spans="1:79" s="315" customFormat="1" hidden="1" outlineLevel="2">
      <c r="A65" s="311"/>
      <c r="B65" s="85"/>
      <c r="C65" s="313"/>
      <c r="D65" s="251"/>
      <c r="E65" s="314"/>
      <c r="R65" s="241"/>
    </row>
    <row r="66" spans="1:79" s="188" customFormat="1" hidden="1" outlineLevel="2">
      <c r="A66" s="184"/>
      <c r="B66" s="159"/>
      <c r="C66" s="186"/>
      <c r="D66" s="240"/>
      <c r="E66" s="182" t="str">
        <f xml:space="preserve"> Inp!E$201</f>
        <v>Regulatory equity notional (PR19FD)</v>
      </c>
      <c r="F66" s="182">
        <f xml:space="preserve"> Inp!F$201</f>
        <v>0</v>
      </c>
      <c r="G66" s="182" t="str">
        <f xml:space="preserve"> Inp!G$201</f>
        <v>%</v>
      </c>
      <c r="H66" s="182">
        <f xml:space="preserve"> Inp!H$201</f>
        <v>0</v>
      </c>
      <c r="I66" s="182">
        <f xml:space="preserve"> Inp!I$201</f>
        <v>0</v>
      </c>
      <c r="J66" s="295">
        <f xml:space="preserve"> Inp!J$201</f>
        <v>0</v>
      </c>
      <c r="K66" s="295">
        <f xml:space="preserve"> Inp!K$201</f>
        <v>0</v>
      </c>
      <c r="L66" s="295">
        <f xml:space="preserve"> Inp!L$201</f>
        <v>0</v>
      </c>
      <c r="M66" s="295">
        <f xml:space="preserve"> Inp!M$201</f>
        <v>0.4</v>
      </c>
      <c r="N66" s="295">
        <f xml:space="preserve"> Inp!N$201</f>
        <v>0.4</v>
      </c>
      <c r="O66" s="295">
        <f xml:space="preserve"> Inp!O$201</f>
        <v>0.4</v>
      </c>
      <c r="P66" s="295">
        <f xml:space="preserve"> Inp!P$201</f>
        <v>0.4</v>
      </c>
      <c r="Q66" s="295">
        <f xml:space="preserve"> Inp!Q$201</f>
        <v>0.4</v>
      </c>
    </row>
    <row r="67" spans="1:79" s="162" customFormat="1" hidden="1" outlineLevel="2">
      <c r="A67" s="158"/>
      <c r="B67" s="159"/>
      <c r="C67" s="160"/>
      <c r="D67" s="251"/>
      <c r="E67" s="156" t="str">
        <f xml:space="preserve"> Update!E168</f>
        <v>Notional regulated equity - WR - real (2017-18 prices)</v>
      </c>
      <c r="F67" s="420">
        <f xml:space="preserve"> Update!F168</f>
        <v>0</v>
      </c>
      <c r="G67" s="420" t="str">
        <f xml:space="preserve"> Update!G168</f>
        <v>£m</v>
      </c>
      <c r="H67" s="420">
        <f xml:space="preserve"> Update!H168</f>
        <v>0</v>
      </c>
      <c r="I67" s="420">
        <f xml:space="preserve"> Update!I168</f>
        <v>0</v>
      </c>
      <c r="J67" s="420">
        <f xml:space="preserve"> Update!J168</f>
        <v>0</v>
      </c>
      <c r="K67" s="420">
        <f xml:space="preserve"> Update!K168</f>
        <v>0</v>
      </c>
      <c r="L67" s="420">
        <f xml:space="preserve"> Update!L168</f>
        <v>0</v>
      </c>
      <c r="M67" s="420">
        <f xml:space="preserve"> Update!M168</f>
        <v>2.1518089540116327</v>
      </c>
      <c r="N67" s="420">
        <f xml:space="preserve"> Update!N168</f>
        <v>0</v>
      </c>
      <c r="O67" s="420">
        <f xml:space="preserve"> Update!O168</f>
        <v>0</v>
      </c>
      <c r="P67" s="420">
        <f xml:space="preserve"> Update!P168</f>
        <v>0</v>
      </c>
      <c r="Q67" s="420">
        <f xml:space="preserve"> Update!Q168</f>
        <v>0</v>
      </c>
      <c r="R67" s="188"/>
    </row>
    <row r="68" spans="1:79" s="315" customFormat="1" hidden="1" outlineLevel="1">
      <c r="A68" s="311"/>
      <c r="B68" s="312"/>
      <c r="C68" s="313"/>
      <c r="D68" s="251"/>
      <c r="E68" s="314"/>
      <c r="F68" s="314"/>
      <c r="G68" s="314"/>
      <c r="H68" s="314"/>
      <c r="I68" s="314"/>
      <c r="J68" s="314"/>
      <c r="K68" s="314"/>
      <c r="L68" s="314"/>
      <c r="M68" s="314"/>
      <c r="N68" s="314"/>
      <c r="O68" s="314"/>
      <c r="P68" s="314"/>
      <c r="Q68" s="314"/>
      <c r="R68" s="241"/>
    </row>
    <row r="69" spans="1:79" s="315" customFormat="1" hidden="1" outlineLevel="1" collapsed="1">
      <c r="A69" s="311"/>
      <c r="B69" s="309" t="s">
        <v>1175</v>
      </c>
      <c r="C69" s="313"/>
      <c r="D69" s="251"/>
      <c r="E69" s="314"/>
      <c r="F69" s="314"/>
      <c r="G69" s="314"/>
      <c r="H69" s="314"/>
      <c r="I69" s="314"/>
      <c r="J69" s="314"/>
      <c r="K69" s="314"/>
      <c r="L69" s="314"/>
      <c r="M69" s="314"/>
      <c r="N69" s="314"/>
      <c r="O69" s="314"/>
      <c r="P69" s="314"/>
      <c r="Q69" s="314"/>
      <c r="R69" s="241"/>
    </row>
    <row r="70" spans="1:79" s="315" customFormat="1" hidden="1" outlineLevel="2">
      <c r="A70" s="311"/>
      <c r="B70" s="309"/>
      <c r="C70" s="313"/>
      <c r="D70" s="251"/>
      <c r="E70" s="314"/>
      <c r="F70" s="314"/>
      <c r="G70" s="314"/>
      <c r="H70" s="314"/>
      <c r="I70" s="314"/>
      <c r="J70" s="314"/>
      <c r="K70" s="314"/>
      <c r="L70" s="314"/>
      <c r="M70" s="314"/>
      <c r="N70" s="314"/>
      <c r="O70" s="314"/>
      <c r="P70" s="314"/>
      <c r="Q70" s="314"/>
      <c r="R70" s="241"/>
    </row>
    <row r="71" spans="1:79" s="188" customFormat="1" hidden="1" outlineLevel="2">
      <c r="A71" s="184"/>
      <c r="B71" s="159"/>
      <c r="C71" s="186"/>
      <c r="D71" s="240"/>
      <c r="E71" s="182" t="str">
        <f xml:space="preserve"> Inp!E$209</f>
        <v>Regulatory equity actual</v>
      </c>
      <c r="F71" s="182">
        <f xml:space="preserve"> Inp!F$209</f>
        <v>0</v>
      </c>
      <c r="G71" s="182" t="str">
        <f xml:space="preserve"> Inp!G$209</f>
        <v>%</v>
      </c>
      <c r="H71" s="182">
        <f xml:space="preserve"> Inp!H$209</f>
        <v>0</v>
      </c>
      <c r="I71" s="182">
        <f xml:space="preserve"> Inp!I$209</f>
        <v>0</v>
      </c>
      <c r="J71" s="295">
        <f xml:space="preserve"> Inp!J$209</f>
        <v>0</v>
      </c>
      <c r="K71" s="295">
        <f xml:space="preserve"> Inp!K$209</f>
        <v>0</v>
      </c>
      <c r="L71" s="295">
        <f xml:space="preserve"> Inp!L$209</f>
        <v>0</v>
      </c>
      <c r="M71" s="295">
        <f xml:space="preserve"> Inp!M$209</f>
        <v>0</v>
      </c>
      <c r="N71" s="295">
        <f xml:space="preserve"> Inp!N$209</f>
        <v>0</v>
      </c>
      <c r="O71" s="295">
        <f xml:space="preserve"> Inp!O$209</f>
        <v>0</v>
      </c>
      <c r="P71" s="295">
        <f xml:space="preserve"> Inp!P$209</f>
        <v>0</v>
      </c>
      <c r="Q71" s="295">
        <f xml:space="preserve"> Inp!Q$209</f>
        <v>0</v>
      </c>
    </row>
    <row r="72" spans="1:79" s="162" customFormat="1" hidden="1" outlineLevel="2">
      <c r="A72" s="158"/>
      <c r="B72" s="159"/>
      <c r="C72" s="160"/>
      <c r="D72" s="251"/>
      <c r="E72" s="156" t="str">
        <f xml:space="preserve"> Update!E176</f>
        <v>Actual regulated equity - WR - real (2017-18 prices)</v>
      </c>
      <c r="F72" s="420">
        <f xml:space="preserve"> Update!F176</f>
        <v>0</v>
      </c>
      <c r="G72" s="420" t="str">
        <f xml:space="preserve"> Update!G176</f>
        <v>£m</v>
      </c>
      <c r="H72" s="420">
        <f xml:space="preserve"> Update!H176</f>
        <v>0</v>
      </c>
      <c r="I72" s="420">
        <f xml:space="preserve"> Update!I176</f>
        <v>0</v>
      </c>
      <c r="J72" s="420">
        <f xml:space="preserve"> Update!J176</f>
        <v>0</v>
      </c>
      <c r="K72" s="420">
        <f xml:space="preserve"> Update!K176</f>
        <v>0</v>
      </c>
      <c r="L72" s="420">
        <f xml:space="preserve"> Update!L176</f>
        <v>0</v>
      </c>
      <c r="M72" s="420">
        <f xml:space="preserve"> Update!M176</f>
        <v>0</v>
      </c>
      <c r="N72" s="420">
        <f xml:space="preserve"> Update!N176</f>
        <v>0</v>
      </c>
      <c r="O72" s="420">
        <f xml:space="preserve"> Update!O176</f>
        <v>0</v>
      </c>
      <c r="P72" s="420">
        <f xml:space="preserve"> Update!P176</f>
        <v>0</v>
      </c>
      <c r="Q72" s="420">
        <f xml:space="preserve"> Update!Q176</f>
        <v>0</v>
      </c>
      <c r="R72" s="188"/>
    </row>
    <row r="73" spans="1:79" s="315" customFormat="1" hidden="1" outlineLevel="1">
      <c r="A73" s="311"/>
      <c r="B73" s="312"/>
      <c r="C73" s="313"/>
      <c r="D73" s="251"/>
      <c r="E73" s="314"/>
      <c r="R73" s="241"/>
    </row>
    <row r="74" spans="1:79" s="315" customFormat="1">
      <c r="A74" s="311"/>
      <c r="B74" s="312"/>
      <c r="C74" s="313"/>
      <c r="D74" s="251"/>
      <c r="E74" s="314"/>
      <c r="R74" s="241"/>
    </row>
    <row r="75" spans="1:79" collapsed="1">
      <c r="A75" s="33" t="s">
        <v>1028</v>
      </c>
      <c r="B75" s="33"/>
      <c r="C75" s="33"/>
      <c r="D75" s="399"/>
      <c r="E75" s="33"/>
      <c r="F75" s="33"/>
      <c r="G75" s="33"/>
      <c r="H75" s="33"/>
      <c r="I75" s="33"/>
      <c r="J75" s="33"/>
      <c r="K75" s="33"/>
      <c r="L75" s="33"/>
      <c r="M75" s="33"/>
      <c r="N75" s="33"/>
      <c r="O75" s="33"/>
      <c r="P75" s="33"/>
      <c r="Q75" s="33"/>
      <c r="R75" s="209"/>
      <c r="S75" s="33"/>
      <c r="T75" s="33"/>
    </row>
    <row r="76" spans="1:79" s="66" customFormat="1" hidden="1" outlineLevel="1">
      <c r="A76" s="22"/>
      <c r="B76" s="23"/>
      <c r="C76" s="24"/>
      <c r="D76" s="400"/>
      <c r="E76" s="8"/>
      <c r="F76" s="425"/>
      <c r="G76" s="425"/>
      <c r="H76" s="425"/>
      <c r="I76" s="426"/>
      <c r="J76" s="426"/>
      <c r="K76" s="426"/>
      <c r="L76" s="426"/>
      <c r="M76" s="426"/>
      <c r="N76" s="426"/>
      <c r="O76" s="426"/>
      <c r="P76" s="426"/>
      <c r="Q76" s="426"/>
      <c r="R76" s="461"/>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hidden="1" outlineLevel="1" collapsed="1">
      <c r="B77" s="258" t="s">
        <v>1160</v>
      </c>
      <c r="D77" s="251"/>
      <c r="F77" s="411"/>
      <c r="G77" s="411"/>
      <c r="H77" s="411"/>
      <c r="I77" s="411"/>
      <c r="J77" s="411"/>
      <c r="K77" s="411"/>
      <c r="L77" s="411"/>
      <c r="M77" s="411"/>
      <c r="N77" s="411"/>
      <c r="O77" s="411"/>
      <c r="P77" s="411"/>
      <c r="Q77" s="411"/>
      <c r="R77" s="209"/>
      <c r="S77" s="33"/>
      <c r="T77" s="33"/>
    </row>
    <row r="78" spans="1:79" s="367" customFormat="1" hidden="1" outlineLevel="2">
      <c r="A78" s="67"/>
      <c r="B78" s="85"/>
      <c r="C78" s="86"/>
      <c r="D78" s="251"/>
      <c r="E78" s="84"/>
      <c r="F78" s="411"/>
      <c r="G78" s="411"/>
      <c r="H78" s="411"/>
      <c r="I78" s="411"/>
      <c r="J78" s="411"/>
      <c r="K78" s="411"/>
      <c r="L78" s="411"/>
      <c r="M78" s="411"/>
      <c r="N78" s="411"/>
      <c r="O78" s="411"/>
      <c r="P78" s="411"/>
      <c r="Q78" s="411"/>
      <c r="R78" s="241"/>
      <c r="S78" s="315"/>
      <c r="T78" s="315"/>
    </row>
    <row r="79" spans="1:79" hidden="1" outlineLevel="2">
      <c r="A79" s="368"/>
      <c r="B79" s="219"/>
      <c r="C79" s="369"/>
      <c r="D79" s="223"/>
      <c r="E79" s="370" t="str">
        <f xml:space="preserve"> Update!E295</f>
        <v>RCV at 31 March 2020 expressed in March 2020 prices - WN</v>
      </c>
      <c r="F79" s="410">
        <f xml:space="preserve"> Update!F295</f>
        <v>0</v>
      </c>
      <c r="G79" s="410" t="str">
        <f xml:space="preserve"> Update!G295</f>
        <v>£m</v>
      </c>
      <c r="H79" s="410">
        <f xml:space="preserve"> Update!H295</f>
        <v>0</v>
      </c>
      <c r="I79" s="410">
        <f xml:space="preserve"> Update!I295</f>
        <v>0</v>
      </c>
      <c r="J79" s="410">
        <f xml:space="preserve"> Update!J295</f>
        <v>0</v>
      </c>
      <c r="K79" s="410">
        <f xml:space="preserve"> Update!K295</f>
        <v>0</v>
      </c>
      <c r="L79" s="410">
        <f xml:space="preserve"> Update!L295</f>
        <v>0</v>
      </c>
      <c r="M79" s="410">
        <f xml:space="preserve"> Update!M295</f>
        <v>147.1861331767326</v>
      </c>
      <c r="N79" s="410">
        <f xml:space="preserve"> Update!N295</f>
        <v>0</v>
      </c>
      <c r="O79" s="410">
        <f xml:space="preserve"> Update!O295</f>
        <v>0</v>
      </c>
      <c r="P79" s="410">
        <f xml:space="preserve"> Update!P295</f>
        <v>0</v>
      </c>
      <c r="Q79" s="410">
        <f xml:space="preserve"> Update!Q295</f>
        <v>0</v>
      </c>
      <c r="R79" s="209"/>
      <c r="S79" s="33"/>
      <c r="T79" s="33"/>
    </row>
    <row r="80" spans="1:79" s="367" customFormat="1" hidden="1" outlineLevel="2">
      <c r="A80" s="368"/>
      <c r="B80" s="219"/>
      <c r="C80" s="369"/>
      <c r="D80" s="223" t="s">
        <v>565</v>
      </c>
      <c r="E80" s="370" t="str">
        <f xml:space="preserve"> Update!E296</f>
        <v>Indexation roll forward in 2021 update - WN</v>
      </c>
      <c r="F80" s="410">
        <f xml:space="preserve"> Update!F296</f>
        <v>0</v>
      </c>
      <c r="G80" s="410" t="str">
        <f xml:space="preserve"> Update!G296</f>
        <v>£m</v>
      </c>
      <c r="H80" s="410">
        <f xml:space="preserve"> Update!H296</f>
        <v>0</v>
      </c>
      <c r="I80" s="410">
        <f xml:space="preserve"> Update!I296</f>
        <v>0</v>
      </c>
      <c r="J80" s="410">
        <f xml:space="preserve"> Update!J296</f>
        <v>0</v>
      </c>
      <c r="K80" s="410">
        <f xml:space="preserve"> Update!K296</f>
        <v>0</v>
      </c>
      <c r="L80" s="410">
        <f xml:space="preserve"> Update!L296</f>
        <v>0</v>
      </c>
      <c r="M80" s="410">
        <f xml:space="preserve"> Update!M296</f>
        <v>1.4908356030792618</v>
      </c>
      <c r="N80" s="410">
        <f xml:space="preserve"> Update!N296</f>
        <v>0</v>
      </c>
      <c r="O80" s="410">
        <f xml:space="preserve"> Update!O296</f>
        <v>0</v>
      </c>
      <c r="P80" s="410">
        <f xml:space="preserve"> Update!P296</f>
        <v>0</v>
      </c>
      <c r="Q80" s="410">
        <f xml:space="preserve"> Update!Q296</f>
        <v>0</v>
      </c>
      <c r="R80" s="241"/>
      <c r="S80" s="315"/>
      <c r="T80" s="315"/>
    </row>
    <row r="81" spans="1:20" hidden="1" outlineLevel="2">
      <c r="A81" s="368"/>
      <c r="B81" s="219"/>
      <c r="C81" s="369"/>
      <c r="D81" s="401"/>
      <c r="E81" s="370" t="str">
        <f xml:space="preserve"> Update!E297</f>
        <v>RCV at 31 March 2020 expressed in March 2021 prices - WN</v>
      </c>
      <c r="F81" s="410">
        <f xml:space="preserve"> Update!F297</f>
        <v>0</v>
      </c>
      <c r="G81" s="410" t="str">
        <f xml:space="preserve"> Update!G297</f>
        <v>£m</v>
      </c>
      <c r="H81" s="410">
        <f xml:space="preserve"> Update!H297</f>
        <v>0</v>
      </c>
      <c r="I81" s="410">
        <f xml:space="preserve"> Update!I297</f>
        <v>0</v>
      </c>
      <c r="J81" s="410">
        <f xml:space="preserve"> Update!J297</f>
        <v>0</v>
      </c>
      <c r="K81" s="410">
        <f xml:space="preserve"> Update!K297</f>
        <v>0</v>
      </c>
      <c r="L81" s="410">
        <f xml:space="preserve"> Update!L297</f>
        <v>0</v>
      </c>
      <c r="M81" s="410">
        <f xml:space="preserve"> Update!M297</f>
        <v>148.67696877981186</v>
      </c>
      <c r="N81" s="410">
        <f xml:space="preserve"> Update!N297</f>
        <v>0</v>
      </c>
      <c r="O81" s="410">
        <f xml:space="preserve"> Update!O297</f>
        <v>0</v>
      </c>
      <c r="P81" s="410">
        <f xml:space="preserve"> Update!P297</f>
        <v>0</v>
      </c>
      <c r="Q81" s="410">
        <f xml:space="preserve"> Update!Q297</f>
        <v>0</v>
      </c>
      <c r="R81" s="209"/>
      <c r="S81" s="33"/>
      <c r="T81" s="33"/>
    </row>
    <row r="82" spans="1:20" s="367" customFormat="1" hidden="1" outlineLevel="2">
      <c r="A82" s="67"/>
      <c r="B82" s="85"/>
      <c r="C82" s="86"/>
      <c r="D82" s="251"/>
      <c r="E82" s="84"/>
      <c r="F82" s="412"/>
      <c r="G82" s="412"/>
      <c r="H82" s="412"/>
      <c r="I82" s="412"/>
      <c r="J82" s="412"/>
      <c r="K82" s="412"/>
      <c r="L82" s="412"/>
      <c r="M82" s="412"/>
      <c r="N82" s="412"/>
      <c r="O82" s="412"/>
      <c r="P82" s="412"/>
      <c r="Q82" s="412"/>
      <c r="R82" s="241"/>
      <c r="S82" s="315"/>
      <c r="T82" s="315"/>
    </row>
    <row r="83" spans="1:20" s="33" customFormat="1" hidden="1" outlineLevel="2">
      <c r="A83" s="368"/>
      <c r="B83" s="219"/>
      <c r="C83" s="369"/>
      <c r="D83" s="223"/>
      <c r="E83" s="370" t="str">
        <f xml:space="preserve"> Update!E299</f>
        <v>RCV at 31 March 2021 expressed in March 2021 prices - WN</v>
      </c>
      <c r="F83" s="410">
        <f xml:space="preserve"> Update!F299</f>
        <v>0</v>
      </c>
      <c r="G83" s="410" t="str">
        <f xml:space="preserve"> Update!G299</f>
        <v>£m</v>
      </c>
      <c r="H83" s="410">
        <f xml:space="preserve"> Update!H299</f>
        <v>0</v>
      </c>
      <c r="I83" s="410">
        <f xml:space="preserve"> Update!I299</f>
        <v>0</v>
      </c>
      <c r="J83" s="410">
        <f xml:space="preserve"> Update!J299</f>
        <v>0</v>
      </c>
      <c r="K83" s="410">
        <f xml:space="preserve"> Update!K299</f>
        <v>0</v>
      </c>
      <c r="L83" s="410">
        <f xml:space="preserve"> Update!L299</f>
        <v>0</v>
      </c>
      <c r="M83" s="410">
        <f xml:space="preserve"> Update!M299</f>
        <v>0</v>
      </c>
      <c r="N83" s="410">
        <f xml:space="preserve"> Update!N299</f>
        <v>150.94803040046671</v>
      </c>
      <c r="O83" s="410">
        <f xml:space="preserve"> Update!O299</f>
        <v>0</v>
      </c>
      <c r="P83" s="410">
        <f xml:space="preserve"> Update!P299</f>
        <v>0</v>
      </c>
      <c r="Q83" s="410">
        <f xml:space="preserve"> Update!Q299</f>
        <v>0</v>
      </c>
      <c r="R83" s="209"/>
    </row>
    <row r="84" spans="1:20" hidden="1" outlineLevel="2">
      <c r="A84" s="368"/>
      <c r="B84" s="219"/>
      <c r="C84" s="369"/>
      <c r="D84" s="223" t="s">
        <v>565</v>
      </c>
      <c r="E84" s="370" t="str">
        <f xml:space="preserve"> Update!E300</f>
        <v>Indexation roll forward in 2022 update - WN</v>
      </c>
      <c r="F84" s="410">
        <f xml:space="preserve"> Update!F300</f>
        <v>0</v>
      </c>
      <c r="G84" s="410" t="str">
        <f xml:space="preserve"> Update!G300</f>
        <v>£m</v>
      </c>
      <c r="H84" s="410">
        <f xml:space="preserve"> Update!H300</f>
        <v>0</v>
      </c>
      <c r="I84" s="410">
        <f xml:space="preserve"> Update!I300</f>
        <v>0</v>
      </c>
      <c r="J84" s="410">
        <f xml:space="preserve"> Update!J300</f>
        <v>0</v>
      </c>
      <c r="K84" s="410">
        <f xml:space="preserve"> Update!K300</f>
        <v>0</v>
      </c>
      <c r="L84" s="410">
        <f xml:space="preserve"> Update!L300</f>
        <v>0</v>
      </c>
      <c r="M84" s="410">
        <f xml:space="preserve"> Update!M300</f>
        <v>0</v>
      </c>
      <c r="N84" s="410">
        <f xml:space="preserve"> Update!N300</f>
        <v>0</v>
      </c>
      <c r="O84" s="410">
        <f xml:space="preserve"> Update!O300</f>
        <v>0</v>
      </c>
      <c r="P84" s="410">
        <f xml:space="preserve"> Update!P300</f>
        <v>0</v>
      </c>
      <c r="Q84" s="410">
        <f xml:space="preserve"> Update!Q300</f>
        <v>0</v>
      </c>
      <c r="R84" s="193"/>
    </row>
    <row r="85" spans="1:20" s="92" customFormat="1" hidden="1" outlineLevel="2">
      <c r="A85" s="368"/>
      <c r="B85" s="219"/>
      <c r="C85" s="369"/>
      <c r="D85" s="401"/>
      <c r="E85" s="370" t="str">
        <f xml:space="preserve"> Update!E301</f>
        <v>RCV at 31 March 2021 expressed in March 2022 prices - WN</v>
      </c>
      <c r="F85" s="410">
        <f xml:space="preserve"> Update!F301</f>
        <v>0</v>
      </c>
      <c r="G85" s="410" t="str">
        <f xml:space="preserve"> Update!G301</f>
        <v>£m</v>
      </c>
      <c r="H85" s="410">
        <f xml:space="preserve"> Update!H301</f>
        <v>0</v>
      </c>
      <c r="I85" s="410">
        <f xml:space="preserve"> Update!I301</f>
        <v>0</v>
      </c>
      <c r="J85" s="410">
        <f xml:space="preserve"> Update!J301</f>
        <v>0</v>
      </c>
      <c r="K85" s="410">
        <f xml:space="preserve"> Update!K301</f>
        <v>0</v>
      </c>
      <c r="L85" s="410">
        <f xml:space="preserve"> Update!L301</f>
        <v>0</v>
      </c>
      <c r="M85" s="410">
        <f xml:space="preserve"> Update!M301</f>
        <v>0</v>
      </c>
      <c r="N85" s="410">
        <f xml:space="preserve"> Update!N301</f>
        <v>0</v>
      </c>
      <c r="O85" s="410">
        <f xml:space="preserve"> Update!O301</f>
        <v>0</v>
      </c>
      <c r="P85" s="410">
        <f xml:space="preserve"> Update!P301</f>
        <v>0</v>
      </c>
      <c r="Q85" s="410">
        <f xml:space="preserve"> Update!Q301</f>
        <v>0</v>
      </c>
      <c r="R85" s="149"/>
    </row>
    <row r="86" spans="1:20" s="92" customFormat="1" hidden="1" outlineLevel="2">
      <c r="A86" s="67"/>
      <c r="B86" s="85"/>
      <c r="C86" s="86"/>
      <c r="D86" s="251"/>
      <c r="E86" s="84"/>
      <c r="F86" s="412"/>
      <c r="G86" s="412"/>
      <c r="H86" s="412"/>
      <c r="I86" s="412"/>
      <c r="J86" s="412"/>
      <c r="K86" s="412"/>
      <c r="L86" s="412"/>
      <c r="M86" s="412"/>
      <c r="N86" s="412"/>
      <c r="O86" s="412"/>
      <c r="P86" s="412"/>
      <c r="Q86" s="412"/>
      <c r="R86" s="149"/>
    </row>
    <row r="87" spans="1:20" s="92" customFormat="1" hidden="1" outlineLevel="2">
      <c r="A87" s="368"/>
      <c r="B87" s="219"/>
      <c r="C87" s="369"/>
      <c r="D87" s="223"/>
      <c r="E87" s="370" t="str">
        <f xml:space="preserve"> Update!E303</f>
        <v>RCV at 31 March 2022 expressed in March 2022 prices - WN</v>
      </c>
      <c r="F87" s="410">
        <f xml:space="preserve"> Update!F303</f>
        <v>0</v>
      </c>
      <c r="G87" s="410" t="str">
        <f xml:space="preserve"> Update!G303</f>
        <v>£m</v>
      </c>
      <c r="H87" s="410">
        <f xml:space="preserve"> Update!H303</f>
        <v>0</v>
      </c>
      <c r="I87" s="410">
        <f xml:space="preserve"> Update!I303</f>
        <v>0</v>
      </c>
      <c r="J87" s="410">
        <f xml:space="preserve"> Update!J303</f>
        <v>0</v>
      </c>
      <c r="K87" s="410">
        <f xml:space="preserve"> Update!K303</f>
        <v>0</v>
      </c>
      <c r="L87" s="410">
        <f xml:space="preserve"> Update!L303</f>
        <v>0</v>
      </c>
      <c r="M87" s="410">
        <f xml:space="preserve"> Update!M303</f>
        <v>0</v>
      </c>
      <c r="N87" s="410">
        <f xml:space="preserve"> Update!N303</f>
        <v>0</v>
      </c>
      <c r="O87" s="410">
        <f xml:space="preserve"> Update!O303</f>
        <v>0</v>
      </c>
      <c r="P87" s="410">
        <f xml:space="preserve"> Update!P303</f>
        <v>0</v>
      </c>
      <c r="Q87" s="410">
        <f xml:space="preserve"> Update!Q303</f>
        <v>0</v>
      </c>
      <c r="R87" s="149"/>
    </row>
    <row r="88" spans="1:20" s="157" customFormat="1" hidden="1" outlineLevel="2">
      <c r="A88" s="368"/>
      <c r="B88" s="219"/>
      <c r="C88" s="369"/>
      <c r="D88" s="223" t="s">
        <v>565</v>
      </c>
      <c r="E88" s="370" t="str">
        <f xml:space="preserve"> Update!E304</f>
        <v>Indexation roll forward in 2023 update - WN</v>
      </c>
      <c r="F88" s="410">
        <f xml:space="preserve"> Update!F304</f>
        <v>0</v>
      </c>
      <c r="G88" s="410" t="str">
        <f xml:space="preserve"> Update!G304</f>
        <v>£m</v>
      </c>
      <c r="H88" s="410">
        <f xml:space="preserve"> Update!H304</f>
        <v>0</v>
      </c>
      <c r="I88" s="410">
        <f xml:space="preserve"> Update!I304</f>
        <v>0</v>
      </c>
      <c r="J88" s="410">
        <f xml:space="preserve"> Update!J304</f>
        <v>0</v>
      </c>
      <c r="K88" s="410">
        <f xml:space="preserve"> Update!K304</f>
        <v>0</v>
      </c>
      <c r="L88" s="410">
        <f xml:space="preserve"> Update!L304</f>
        <v>0</v>
      </c>
      <c r="M88" s="410">
        <f xml:space="preserve"> Update!M304</f>
        <v>0</v>
      </c>
      <c r="N88" s="410">
        <f xml:space="preserve"> Update!N304</f>
        <v>0</v>
      </c>
      <c r="O88" s="410">
        <f xml:space="preserve"> Update!O304</f>
        <v>0</v>
      </c>
      <c r="P88" s="410">
        <f xml:space="preserve"> Update!P304</f>
        <v>0</v>
      </c>
      <c r="Q88" s="410">
        <f xml:space="preserve"> Update!Q304</f>
        <v>0</v>
      </c>
      <c r="R88" s="296"/>
    </row>
    <row r="89" spans="1:20" s="162" customFormat="1" hidden="1" outlineLevel="2">
      <c r="A89" s="368"/>
      <c r="B89" s="219"/>
      <c r="C89" s="369"/>
      <c r="D89" s="401"/>
      <c r="E89" s="370" t="str">
        <f xml:space="preserve"> Update!E305</f>
        <v>RCV at 31 March 2022 expressed in March 2023 prices - WN</v>
      </c>
      <c r="F89" s="410">
        <f xml:space="preserve"> Update!F305</f>
        <v>0</v>
      </c>
      <c r="G89" s="410" t="str">
        <f xml:space="preserve"> Update!G305</f>
        <v>£m</v>
      </c>
      <c r="H89" s="410">
        <f xml:space="preserve"> Update!H305</f>
        <v>0</v>
      </c>
      <c r="I89" s="410">
        <f xml:space="preserve"> Update!I305</f>
        <v>0</v>
      </c>
      <c r="J89" s="410">
        <f xml:space="preserve"> Update!J305</f>
        <v>0</v>
      </c>
      <c r="K89" s="410">
        <f xml:space="preserve"> Update!K305</f>
        <v>0</v>
      </c>
      <c r="L89" s="410">
        <f xml:space="preserve"> Update!L305</f>
        <v>0</v>
      </c>
      <c r="M89" s="410">
        <f xml:space="preserve"> Update!M305</f>
        <v>0</v>
      </c>
      <c r="N89" s="410">
        <f xml:space="preserve"> Update!N305</f>
        <v>0</v>
      </c>
      <c r="O89" s="410">
        <f xml:space="preserve"> Update!O305</f>
        <v>0</v>
      </c>
      <c r="P89" s="410">
        <f xml:space="preserve"> Update!P305</f>
        <v>0</v>
      </c>
      <c r="Q89" s="410">
        <f xml:space="preserve"> Update!Q305</f>
        <v>0</v>
      </c>
      <c r="R89" s="188"/>
    </row>
    <row r="90" spans="1:20" s="162" customFormat="1" hidden="1" outlineLevel="2">
      <c r="A90" s="67"/>
      <c r="B90" s="85"/>
      <c r="C90" s="86"/>
      <c r="D90" s="251"/>
      <c r="E90" s="84"/>
      <c r="F90" s="412"/>
      <c r="G90" s="412"/>
      <c r="H90" s="412"/>
      <c r="I90" s="412"/>
      <c r="J90" s="412"/>
      <c r="K90" s="412"/>
      <c r="L90" s="412"/>
      <c r="M90" s="412"/>
      <c r="N90" s="412"/>
      <c r="O90" s="412"/>
      <c r="P90" s="412"/>
      <c r="Q90" s="412"/>
      <c r="R90" s="188"/>
    </row>
    <row r="91" spans="1:20" s="149" customFormat="1" hidden="1" outlineLevel="2">
      <c r="A91" s="368"/>
      <c r="B91" s="219"/>
      <c r="C91" s="369"/>
      <c r="D91" s="223"/>
      <c r="E91" s="370" t="str">
        <f xml:space="preserve"> Update!E307</f>
        <v>RCV at 31 March 2023 expressed in March 2023 prices - WN</v>
      </c>
      <c r="F91" s="410">
        <f xml:space="preserve"> Update!F307</f>
        <v>0</v>
      </c>
      <c r="G91" s="410" t="str">
        <f xml:space="preserve"> Update!G307</f>
        <v>£m</v>
      </c>
      <c r="H91" s="410">
        <f xml:space="preserve"> Update!H307</f>
        <v>0</v>
      </c>
      <c r="I91" s="410">
        <f xml:space="preserve"> Update!I307</f>
        <v>0</v>
      </c>
      <c r="J91" s="410">
        <f xml:space="preserve"> Update!J307</f>
        <v>0</v>
      </c>
      <c r="K91" s="410">
        <f xml:space="preserve"> Update!K307</f>
        <v>0</v>
      </c>
      <c r="L91" s="410">
        <f xml:space="preserve"> Update!L307</f>
        <v>0</v>
      </c>
      <c r="M91" s="410">
        <f xml:space="preserve"> Update!M307</f>
        <v>0</v>
      </c>
      <c r="N91" s="410">
        <f xml:space="preserve"> Update!N307</f>
        <v>0</v>
      </c>
      <c r="O91" s="410">
        <f xml:space="preserve"> Update!O307</f>
        <v>0</v>
      </c>
      <c r="P91" s="410">
        <f xml:space="preserve"> Update!P307</f>
        <v>0</v>
      </c>
      <c r="Q91" s="410">
        <f xml:space="preserve"> Update!Q307</f>
        <v>0</v>
      </c>
    </row>
    <row r="92" spans="1:20" hidden="1" outlineLevel="2">
      <c r="A92" s="368"/>
      <c r="B92" s="219"/>
      <c r="C92" s="369"/>
      <c r="D92" s="223" t="s">
        <v>565</v>
      </c>
      <c r="E92" s="370" t="str">
        <f xml:space="preserve"> Update!E308</f>
        <v>Indexation roll forward in 2024 update - WN</v>
      </c>
      <c r="F92" s="410">
        <f xml:space="preserve"> Update!F308</f>
        <v>0</v>
      </c>
      <c r="G92" s="410" t="str">
        <f xml:space="preserve"> Update!G308</f>
        <v>£m</v>
      </c>
      <c r="H92" s="410">
        <f xml:space="preserve"> Update!H308</f>
        <v>0</v>
      </c>
      <c r="I92" s="410">
        <f xml:space="preserve"> Update!I308</f>
        <v>0</v>
      </c>
      <c r="J92" s="410">
        <f xml:space="preserve"> Update!J308</f>
        <v>0</v>
      </c>
      <c r="K92" s="410">
        <f xml:space="preserve"> Update!K308</f>
        <v>0</v>
      </c>
      <c r="L92" s="410">
        <f xml:space="preserve"> Update!L308</f>
        <v>0</v>
      </c>
      <c r="M92" s="410">
        <f xml:space="preserve"> Update!M308</f>
        <v>0</v>
      </c>
      <c r="N92" s="410">
        <f xml:space="preserve"> Update!N308</f>
        <v>0</v>
      </c>
      <c r="O92" s="410">
        <f xml:space="preserve"> Update!O308</f>
        <v>0</v>
      </c>
      <c r="P92" s="410">
        <f xml:space="preserve"> Update!P308</f>
        <v>0</v>
      </c>
      <c r="Q92" s="410">
        <f xml:space="preserve"> Update!Q308</f>
        <v>0</v>
      </c>
      <c r="R92" s="193"/>
    </row>
    <row r="93" spans="1:20" hidden="1" outlineLevel="2">
      <c r="A93" s="368"/>
      <c r="B93" s="219"/>
      <c r="C93" s="369"/>
      <c r="D93" s="401"/>
      <c r="E93" s="370" t="str">
        <f xml:space="preserve"> Update!E309</f>
        <v>RCV at 31 March 2023 expressed in March 2024 prices - WN</v>
      </c>
      <c r="F93" s="410">
        <f xml:space="preserve"> Update!F309</f>
        <v>0</v>
      </c>
      <c r="G93" s="410" t="str">
        <f xml:space="preserve"> Update!G309</f>
        <v>£m</v>
      </c>
      <c r="H93" s="410">
        <f xml:space="preserve"> Update!H309</f>
        <v>0</v>
      </c>
      <c r="I93" s="410">
        <f xml:space="preserve"> Update!I309</f>
        <v>0</v>
      </c>
      <c r="J93" s="410">
        <f xml:space="preserve"> Update!J309</f>
        <v>0</v>
      </c>
      <c r="K93" s="410">
        <f xml:space="preserve"> Update!K309</f>
        <v>0</v>
      </c>
      <c r="L93" s="410">
        <f xml:space="preserve"> Update!L309</f>
        <v>0</v>
      </c>
      <c r="M93" s="410">
        <f xml:space="preserve"> Update!M309</f>
        <v>0</v>
      </c>
      <c r="N93" s="410">
        <f xml:space="preserve"> Update!N309</f>
        <v>0</v>
      </c>
      <c r="O93" s="410">
        <f xml:space="preserve"> Update!O309</f>
        <v>0</v>
      </c>
      <c r="P93" s="410">
        <f xml:space="preserve"> Update!P309</f>
        <v>0</v>
      </c>
      <c r="Q93" s="410">
        <f xml:space="preserve"> Update!Q309</f>
        <v>0</v>
      </c>
      <c r="R93" s="466"/>
      <c r="S93" s="51"/>
      <c r="T93" s="51"/>
    </row>
    <row r="94" spans="1:20" hidden="1" outlineLevel="2">
      <c r="D94" s="251"/>
      <c r="F94" s="412"/>
      <c r="G94" s="412"/>
      <c r="H94" s="412"/>
      <c r="I94" s="412"/>
      <c r="J94" s="412"/>
      <c r="K94" s="412"/>
      <c r="L94" s="412"/>
      <c r="M94" s="412"/>
      <c r="N94" s="412"/>
      <c r="O94" s="412"/>
      <c r="P94" s="412"/>
      <c r="Q94" s="412"/>
      <c r="R94" s="193"/>
    </row>
    <row r="95" spans="1:20" hidden="1" outlineLevel="2">
      <c r="A95" s="368"/>
      <c r="B95" s="219"/>
      <c r="C95" s="369"/>
      <c r="D95" s="223"/>
      <c r="E95" s="370" t="str">
        <f xml:space="preserve"> Update!E311</f>
        <v>RCV at 31 March 2024 expressed in March 2024 prices - WN</v>
      </c>
      <c r="F95" s="410">
        <f xml:space="preserve"> Update!F311</f>
        <v>0</v>
      </c>
      <c r="G95" s="410" t="str">
        <f xml:space="preserve"> Update!G311</f>
        <v>£m</v>
      </c>
      <c r="H95" s="410">
        <f xml:space="preserve"> Update!H311</f>
        <v>0</v>
      </c>
      <c r="I95" s="410">
        <f xml:space="preserve"> Update!I311</f>
        <v>0</v>
      </c>
      <c r="J95" s="410">
        <f xml:space="preserve"> Update!J311</f>
        <v>0</v>
      </c>
      <c r="K95" s="410">
        <f xml:space="preserve"> Update!K311</f>
        <v>0</v>
      </c>
      <c r="L95" s="410">
        <f xml:space="preserve"> Update!L311</f>
        <v>0</v>
      </c>
      <c r="M95" s="410">
        <f xml:space="preserve"> Update!M311</f>
        <v>0</v>
      </c>
      <c r="N95" s="410">
        <f xml:space="preserve"> Update!N311</f>
        <v>0</v>
      </c>
      <c r="O95" s="410">
        <f xml:space="preserve"> Update!O311</f>
        <v>0</v>
      </c>
      <c r="P95" s="410">
        <f xml:space="preserve"> Update!P311</f>
        <v>0</v>
      </c>
      <c r="Q95" s="410">
        <f xml:space="preserve"> Update!Q311</f>
        <v>0</v>
      </c>
      <c r="R95" s="193"/>
    </row>
    <row r="96" spans="1:20" hidden="1" outlineLevel="2">
      <c r="A96" s="368"/>
      <c r="B96" s="219"/>
      <c r="C96" s="369"/>
      <c r="D96" s="223" t="s">
        <v>565</v>
      </c>
      <c r="E96" s="370" t="str">
        <f xml:space="preserve"> Update!E312</f>
        <v>Indexation roll forward in 2025 update - WN</v>
      </c>
      <c r="F96" s="410">
        <f xml:space="preserve"> Update!F312</f>
        <v>0</v>
      </c>
      <c r="G96" s="410" t="str">
        <f xml:space="preserve"> Update!G312</f>
        <v>£m</v>
      </c>
      <c r="H96" s="410">
        <f xml:space="preserve"> Update!H312</f>
        <v>0</v>
      </c>
      <c r="I96" s="410">
        <f xml:space="preserve"> Update!I312</f>
        <v>0</v>
      </c>
      <c r="J96" s="410">
        <f xml:space="preserve"> Update!J312</f>
        <v>0</v>
      </c>
      <c r="K96" s="410">
        <f xml:space="preserve"> Update!K312</f>
        <v>0</v>
      </c>
      <c r="L96" s="410">
        <f xml:space="preserve"> Update!L312</f>
        <v>0</v>
      </c>
      <c r="M96" s="410">
        <f xml:space="preserve"> Update!M312</f>
        <v>0</v>
      </c>
      <c r="N96" s="410">
        <f xml:space="preserve"> Update!N312</f>
        <v>0</v>
      </c>
      <c r="O96" s="410">
        <f xml:space="preserve"> Update!O312</f>
        <v>0</v>
      </c>
      <c r="P96" s="410">
        <f xml:space="preserve"> Update!P312</f>
        <v>0</v>
      </c>
      <c r="Q96" s="410">
        <f xml:space="preserve"> Update!Q312</f>
        <v>0</v>
      </c>
      <c r="R96" s="193"/>
    </row>
    <row r="97" spans="1:18" hidden="1" outlineLevel="2">
      <c r="A97" s="368"/>
      <c r="B97" s="219"/>
      <c r="C97" s="369"/>
      <c r="D97" s="401"/>
      <c r="E97" s="370" t="str">
        <f xml:space="preserve"> Update!E313</f>
        <v>RCV at 31 March 2024 expressed in March 2025 prices - WN</v>
      </c>
      <c r="F97" s="410">
        <f xml:space="preserve"> Update!F313</f>
        <v>0</v>
      </c>
      <c r="G97" s="410" t="str">
        <f xml:space="preserve"> Update!G313</f>
        <v>£m</v>
      </c>
      <c r="H97" s="410">
        <f xml:space="preserve"> Update!H313</f>
        <v>0</v>
      </c>
      <c r="I97" s="410">
        <f xml:space="preserve"> Update!I313</f>
        <v>0</v>
      </c>
      <c r="J97" s="410">
        <f xml:space="preserve"> Update!J313</f>
        <v>0</v>
      </c>
      <c r="K97" s="410">
        <f xml:space="preserve"> Update!K313</f>
        <v>0</v>
      </c>
      <c r="L97" s="410">
        <f xml:space="preserve"> Update!L313</f>
        <v>0</v>
      </c>
      <c r="M97" s="410">
        <f xml:space="preserve"> Update!M313</f>
        <v>0</v>
      </c>
      <c r="N97" s="410">
        <f xml:space="preserve"> Update!N313</f>
        <v>0</v>
      </c>
      <c r="O97" s="410">
        <f xml:space="preserve"> Update!O313</f>
        <v>0</v>
      </c>
      <c r="P97" s="410">
        <f xml:space="preserve"> Update!P313</f>
        <v>0</v>
      </c>
      <c r="Q97" s="410">
        <f xml:space="preserve"> Update!Q313</f>
        <v>0</v>
      </c>
      <c r="R97" s="193"/>
    </row>
    <row r="98" spans="1:18" hidden="1" outlineLevel="1">
      <c r="A98" s="311"/>
      <c r="B98" s="312"/>
      <c r="C98" s="313"/>
      <c r="D98" s="251"/>
      <c r="E98" s="314"/>
      <c r="F98" s="413"/>
      <c r="G98" s="413"/>
      <c r="H98" s="413"/>
      <c r="I98" s="413"/>
      <c r="J98" s="413"/>
      <c r="K98" s="413"/>
      <c r="L98" s="413"/>
      <c r="M98" s="415"/>
      <c r="N98" s="415"/>
      <c r="O98" s="413"/>
      <c r="P98" s="413"/>
      <c r="Q98" s="413"/>
      <c r="R98" s="193"/>
    </row>
    <row r="99" spans="1:18" hidden="1" outlineLevel="1" collapsed="1">
      <c r="A99" s="311"/>
      <c r="B99" s="312" t="s">
        <v>1182</v>
      </c>
      <c r="C99" s="313"/>
      <c r="D99" s="251"/>
      <c r="E99" s="314"/>
      <c r="F99" s="413"/>
      <c r="G99" s="413"/>
      <c r="H99" s="413"/>
      <c r="I99" s="413"/>
      <c r="J99" s="413"/>
      <c r="K99" s="413"/>
      <c r="L99" s="413"/>
      <c r="M99" s="415"/>
      <c r="N99" s="415"/>
      <c r="O99" s="413"/>
      <c r="P99" s="413"/>
      <c r="Q99" s="413"/>
      <c r="R99" s="193"/>
    </row>
    <row r="100" spans="1:18" hidden="1" outlineLevel="2">
      <c r="A100" s="311"/>
      <c r="B100" s="312"/>
      <c r="C100" s="313"/>
      <c r="D100" s="251"/>
      <c r="E100" s="314"/>
      <c r="F100" s="413"/>
      <c r="G100" s="413"/>
      <c r="H100" s="413"/>
      <c r="I100" s="413"/>
      <c r="J100" s="413"/>
      <c r="K100" s="413"/>
      <c r="L100" s="413"/>
      <c r="M100" s="415"/>
      <c r="N100" s="415"/>
      <c r="O100" s="413"/>
      <c r="P100" s="413"/>
      <c r="Q100" s="413"/>
      <c r="R100" s="193"/>
    </row>
    <row r="101" spans="1:18" hidden="1" outlineLevel="2">
      <c r="A101" s="368"/>
      <c r="B101" s="219"/>
      <c r="C101" s="369"/>
      <c r="D101" s="223"/>
      <c r="E101" s="370" t="str">
        <f xml:space="preserve"> Update!E259</f>
        <v>Actual wedge opening RCV (RPI inflated RCV) - WN - nominal (year end prices)</v>
      </c>
      <c r="F101" s="410">
        <f xml:space="preserve"> Update!F259</f>
        <v>0</v>
      </c>
      <c r="G101" s="410" t="str">
        <f xml:space="preserve"> Update!G259</f>
        <v>£m</v>
      </c>
      <c r="H101" s="410">
        <f xml:space="preserve"> Update!H259</f>
        <v>0</v>
      </c>
      <c r="I101" s="410">
        <f xml:space="preserve"> Update!I259</f>
        <v>0</v>
      </c>
      <c r="J101" s="410">
        <f xml:space="preserve"> Update!J259</f>
        <v>0</v>
      </c>
      <c r="K101" s="410">
        <f xml:space="preserve"> Update!K259</f>
        <v>0</v>
      </c>
      <c r="L101" s="410">
        <f xml:space="preserve"> Update!L259</f>
        <v>0</v>
      </c>
      <c r="M101" s="410">
        <f xml:space="preserve"> Update!M259</f>
        <v>74.387740847121307</v>
      </c>
      <c r="N101" s="410">
        <f xml:space="preserve"> Update!N259</f>
        <v>0</v>
      </c>
      <c r="O101" s="410">
        <f xml:space="preserve"> Update!O259</f>
        <v>0</v>
      </c>
      <c r="P101" s="410">
        <f xml:space="preserve"> Update!P259</f>
        <v>0</v>
      </c>
      <c r="Q101" s="410">
        <f xml:space="preserve"> Update!Q259</f>
        <v>0</v>
      </c>
      <c r="R101" s="193"/>
    </row>
    <row r="102" spans="1:18" hidden="1" outlineLevel="2">
      <c r="A102" s="368"/>
      <c r="B102" s="219"/>
      <c r="C102" s="369"/>
      <c r="D102" s="223" t="s">
        <v>473</v>
      </c>
      <c r="E102" s="370" t="str">
        <f xml:space="preserve"> Update!E260</f>
        <v>Actual wedge RCV - CPI(H) + RPI wedge bf depreciation - WN - nominal (year end prices)</v>
      </c>
      <c r="F102" s="410">
        <f xml:space="preserve"> Update!F260</f>
        <v>0</v>
      </c>
      <c r="G102" s="410" t="str">
        <f xml:space="preserve"> Update!G260</f>
        <v>£m</v>
      </c>
      <c r="H102" s="410">
        <f xml:space="preserve"> Update!H260</f>
        <v>0</v>
      </c>
      <c r="I102" s="410">
        <f xml:space="preserve"> Update!I260</f>
        <v>0</v>
      </c>
      <c r="J102" s="410">
        <f xml:space="preserve"> Update!J260</f>
        <v>0</v>
      </c>
      <c r="K102" s="410">
        <f xml:space="preserve"> Update!K260</f>
        <v>0</v>
      </c>
      <c r="L102" s="410">
        <f xml:space="preserve"> Update!L260</f>
        <v>0</v>
      </c>
      <c r="M102" s="410">
        <f xml:space="preserve"> Update!M260</f>
        <v>3.3474483381204592</v>
      </c>
      <c r="N102" s="410">
        <f xml:space="preserve"> Update!N260</f>
        <v>0</v>
      </c>
      <c r="O102" s="410">
        <f xml:space="preserve"> Update!O260</f>
        <v>0</v>
      </c>
      <c r="P102" s="410">
        <f xml:space="preserve"> Update!P260</f>
        <v>0</v>
      </c>
      <c r="Q102" s="410">
        <f xml:space="preserve"> Update!Q260</f>
        <v>0</v>
      </c>
      <c r="R102" s="193"/>
    </row>
    <row r="103" spans="1:18" hidden="1" outlineLevel="2">
      <c r="A103" s="368"/>
      <c r="B103" s="219"/>
      <c r="C103" s="369"/>
      <c r="D103" s="401"/>
      <c r="E103" s="370" t="str">
        <f xml:space="preserve"> Update!E261</f>
        <v>Actual wedge closing RCV (RPI inflated RCV) - WN - nominal (year end prices)</v>
      </c>
      <c r="F103" s="410">
        <f xml:space="preserve"> Update!F261</f>
        <v>0</v>
      </c>
      <c r="G103" s="410" t="str">
        <f xml:space="preserve"> Update!G261</f>
        <v>£m</v>
      </c>
      <c r="H103" s="410">
        <f xml:space="preserve"> Update!H261</f>
        <v>0</v>
      </c>
      <c r="I103" s="410">
        <f xml:space="preserve"> Update!I261</f>
        <v>0</v>
      </c>
      <c r="J103" s="410">
        <f xml:space="preserve"> Update!J261</f>
        <v>0</v>
      </c>
      <c r="K103" s="410">
        <f xml:space="preserve"> Update!K261</f>
        <v>0</v>
      </c>
      <c r="L103" s="410">
        <f xml:space="preserve"> Update!L261</f>
        <v>73.593066588366298</v>
      </c>
      <c r="M103" s="410">
        <f xml:space="preserve"> Update!M261</f>
        <v>71.040292509000864</v>
      </c>
      <c r="N103" s="410">
        <f xml:space="preserve"> Update!N261</f>
        <v>0</v>
      </c>
      <c r="O103" s="410">
        <f xml:space="preserve"> Update!O261</f>
        <v>0</v>
      </c>
      <c r="P103" s="410">
        <f xml:space="preserve"> Update!P261</f>
        <v>0</v>
      </c>
      <c r="Q103" s="410">
        <f xml:space="preserve"> Update!Q261</f>
        <v>0</v>
      </c>
      <c r="R103" s="193"/>
    </row>
    <row r="104" spans="1:18" hidden="1" outlineLevel="1">
      <c r="A104" s="257"/>
      <c r="B104" s="258"/>
      <c r="C104" s="259"/>
      <c r="D104" s="256"/>
      <c r="E104" s="197"/>
      <c r="F104" s="418"/>
      <c r="G104" s="418"/>
      <c r="H104" s="418"/>
      <c r="I104" s="419"/>
      <c r="J104" s="418"/>
      <c r="K104" s="418"/>
      <c r="L104" s="418"/>
      <c r="M104" s="418"/>
      <c r="N104" s="418"/>
      <c r="O104" s="418"/>
      <c r="P104" s="418"/>
      <c r="Q104" s="418"/>
      <c r="R104" s="193"/>
    </row>
    <row r="105" spans="1:18" hidden="1" outlineLevel="1" collapsed="1">
      <c r="A105" s="238"/>
      <c r="B105" s="242" t="s">
        <v>1183</v>
      </c>
      <c r="C105" s="239"/>
      <c r="D105" s="240"/>
      <c r="E105" s="197"/>
      <c r="F105" s="415"/>
      <c r="G105" s="415"/>
      <c r="H105" s="415"/>
      <c r="I105" s="415"/>
      <c r="J105" s="415"/>
      <c r="K105" s="415"/>
      <c r="L105" s="415"/>
      <c r="M105" s="415"/>
      <c r="N105" s="415"/>
      <c r="O105" s="415"/>
      <c r="P105" s="415"/>
      <c r="Q105" s="415"/>
      <c r="R105" s="193"/>
    </row>
    <row r="106" spans="1:18" hidden="1" outlineLevel="2">
      <c r="A106" s="238"/>
      <c r="B106" s="242"/>
      <c r="C106" s="239"/>
      <c r="D106" s="240"/>
      <c r="E106" s="197"/>
      <c r="F106" s="415"/>
      <c r="G106" s="415"/>
      <c r="H106" s="415"/>
      <c r="I106" s="415"/>
      <c r="J106" s="415"/>
      <c r="K106" s="415"/>
      <c r="L106" s="415"/>
      <c r="M106" s="415"/>
      <c r="N106" s="415"/>
      <c r="O106" s="415"/>
      <c r="P106" s="415"/>
      <c r="Q106" s="415"/>
      <c r="R106" s="193"/>
    </row>
    <row r="107" spans="1:18" hidden="1" outlineLevel="2">
      <c r="A107" s="184"/>
      <c r="B107" s="217"/>
      <c r="C107" s="186"/>
      <c r="D107" s="240"/>
      <c r="E107" s="182" t="str">
        <f xml:space="preserve"> Update!E263</f>
        <v>Opening RCV (CPIH inflated RCV) - WN - nominal (year end prices)</v>
      </c>
      <c r="F107" s="297">
        <f xml:space="preserve"> Update!F263</f>
        <v>0</v>
      </c>
      <c r="G107" s="297" t="str">
        <f xml:space="preserve"> Update!G263</f>
        <v>£m</v>
      </c>
      <c r="H107" s="297">
        <f xml:space="preserve"> Update!H263</f>
        <v>0</v>
      </c>
      <c r="I107" s="297">
        <f xml:space="preserve"> Update!I263</f>
        <v>0</v>
      </c>
      <c r="J107" s="297">
        <f xml:space="preserve"> Update!J263</f>
        <v>0</v>
      </c>
      <c r="K107" s="297">
        <f xml:space="preserve"> Update!K263</f>
        <v>0</v>
      </c>
      <c r="L107" s="297">
        <f xml:space="preserve"> Update!L263</f>
        <v>0</v>
      </c>
      <c r="M107" s="297">
        <f xml:space="preserve"> Update!M263</f>
        <v>74.338484389905929</v>
      </c>
      <c r="N107" s="297">
        <f xml:space="preserve"> Update!N263</f>
        <v>0</v>
      </c>
      <c r="O107" s="297">
        <f xml:space="preserve"> Update!O263</f>
        <v>0</v>
      </c>
      <c r="P107" s="297">
        <f xml:space="preserve"> Update!P263</f>
        <v>0</v>
      </c>
      <c r="Q107" s="297">
        <f xml:space="preserve"> Update!Q263</f>
        <v>0</v>
      </c>
      <c r="R107" s="193"/>
    </row>
    <row r="108" spans="1:18" hidden="1" outlineLevel="2">
      <c r="A108" s="184"/>
      <c r="B108" s="217"/>
      <c r="C108" s="186"/>
      <c r="D108" s="240" t="s">
        <v>473</v>
      </c>
      <c r="E108" s="182" t="str">
        <f xml:space="preserve"> Update!E264</f>
        <v>RCV - CPI(H) bf depreciation - WN - nominal (year end prices)</v>
      </c>
      <c r="F108" s="297">
        <f xml:space="preserve"> Update!F264</f>
        <v>0</v>
      </c>
      <c r="G108" s="297" t="str">
        <f xml:space="preserve"> Update!G264</f>
        <v>£m</v>
      </c>
      <c r="H108" s="297">
        <f xml:space="preserve"> Update!H264</f>
        <v>0</v>
      </c>
      <c r="I108" s="297">
        <f xml:space="preserve"> Update!I264</f>
        <v>0</v>
      </c>
      <c r="J108" s="297">
        <f xml:space="preserve"> Update!J264</f>
        <v>0</v>
      </c>
      <c r="K108" s="297">
        <f xml:space="preserve"> Update!K264</f>
        <v>0</v>
      </c>
      <c r="L108" s="297">
        <f xml:space="preserve"> Update!L264</f>
        <v>0</v>
      </c>
      <c r="M108" s="297">
        <f xml:space="preserve"> Update!M264</f>
        <v>3.3452317975457659</v>
      </c>
      <c r="N108" s="297">
        <f xml:space="preserve"> Update!N264</f>
        <v>0</v>
      </c>
      <c r="O108" s="297">
        <f xml:space="preserve"> Update!O264</f>
        <v>0</v>
      </c>
      <c r="P108" s="297">
        <f xml:space="preserve"> Update!P264</f>
        <v>0</v>
      </c>
      <c r="Q108" s="297">
        <f xml:space="preserve"> Update!Q264</f>
        <v>0</v>
      </c>
      <c r="R108" s="193"/>
    </row>
    <row r="109" spans="1:18" hidden="1" outlineLevel="2">
      <c r="A109" s="184"/>
      <c r="B109" s="217"/>
      <c r="C109" s="186"/>
      <c r="D109" s="240" t="s">
        <v>473</v>
      </c>
      <c r="E109" s="182" t="str">
        <f xml:space="preserve"> Update!E265</f>
        <v>Other adjustments CPI(H) - WN - nominal (year end prices)</v>
      </c>
      <c r="F109" s="297">
        <f xml:space="preserve"> Update!F265</f>
        <v>0</v>
      </c>
      <c r="G109" s="297" t="str">
        <f xml:space="preserve"> Update!G265</f>
        <v>£m</v>
      </c>
      <c r="H109" s="297">
        <f xml:space="preserve"> Update!H265</f>
        <v>0</v>
      </c>
      <c r="I109" s="297">
        <f xml:space="preserve"> Update!I265</f>
        <v>0</v>
      </c>
      <c r="J109" s="297">
        <f xml:space="preserve"> Update!J265</f>
        <v>0</v>
      </c>
      <c r="K109" s="297">
        <f xml:space="preserve"> Update!K265</f>
        <v>0</v>
      </c>
      <c r="L109" s="297">
        <f xml:space="preserve"> Update!L265</f>
        <v>0</v>
      </c>
      <c r="M109" s="297">
        <f xml:space="preserve"> Update!M265</f>
        <v>0</v>
      </c>
      <c r="N109" s="297">
        <f xml:space="preserve"> Update!N265</f>
        <v>0</v>
      </c>
      <c r="O109" s="297">
        <f xml:space="preserve"> Update!O265</f>
        <v>0</v>
      </c>
      <c r="P109" s="297">
        <f xml:space="preserve"> Update!P265</f>
        <v>0</v>
      </c>
      <c r="Q109" s="297">
        <f xml:space="preserve"> Update!Q265</f>
        <v>0</v>
      </c>
      <c r="R109" s="193"/>
    </row>
    <row r="110" spans="1:18" hidden="1" outlineLevel="2">
      <c r="A110" s="184"/>
      <c r="B110" s="217"/>
      <c r="C110" s="186"/>
      <c r="D110" s="240"/>
      <c r="E110" s="182" t="str">
        <f xml:space="preserve"> Update!E266</f>
        <v>Closing RCV (CPIH inflated RCV) - WN - nominal (year end prices)</v>
      </c>
      <c r="F110" s="297">
        <f xml:space="preserve"> Update!F266</f>
        <v>0</v>
      </c>
      <c r="G110" s="297" t="str">
        <f xml:space="preserve"> Update!G266</f>
        <v>£m</v>
      </c>
      <c r="H110" s="297">
        <f xml:space="preserve"> Update!H266</f>
        <v>0</v>
      </c>
      <c r="I110" s="297">
        <f xml:space="preserve"> Update!I266</f>
        <v>0</v>
      </c>
      <c r="J110" s="297">
        <f xml:space="preserve"> Update!J266</f>
        <v>0</v>
      </c>
      <c r="K110" s="297">
        <f xml:space="preserve"> Update!K266</f>
        <v>0</v>
      </c>
      <c r="L110" s="297">
        <f xml:space="preserve"> Update!L266</f>
        <v>73.593066588366298</v>
      </c>
      <c r="M110" s="297">
        <f xml:space="preserve"> Update!M266</f>
        <v>70.993252592360164</v>
      </c>
      <c r="N110" s="297">
        <f xml:space="preserve"> Update!N266</f>
        <v>0</v>
      </c>
      <c r="O110" s="297">
        <f xml:space="preserve"> Update!O266</f>
        <v>0</v>
      </c>
      <c r="P110" s="297">
        <f xml:space="preserve"> Update!P266</f>
        <v>0</v>
      </c>
      <c r="Q110" s="297">
        <f xml:space="preserve"> Update!Q266</f>
        <v>0</v>
      </c>
      <c r="R110" s="193"/>
    </row>
    <row r="111" spans="1:18" hidden="1" outlineLevel="1">
      <c r="A111" s="238"/>
      <c r="B111" s="242"/>
      <c r="C111" s="239"/>
      <c r="D111" s="240"/>
      <c r="E111" s="197"/>
      <c r="F111" s="415"/>
      <c r="G111" s="415"/>
      <c r="H111" s="415"/>
      <c r="I111" s="415"/>
      <c r="J111" s="415"/>
      <c r="K111" s="415"/>
      <c r="L111" s="415"/>
      <c r="M111" s="415"/>
      <c r="N111" s="415"/>
      <c r="O111" s="415"/>
      <c r="P111" s="415"/>
      <c r="Q111" s="415"/>
      <c r="R111" s="193"/>
    </row>
    <row r="112" spans="1:18" hidden="1" outlineLevel="1" collapsed="1">
      <c r="A112" s="238"/>
      <c r="B112" s="242" t="s">
        <v>1184</v>
      </c>
      <c r="C112" s="239"/>
      <c r="D112" s="240"/>
      <c r="E112" s="197"/>
      <c r="F112" s="415"/>
      <c r="G112" s="415"/>
      <c r="H112" s="415"/>
      <c r="I112" s="415"/>
      <c r="J112" s="415"/>
      <c r="K112" s="415"/>
      <c r="L112" s="415"/>
      <c r="M112" s="415"/>
      <c r="N112" s="415"/>
      <c r="O112" s="415"/>
      <c r="P112" s="415"/>
      <c r="Q112" s="415"/>
      <c r="R112" s="193"/>
    </row>
    <row r="113" spans="1:18" hidden="1" outlineLevel="2">
      <c r="A113" s="238"/>
      <c r="B113" s="242"/>
      <c r="C113" s="239"/>
      <c r="D113" s="240"/>
      <c r="E113" s="197"/>
      <c r="F113" s="415"/>
      <c r="G113" s="415"/>
      <c r="H113" s="415"/>
      <c r="I113" s="415"/>
      <c r="J113" s="415"/>
      <c r="K113" s="415"/>
      <c r="L113" s="415"/>
      <c r="M113" s="415"/>
      <c r="N113" s="415"/>
      <c r="O113" s="415"/>
      <c r="P113" s="415"/>
      <c r="Q113" s="415"/>
      <c r="R113" s="193"/>
    </row>
    <row r="114" spans="1:18" hidden="1" outlineLevel="2">
      <c r="A114" s="184"/>
      <c r="B114" s="217"/>
      <c r="C114" s="186"/>
      <c r="D114" s="240"/>
      <c r="E114" s="182" t="str">
        <f xml:space="preserve"> Update!E268</f>
        <v>Closing RCV (Post 2020 investment RCV) - WN - nominal (year end prices)</v>
      </c>
      <c r="F114" s="297">
        <f xml:space="preserve"> Update!F268</f>
        <v>0</v>
      </c>
      <c r="G114" s="297" t="str">
        <f xml:space="preserve"> Update!G268</f>
        <v>£m</v>
      </c>
      <c r="H114" s="297">
        <f xml:space="preserve"> Update!H268</f>
        <v>0</v>
      </c>
      <c r="I114" s="297">
        <f xml:space="preserve"> Update!I268</f>
        <v>0</v>
      </c>
      <c r="J114" s="297">
        <f xml:space="preserve"> Update!J268</f>
        <v>0</v>
      </c>
      <c r="K114" s="297">
        <f xml:space="preserve"> Update!K268</f>
        <v>0</v>
      </c>
      <c r="L114" s="297">
        <f xml:space="preserve"> Update!L268</f>
        <v>0</v>
      </c>
      <c r="M114" s="297">
        <f xml:space="preserve"> Update!M268</f>
        <v>0</v>
      </c>
      <c r="N114" s="297">
        <f xml:space="preserve"> Update!N268</f>
        <v>0</v>
      </c>
      <c r="O114" s="297">
        <f xml:space="preserve"> Update!O268</f>
        <v>0</v>
      </c>
      <c r="P114" s="297">
        <f xml:space="preserve"> Update!P268</f>
        <v>0</v>
      </c>
      <c r="Q114" s="297">
        <f xml:space="preserve"> Update!Q268</f>
        <v>0</v>
      </c>
      <c r="R114" s="193"/>
    </row>
    <row r="115" spans="1:18" hidden="1" outlineLevel="2">
      <c r="A115" s="184"/>
      <c r="B115" s="217"/>
      <c r="C115" s="186"/>
      <c r="D115" s="240" t="s">
        <v>565</v>
      </c>
      <c r="E115" s="182" t="str">
        <f xml:space="preserve"> Update!E269</f>
        <v>Water network plus: Non-PAYG Totex - nominal (year end prices)</v>
      </c>
      <c r="F115" s="297">
        <f xml:space="preserve"> Update!F269</f>
        <v>0</v>
      </c>
      <c r="G115" s="297" t="str">
        <f xml:space="preserve"> Update!G269</f>
        <v>£m</v>
      </c>
      <c r="H115" s="297">
        <f xml:space="preserve"> Update!H269</f>
        <v>0</v>
      </c>
      <c r="I115" s="297">
        <f xml:space="preserve"> Update!I269</f>
        <v>0</v>
      </c>
      <c r="J115" s="297">
        <f xml:space="preserve"> Update!J269</f>
        <v>0</v>
      </c>
      <c r="K115" s="297">
        <f xml:space="preserve"> Update!K269</f>
        <v>0</v>
      </c>
      <c r="L115" s="297">
        <f xml:space="preserve"> Update!L269</f>
        <v>0</v>
      </c>
      <c r="M115" s="297">
        <f xml:space="preserve"> Update!M269</f>
        <v>9.1196780553510859</v>
      </c>
      <c r="N115" s="297">
        <f xml:space="preserve"> Update!N269</f>
        <v>0</v>
      </c>
      <c r="O115" s="297">
        <f xml:space="preserve"> Update!O269</f>
        <v>0</v>
      </c>
      <c r="P115" s="297">
        <f xml:space="preserve"> Update!P269</f>
        <v>0</v>
      </c>
      <c r="Q115" s="297">
        <f xml:space="preserve"> Update!Q269</f>
        <v>0</v>
      </c>
      <c r="R115" s="193"/>
    </row>
    <row r="116" spans="1:18" hidden="1" outlineLevel="2">
      <c r="A116" s="184"/>
      <c r="B116" s="217"/>
      <c r="C116" s="186"/>
      <c r="D116" s="240" t="s">
        <v>473</v>
      </c>
      <c r="E116" s="182" t="str">
        <f xml:space="preserve"> Update!E270</f>
        <v>RCV additions depreciation - WN - nominal (year end prices) POS</v>
      </c>
      <c r="F116" s="297">
        <f xml:space="preserve"> Update!F270</f>
        <v>0</v>
      </c>
      <c r="G116" s="297" t="str">
        <f xml:space="preserve"> Update!G270</f>
        <v>£m</v>
      </c>
      <c r="H116" s="297">
        <f xml:space="preserve"> Update!H270</f>
        <v>0</v>
      </c>
      <c r="I116" s="297">
        <f xml:space="preserve"> Update!I270</f>
        <v>0</v>
      </c>
      <c r="J116" s="297">
        <f xml:space="preserve"> Update!J270</f>
        <v>0</v>
      </c>
      <c r="K116" s="297">
        <f xml:space="preserve"> Update!K270</f>
        <v>0</v>
      </c>
      <c r="L116" s="297">
        <f xml:space="preserve"> Update!L270</f>
        <v>0</v>
      </c>
      <c r="M116" s="297">
        <f xml:space="preserve"> Update!M270</f>
        <v>0.20519275624539912</v>
      </c>
      <c r="N116" s="297">
        <f xml:space="preserve"> Update!N270</f>
        <v>0</v>
      </c>
      <c r="O116" s="297">
        <f xml:space="preserve"> Update!O270</f>
        <v>0</v>
      </c>
      <c r="P116" s="297">
        <f xml:space="preserve"> Update!P270</f>
        <v>0</v>
      </c>
      <c r="Q116" s="297">
        <f xml:space="preserve"> Update!Q270</f>
        <v>0</v>
      </c>
      <c r="R116" s="193"/>
    </row>
    <row r="117" spans="1:18" hidden="1" outlineLevel="2">
      <c r="A117" s="184"/>
      <c r="B117" s="217"/>
      <c r="C117" s="186"/>
      <c r="D117" s="240"/>
      <c r="E117" s="182" t="str">
        <f xml:space="preserve"> Update!E271</f>
        <v>Closing RCV (Post 2020 investment RCV) - WN - nominal (year end prices)</v>
      </c>
      <c r="F117" s="297">
        <f xml:space="preserve"> Update!F271</f>
        <v>0</v>
      </c>
      <c r="G117" s="297" t="str">
        <f xml:space="preserve"> Update!G271</f>
        <v>£m</v>
      </c>
      <c r="H117" s="297">
        <f xml:space="preserve"> Update!H271</f>
        <v>0</v>
      </c>
      <c r="I117" s="297">
        <f xml:space="preserve"> Update!I271</f>
        <v>0</v>
      </c>
      <c r="J117" s="297">
        <f xml:space="preserve"> Update!J271</f>
        <v>0</v>
      </c>
      <c r="K117" s="297">
        <f xml:space="preserve"> Update!K271</f>
        <v>0</v>
      </c>
      <c r="L117" s="297">
        <f xml:space="preserve"> Update!L271</f>
        <v>0</v>
      </c>
      <c r="M117" s="297">
        <f xml:space="preserve"> Update!M271</f>
        <v>8.9144852991056869</v>
      </c>
      <c r="N117" s="297">
        <f xml:space="preserve"> Update!N271</f>
        <v>0</v>
      </c>
      <c r="O117" s="297">
        <f xml:space="preserve"> Update!O271</f>
        <v>0</v>
      </c>
      <c r="P117" s="297">
        <f xml:space="preserve"> Update!P271</f>
        <v>0</v>
      </c>
      <c r="Q117" s="297">
        <f xml:space="preserve"> Update!Q271</f>
        <v>0</v>
      </c>
      <c r="R117" s="193"/>
    </row>
    <row r="118" spans="1:18" hidden="1" outlineLevel="1">
      <c r="A118" s="238"/>
      <c r="B118" s="242"/>
      <c r="C118" s="239"/>
      <c r="D118" s="240"/>
      <c r="E118" s="197"/>
      <c r="F118" s="415"/>
      <c r="G118" s="415"/>
      <c r="H118" s="415"/>
      <c r="I118" s="415"/>
      <c r="J118" s="415"/>
      <c r="K118" s="415"/>
      <c r="L118" s="415"/>
      <c r="M118" s="415"/>
      <c r="N118" s="415"/>
      <c r="O118" s="415"/>
      <c r="P118" s="415"/>
      <c r="Q118" s="415"/>
      <c r="R118" s="193"/>
    </row>
    <row r="119" spans="1:18" hidden="1" outlineLevel="1" collapsed="1">
      <c r="A119" s="311"/>
      <c r="B119" s="312" t="s">
        <v>1185</v>
      </c>
      <c r="C119" s="313"/>
      <c r="D119" s="251"/>
      <c r="E119" s="314"/>
      <c r="F119" s="413"/>
      <c r="G119" s="413"/>
      <c r="H119" s="413"/>
      <c r="I119" s="413"/>
      <c r="J119" s="413"/>
      <c r="K119" s="413"/>
      <c r="L119" s="413"/>
      <c r="M119" s="413"/>
      <c r="N119" s="413"/>
      <c r="O119" s="413"/>
      <c r="P119" s="413"/>
      <c r="Q119" s="413"/>
      <c r="R119" s="193"/>
    </row>
    <row r="120" spans="1:18" hidden="1" outlineLevel="2">
      <c r="A120" s="311"/>
      <c r="B120" s="312"/>
      <c r="C120" s="313"/>
      <c r="D120" s="251"/>
      <c r="E120" s="314"/>
      <c r="F120" s="413"/>
      <c r="G120" s="413"/>
      <c r="H120" s="413"/>
      <c r="I120" s="413"/>
      <c r="J120" s="413"/>
      <c r="K120" s="413"/>
      <c r="L120" s="413"/>
      <c r="M120" s="413"/>
      <c r="N120" s="413"/>
      <c r="O120" s="413"/>
      <c r="P120" s="413"/>
      <c r="Q120" s="413"/>
      <c r="R120" s="193"/>
    </row>
    <row r="121" spans="1:18" hidden="1" outlineLevel="2">
      <c r="A121" s="311"/>
      <c r="B121" s="312"/>
      <c r="C121" s="313"/>
      <c r="D121" s="251"/>
      <c r="E121" s="314" t="s">
        <v>1296</v>
      </c>
      <c r="F121" s="413"/>
      <c r="G121" s="413" t="s">
        <v>170</v>
      </c>
      <c r="H121" s="413"/>
      <c r="I121" s="413"/>
      <c r="J121" s="413">
        <f t="shared" ref="J121:Q121" si="3" xml:space="preserve"> J101 + J107 + J114</f>
        <v>0</v>
      </c>
      <c r="K121" s="413">
        <f t="shared" si="3"/>
        <v>0</v>
      </c>
      <c r="L121" s="413">
        <f t="shared" si="3"/>
        <v>0</v>
      </c>
      <c r="M121" s="413">
        <f t="shared" si="3"/>
        <v>148.72622523702722</v>
      </c>
      <c r="N121" s="413">
        <f t="shared" si="3"/>
        <v>0</v>
      </c>
      <c r="O121" s="413">
        <f t="shared" si="3"/>
        <v>0</v>
      </c>
      <c r="P121" s="413">
        <f t="shared" si="3"/>
        <v>0</v>
      </c>
      <c r="Q121" s="413">
        <f t="shared" si="3"/>
        <v>0</v>
      </c>
      <c r="R121" s="193"/>
    </row>
    <row r="122" spans="1:18" hidden="1" outlineLevel="2">
      <c r="A122" s="311"/>
      <c r="B122" s="312"/>
      <c r="C122" s="313"/>
      <c r="D122" s="251"/>
      <c r="E122" s="314" t="s">
        <v>1297</v>
      </c>
      <c r="F122" s="413"/>
      <c r="G122" s="413" t="s">
        <v>170</v>
      </c>
      <c r="H122" s="413"/>
      <c r="I122" s="413"/>
      <c r="J122" s="413">
        <f t="shared" ref="J122:Q122" si="4" xml:space="preserve"> J103 + J110 + J117</f>
        <v>0</v>
      </c>
      <c r="K122" s="413">
        <f t="shared" si="4"/>
        <v>0</v>
      </c>
      <c r="L122" s="413">
        <f t="shared" si="4"/>
        <v>147.1861331767326</v>
      </c>
      <c r="M122" s="413">
        <f t="shared" si="4"/>
        <v>150.94803040046671</v>
      </c>
      <c r="N122" s="413">
        <f t="shared" si="4"/>
        <v>0</v>
      </c>
      <c r="O122" s="413">
        <f t="shared" si="4"/>
        <v>0</v>
      </c>
      <c r="P122" s="413">
        <f t="shared" si="4"/>
        <v>0</v>
      </c>
      <c r="Q122" s="413">
        <f t="shared" si="4"/>
        <v>0</v>
      </c>
      <c r="R122" s="193"/>
    </row>
    <row r="123" spans="1:18" hidden="1" outlineLevel="2">
      <c r="A123" s="311"/>
      <c r="B123" s="312"/>
      <c r="C123" s="313"/>
      <c r="D123" s="251"/>
      <c r="E123" s="314" t="s">
        <v>1298</v>
      </c>
      <c r="F123" s="413"/>
      <c r="G123" s="413" t="s">
        <v>170</v>
      </c>
      <c r="H123" s="413"/>
      <c r="I123" s="413"/>
      <c r="J123" s="413">
        <f t="shared" ref="J123:Q123" si="5" xml:space="preserve"> J102 + J108 + J116</f>
        <v>0</v>
      </c>
      <c r="K123" s="413">
        <f t="shared" si="5"/>
        <v>0</v>
      </c>
      <c r="L123" s="413">
        <f t="shared" si="5"/>
        <v>0</v>
      </c>
      <c r="M123" s="413">
        <f t="shared" si="5"/>
        <v>6.8978728919116241</v>
      </c>
      <c r="N123" s="413">
        <f t="shared" si="5"/>
        <v>0</v>
      </c>
      <c r="O123" s="413">
        <f t="shared" si="5"/>
        <v>0</v>
      </c>
      <c r="P123" s="413">
        <f t="shared" si="5"/>
        <v>0</v>
      </c>
      <c r="Q123" s="413">
        <f t="shared" si="5"/>
        <v>0</v>
      </c>
      <c r="R123" s="193"/>
    </row>
    <row r="124" spans="1:18" hidden="1" outlineLevel="1">
      <c r="A124" s="311"/>
      <c r="B124" s="312"/>
      <c r="C124" s="313"/>
      <c r="D124" s="251"/>
      <c r="E124" s="314"/>
      <c r="F124" s="413"/>
      <c r="G124" s="413"/>
      <c r="H124" s="413"/>
      <c r="I124" s="413"/>
      <c r="J124" s="413"/>
      <c r="K124" s="413"/>
      <c r="L124" s="413"/>
      <c r="M124" s="413"/>
      <c r="N124" s="413"/>
      <c r="O124" s="413"/>
      <c r="P124" s="413"/>
      <c r="Q124" s="413"/>
      <c r="R124" s="193"/>
    </row>
    <row r="125" spans="1:18" hidden="1" outlineLevel="1" collapsed="1">
      <c r="A125" s="311"/>
      <c r="B125" s="312" t="s">
        <v>1186</v>
      </c>
      <c r="C125" s="313"/>
      <c r="D125" s="251"/>
      <c r="E125" s="314"/>
      <c r="F125" s="413"/>
      <c r="G125" s="413"/>
      <c r="H125" s="413"/>
      <c r="I125" s="413"/>
      <c r="J125" s="413"/>
      <c r="K125" s="413"/>
      <c r="L125" s="413"/>
      <c r="M125" s="413"/>
      <c r="N125" s="413"/>
      <c r="O125" s="413"/>
      <c r="P125" s="413"/>
      <c r="Q125" s="413"/>
      <c r="R125" s="193"/>
    </row>
    <row r="126" spans="1:18" hidden="1" outlineLevel="2">
      <c r="A126" s="311"/>
      <c r="B126" s="312"/>
      <c r="C126" s="313"/>
      <c r="D126" s="251"/>
      <c r="E126" s="314"/>
      <c r="F126" s="413"/>
      <c r="G126" s="413"/>
      <c r="H126" s="413"/>
      <c r="I126" s="413"/>
      <c r="J126" s="413"/>
      <c r="K126" s="413"/>
      <c r="L126" s="413"/>
      <c r="M126" s="413"/>
      <c r="N126" s="413"/>
      <c r="O126" s="413"/>
      <c r="P126" s="413"/>
      <c r="Q126" s="413"/>
      <c r="R126" s="193"/>
    </row>
    <row r="127" spans="1:18" hidden="1" outlineLevel="2">
      <c r="A127" s="158"/>
      <c r="B127" s="159"/>
      <c r="C127" s="160"/>
      <c r="D127" s="251"/>
      <c r="E127" s="156" t="str">
        <f xml:space="preserve"> Update!E273</f>
        <v>Average RPI inflated RCV (year average) - WN - nominal (year average prices)</v>
      </c>
      <c r="F127" s="420">
        <f xml:space="preserve"> Update!F273</f>
        <v>0</v>
      </c>
      <c r="G127" s="420" t="str">
        <f xml:space="preserve"> Update!G273</f>
        <v>£m</v>
      </c>
      <c r="H127" s="420">
        <f xml:space="preserve"> Update!H273</f>
        <v>0</v>
      </c>
      <c r="I127" s="420">
        <f xml:space="preserve"> Update!I273</f>
        <v>0</v>
      </c>
      <c r="J127" s="420">
        <f xml:space="preserve"> Update!J273</f>
        <v>0</v>
      </c>
      <c r="K127" s="420">
        <f xml:space="preserve"> Update!K273</f>
        <v>0</v>
      </c>
      <c r="L127" s="420">
        <f xml:space="preserve"> Update!L273</f>
        <v>0</v>
      </c>
      <c r="M127" s="420">
        <f xml:space="preserve"> Update!M273</f>
        <v>72.321833816913852</v>
      </c>
      <c r="N127" s="420">
        <f xml:space="preserve"> Update!N273</f>
        <v>0</v>
      </c>
      <c r="O127" s="420">
        <f xml:space="preserve"> Update!O273</f>
        <v>0</v>
      </c>
      <c r="P127" s="420">
        <f xml:space="preserve"> Update!P273</f>
        <v>0</v>
      </c>
      <c r="Q127" s="420">
        <f xml:space="preserve"> Update!Q273</f>
        <v>0</v>
      </c>
      <c r="R127" s="193"/>
    </row>
    <row r="128" spans="1:18" hidden="1" outlineLevel="2">
      <c r="A128" s="158"/>
      <c r="B128" s="159"/>
      <c r="C128" s="160"/>
      <c r="D128" s="251"/>
      <c r="E128" s="156" t="str">
        <f xml:space="preserve"> Update!E274</f>
        <v>Average CPIH inflated RCV (year average) - WN - nominal (year average prices)</v>
      </c>
      <c r="F128" s="420">
        <f xml:space="preserve"> Update!F274</f>
        <v>0</v>
      </c>
      <c r="G128" s="420" t="str">
        <f xml:space="preserve"> Update!G274</f>
        <v>£m</v>
      </c>
      <c r="H128" s="420">
        <f xml:space="preserve"> Update!H274</f>
        <v>0</v>
      </c>
      <c r="I128" s="420">
        <f xml:space="preserve"> Update!I274</f>
        <v>0</v>
      </c>
      <c r="J128" s="420">
        <f xml:space="preserve"> Update!J274</f>
        <v>0</v>
      </c>
      <c r="K128" s="420">
        <f xml:space="preserve"> Update!K274</f>
        <v>0</v>
      </c>
      <c r="L128" s="420">
        <f xml:space="preserve"> Update!L274</f>
        <v>0</v>
      </c>
      <c r="M128" s="420">
        <f xml:space="preserve"> Update!M274</f>
        <v>72.273945317107646</v>
      </c>
      <c r="N128" s="420">
        <f xml:space="preserve"> Update!N274</f>
        <v>0</v>
      </c>
      <c r="O128" s="420">
        <f xml:space="preserve"> Update!O274</f>
        <v>0</v>
      </c>
      <c r="P128" s="420">
        <f xml:space="preserve"> Update!P274</f>
        <v>0</v>
      </c>
      <c r="Q128" s="420">
        <f xml:space="preserve"> Update!Q274</f>
        <v>0</v>
      </c>
      <c r="R128" s="193"/>
    </row>
    <row r="129" spans="1:20" hidden="1" outlineLevel="2">
      <c r="A129" s="158"/>
      <c r="B129" s="159"/>
      <c r="C129" s="160"/>
      <c r="D129" s="251"/>
      <c r="E129" s="156" t="str">
        <f xml:space="preserve"> Update!E275</f>
        <v>Average post 2020 investment RCV (year average) - WN - nominal (year average prices)</v>
      </c>
      <c r="F129" s="420">
        <f xml:space="preserve"> Update!F275</f>
        <v>0</v>
      </c>
      <c r="G129" s="420" t="str">
        <f xml:space="preserve"> Update!G275</f>
        <v>£m</v>
      </c>
      <c r="H129" s="420">
        <f xml:space="preserve"> Update!H275</f>
        <v>0</v>
      </c>
      <c r="I129" s="420">
        <f xml:space="preserve"> Update!I275</f>
        <v>0</v>
      </c>
      <c r="J129" s="420">
        <f xml:space="preserve"> Update!J275</f>
        <v>0</v>
      </c>
      <c r="K129" s="420">
        <f xml:space="preserve"> Update!K275</f>
        <v>0</v>
      </c>
      <c r="L129" s="420">
        <f xml:space="preserve"> Update!L275</f>
        <v>0</v>
      </c>
      <c r="M129" s="420">
        <f xml:space="preserve"> Update!M275</f>
        <v>4.4332025228346543</v>
      </c>
      <c r="N129" s="420">
        <f xml:space="preserve"> Update!N275</f>
        <v>0</v>
      </c>
      <c r="O129" s="420">
        <f xml:space="preserve"> Update!O275</f>
        <v>0</v>
      </c>
      <c r="P129" s="420">
        <f xml:space="preserve"> Update!P275</f>
        <v>0</v>
      </c>
      <c r="Q129" s="420">
        <f xml:space="preserve"> Update!Q275</f>
        <v>0</v>
      </c>
      <c r="R129" s="193"/>
    </row>
    <row r="130" spans="1:20" hidden="1" outlineLevel="2">
      <c r="A130" s="158"/>
      <c r="B130" s="159"/>
      <c r="C130" s="160"/>
      <c r="D130" s="251"/>
      <c r="E130" s="156" t="str">
        <f xml:space="preserve"> Update!E276</f>
        <v>Average total RCV (year average) - WN - nominal (year average prices)</v>
      </c>
      <c r="F130" s="420">
        <f xml:space="preserve"> Update!F276</f>
        <v>0</v>
      </c>
      <c r="G130" s="420" t="str">
        <f xml:space="preserve"> Update!G276</f>
        <v>£m</v>
      </c>
      <c r="H130" s="420">
        <f xml:space="preserve"> Update!H276</f>
        <v>0</v>
      </c>
      <c r="I130" s="420">
        <f xml:space="preserve"> Update!I276</f>
        <v>0</v>
      </c>
      <c r="J130" s="420">
        <f xml:space="preserve"> Update!J276</f>
        <v>0</v>
      </c>
      <c r="K130" s="420">
        <f xml:space="preserve"> Update!K276</f>
        <v>0</v>
      </c>
      <c r="L130" s="420">
        <f xml:space="preserve"> Update!L276</f>
        <v>0</v>
      </c>
      <c r="M130" s="420">
        <f xml:space="preserve"> Update!M276</f>
        <v>149.02898165685613</v>
      </c>
      <c r="N130" s="420">
        <f xml:space="preserve"> Update!N276</f>
        <v>0</v>
      </c>
      <c r="O130" s="420">
        <f xml:space="preserve"> Update!O276</f>
        <v>0</v>
      </c>
      <c r="P130" s="420">
        <f xml:space="preserve"> Update!P276</f>
        <v>0</v>
      </c>
      <c r="Q130" s="420">
        <f xml:space="preserve"> Update!Q276</f>
        <v>0</v>
      </c>
      <c r="R130" s="193"/>
    </row>
    <row r="131" spans="1:20" hidden="1" outlineLevel="1">
      <c r="A131" s="311"/>
      <c r="B131" s="312"/>
      <c r="C131" s="313"/>
      <c r="D131" s="251"/>
      <c r="E131" s="314"/>
      <c r="F131" s="315"/>
      <c r="G131" s="315"/>
      <c r="H131" s="315"/>
      <c r="I131" s="315"/>
      <c r="J131" s="315"/>
      <c r="K131" s="315"/>
      <c r="L131" s="315"/>
      <c r="M131" s="315"/>
      <c r="N131" s="315"/>
      <c r="O131" s="315"/>
      <c r="P131" s="315"/>
      <c r="Q131" s="315"/>
      <c r="R131" s="193"/>
    </row>
    <row r="132" spans="1:20" s="315" customFormat="1" hidden="1" outlineLevel="1" collapsed="1">
      <c r="A132" s="311"/>
      <c r="B132" s="85" t="s">
        <v>1174</v>
      </c>
      <c r="C132" s="313"/>
      <c r="D132" s="251"/>
      <c r="E132" s="314"/>
      <c r="R132" s="241"/>
    </row>
    <row r="133" spans="1:20" s="315" customFormat="1" hidden="1" outlineLevel="2">
      <c r="A133" s="311"/>
      <c r="B133" s="85"/>
      <c r="C133" s="313"/>
      <c r="D133" s="251"/>
      <c r="E133" s="314"/>
      <c r="R133" s="241"/>
    </row>
    <row r="134" spans="1:20" s="188" customFormat="1" hidden="1" outlineLevel="2">
      <c r="A134" s="184"/>
      <c r="B134" s="159"/>
      <c r="C134" s="186"/>
      <c r="D134" s="240"/>
      <c r="E134" s="182" t="str">
        <f xml:space="preserve"> Inp!E$201</f>
        <v>Regulatory equity notional (PR19FD)</v>
      </c>
      <c r="F134" s="182">
        <f xml:space="preserve"> Inp!F$201</f>
        <v>0</v>
      </c>
      <c r="G134" s="182" t="str">
        <f xml:space="preserve"> Inp!G$201</f>
        <v>%</v>
      </c>
      <c r="H134" s="182">
        <f xml:space="preserve"> Inp!H$201</f>
        <v>0</v>
      </c>
      <c r="I134" s="182">
        <f xml:space="preserve"> Inp!I$201</f>
        <v>0</v>
      </c>
      <c r="J134" s="295">
        <f xml:space="preserve"> Inp!J$201</f>
        <v>0</v>
      </c>
      <c r="K134" s="295">
        <f xml:space="preserve"> Inp!K$201</f>
        <v>0</v>
      </c>
      <c r="L134" s="295">
        <f xml:space="preserve"> Inp!L$201</f>
        <v>0</v>
      </c>
      <c r="M134" s="295">
        <f xml:space="preserve"> Inp!M$201</f>
        <v>0.4</v>
      </c>
      <c r="N134" s="295">
        <f xml:space="preserve"> Inp!N$201</f>
        <v>0.4</v>
      </c>
      <c r="O134" s="295">
        <f xml:space="preserve"> Inp!O$201</f>
        <v>0.4</v>
      </c>
      <c r="P134" s="295">
        <f xml:space="preserve"> Inp!P$201</f>
        <v>0.4</v>
      </c>
      <c r="Q134" s="295">
        <f xml:space="preserve"> Inp!Q$201</f>
        <v>0.4</v>
      </c>
    </row>
    <row r="135" spans="1:20" s="162" customFormat="1" hidden="1" outlineLevel="2">
      <c r="A135" s="158"/>
      <c r="B135" s="159"/>
      <c r="C135" s="160"/>
      <c r="D135" s="251"/>
      <c r="E135" s="156" t="str">
        <f xml:space="preserve"> Update!E323</f>
        <v>Notional regulated equity - WN - real (2017-18 prices)</v>
      </c>
      <c r="F135" s="420">
        <f xml:space="preserve"> Update!F323</f>
        <v>0</v>
      </c>
      <c r="G135" s="420" t="str">
        <f xml:space="preserve"> Update!G323</f>
        <v>£m</v>
      </c>
      <c r="H135" s="420">
        <f xml:space="preserve"> Update!H323</f>
        <v>0</v>
      </c>
      <c r="I135" s="420">
        <f xml:space="preserve"> Update!I323</f>
        <v>0</v>
      </c>
      <c r="J135" s="420">
        <f xml:space="preserve"> Update!J323</f>
        <v>0</v>
      </c>
      <c r="K135" s="420">
        <f xml:space="preserve"> Update!K323</f>
        <v>0</v>
      </c>
      <c r="L135" s="420">
        <f xml:space="preserve"> Update!L323</f>
        <v>0</v>
      </c>
      <c r="M135" s="420">
        <f xml:space="preserve"> Update!M323</f>
        <v>56.939019158348508</v>
      </c>
      <c r="N135" s="420">
        <f xml:space="preserve"> Update!N323</f>
        <v>0</v>
      </c>
      <c r="O135" s="420">
        <f xml:space="preserve"> Update!O323</f>
        <v>0</v>
      </c>
      <c r="P135" s="420">
        <f xml:space="preserve"> Update!P323</f>
        <v>0</v>
      </c>
      <c r="Q135" s="420">
        <f xml:space="preserve"> Update!Q323</f>
        <v>0</v>
      </c>
      <c r="R135" s="188"/>
    </row>
    <row r="136" spans="1:20" s="315" customFormat="1" hidden="1" outlineLevel="1">
      <c r="A136" s="311"/>
      <c r="B136" s="312"/>
      <c r="C136" s="313"/>
      <c r="D136" s="251"/>
      <c r="E136" s="314"/>
      <c r="F136" s="314"/>
      <c r="G136" s="314"/>
      <c r="H136" s="314"/>
      <c r="I136" s="314"/>
      <c r="J136" s="314"/>
      <c r="K136" s="314"/>
      <c r="L136" s="314"/>
      <c r="M136" s="314"/>
      <c r="N136" s="314"/>
      <c r="O136" s="314"/>
      <c r="P136" s="314"/>
      <c r="Q136" s="314"/>
      <c r="R136" s="241"/>
    </row>
    <row r="137" spans="1:20" s="315" customFormat="1" hidden="1" outlineLevel="1" collapsed="1">
      <c r="A137" s="311"/>
      <c r="B137" s="309" t="s">
        <v>1173</v>
      </c>
      <c r="C137" s="313"/>
      <c r="D137" s="251"/>
      <c r="E137" s="314"/>
      <c r="F137" s="314"/>
      <c r="G137" s="314"/>
      <c r="H137" s="314"/>
      <c r="I137" s="314"/>
      <c r="J137" s="314"/>
      <c r="K137" s="314"/>
      <c r="L137" s="314"/>
      <c r="M137" s="314"/>
      <c r="N137" s="314"/>
      <c r="O137" s="314"/>
      <c r="P137" s="314"/>
      <c r="Q137" s="314"/>
      <c r="R137" s="241"/>
    </row>
    <row r="138" spans="1:20" s="315" customFormat="1" hidden="1" outlineLevel="2">
      <c r="A138" s="311"/>
      <c r="B138" s="309"/>
      <c r="C138" s="313"/>
      <c r="D138" s="251"/>
      <c r="E138" s="314"/>
      <c r="F138" s="314"/>
      <c r="G138" s="314"/>
      <c r="H138" s="314"/>
      <c r="I138" s="314"/>
      <c r="J138" s="314"/>
      <c r="K138" s="314"/>
      <c r="L138" s="314"/>
      <c r="M138" s="314"/>
      <c r="N138" s="314"/>
      <c r="O138" s="314"/>
      <c r="P138" s="314"/>
      <c r="Q138" s="314"/>
      <c r="R138" s="241"/>
    </row>
    <row r="139" spans="1:20" s="188" customFormat="1" hidden="1" outlineLevel="2">
      <c r="A139" s="184"/>
      <c r="B139" s="159"/>
      <c r="C139" s="186"/>
      <c r="D139" s="240"/>
      <c r="E139" s="182" t="str">
        <f xml:space="preserve"> Inp!E$209</f>
        <v>Regulatory equity actual</v>
      </c>
      <c r="F139" s="182">
        <f xml:space="preserve"> Inp!F$209</f>
        <v>0</v>
      </c>
      <c r="G139" s="182" t="str">
        <f xml:space="preserve"> Inp!G$209</f>
        <v>%</v>
      </c>
      <c r="H139" s="182">
        <f xml:space="preserve"> Inp!H$209</f>
        <v>0</v>
      </c>
      <c r="I139" s="182">
        <f xml:space="preserve"> Inp!I$209</f>
        <v>0</v>
      </c>
      <c r="J139" s="295">
        <f xml:space="preserve"> Inp!J$209</f>
        <v>0</v>
      </c>
      <c r="K139" s="295">
        <f xml:space="preserve"> Inp!K$209</f>
        <v>0</v>
      </c>
      <c r="L139" s="295">
        <f xml:space="preserve"> Inp!L$209</f>
        <v>0</v>
      </c>
      <c r="M139" s="295">
        <f xml:space="preserve"> Inp!M$209</f>
        <v>0</v>
      </c>
      <c r="N139" s="295">
        <f xml:space="preserve"> Inp!N$209</f>
        <v>0</v>
      </c>
      <c r="O139" s="295">
        <f xml:space="preserve"> Inp!O$209</f>
        <v>0</v>
      </c>
      <c r="P139" s="295">
        <f xml:space="preserve"> Inp!P$209</f>
        <v>0</v>
      </c>
      <c r="Q139" s="295">
        <f xml:space="preserve"> Inp!Q$209</f>
        <v>0</v>
      </c>
    </row>
    <row r="140" spans="1:20" s="162" customFormat="1" hidden="1" outlineLevel="2">
      <c r="A140" s="158"/>
      <c r="B140" s="159"/>
      <c r="C140" s="160"/>
      <c r="D140" s="251"/>
      <c r="E140" s="156" t="str">
        <f xml:space="preserve"> Update!E331</f>
        <v>Actual regulated equity - WN - real (2017-18 prices)</v>
      </c>
      <c r="F140" s="420">
        <f xml:space="preserve"> Update!F331</f>
        <v>0</v>
      </c>
      <c r="G140" s="420" t="str">
        <f xml:space="preserve"> Update!G331</f>
        <v>£m</v>
      </c>
      <c r="H140" s="420">
        <f xml:space="preserve"> Update!H331</f>
        <v>0</v>
      </c>
      <c r="I140" s="420">
        <f xml:space="preserve"> Update!I331</f>
        <v>0</v>
      </c>
      <c r="J140" s="420">
        <f xml:space="preserve"> Update!J331</f>
        <v>0</v>
      </c>
      <c r="K140" s="420">
        <f xml:space="preserve"> Update!K331</f>
        <v>0</v>
      </c>
      <c r="L140" s="420">
        <f xml:space="preserve"> Update!L331</f>
        <v>0</v>
      </c>
      <c r="M140" s="420">
        <f xml:space="preserve"> Update!M331</f>
        <v>0</v>
      </c>
      <c r="N140" s="420">
        <f xml:space="preserve"> Update!N331</f>
        <v>0</v>
      </c>
      <c r="O140" s="420">
        <f xml:space="preserve"> Update!O331</f>
        <v>0</v>
      </c>
      <c r="P140" s="420">
        <f xml:space="preserve"> Update!P331</f>
        <v>0</v>
      </c>
      <c r="Q140" s="420">
        <f xml:space="preserve"> Update!Q331</f>
        <v>0</v>
      </c>
      <c r="R140" s="188"/>
    </row>
    <row r="141" spans="1:20" s="162" customFormat="1" hidden="1" outlineLevel="1">
      <c r="A141" s="158"/>
      <c r="B141" s="159"/>
      <c r="C141" s="160"/>
      <c r="D141" s="251"/>
      <c r="E141" s="156"/>
      <c r="F141" s="156"/>
      <c r="G141" s="156"/>
      <c r="H141" s="156"/>
      <c r="I141" s="156"/>
      <c r="J141" s="156"/>
      <c r="K141" s="156"/>
      <c r="L141" s="156"/>
      <c r="M141" s="156"/>
      <c r="N141" s="156"/>
      <c r="O141" s="156"/>
      <c r="P141" s="156"/>
      <c r="Q141" s="156"/>
      <c r="R141" s="188"/>
    </row>
    <row r="142" spans="1:20">
      <c r="A142" s="311"/>
      <c r="B142" s="312"/>
      <c r="C142" s="313"/>
      <c r="D142" s="251"/>
      <c r="E142" s="314"/>
      <c r="F142" s="315"/>
      <c r="G142" s="315"/>
      <c r="H142" s="315"/>
      <c r="I142" s="315"/>
      <c r="J142" s="315"/>
      <c r="K142" s="315"/>
      <c r="L142" s="315"/>
      <c r="M142" s="315"/>
      <c r="N142" s="315"/>
      <c r="O142" s="315"/>
      <c r="P142" s="315"/>
      <c r="Q142" s="315"/>
      <c r="R142" s="193"/>
    </row>
    <row r="143" spans="1:20" collapsed="1">
      <c r="A143" s="33" t="s">
        <v>1029</v>
      </c>
      <c r="B143" s="33"/>
      <c r="C143" s="33"/>
      <c r="D143" s="399"/>
      <c r="E143" s="33"/>
      <c r="F143" s="33"/>
      <c r="G143" s="33"/>
      <c r="H143" s="33"/>
      <c r="I143" s="33"/>
      <c r="J143" s="33"/>
      <c r="K143" s="33"/>
      <c r="L143" s="33"/>
      <c r="M143" s="33"/>
      <c r="N143" s="33"/>
      <c r="O143" s="33"/>
      <c r="P143" s="33"/>
      <c r="Q143" s="33"/>
      <c r="R143" s="193"/>
    </row>
    <row r="144" spans="1:20" s="315" customFormat="1" hidden="1" outlineLevel="1">
      <c r="A144" s="22"/>
      <c r="B144" s="23"/>
      <c r="C144" s="24"/>
      <c r="D144" s="400"/>
      <c r="E144" s="8"/>
      <c r="F144" s="425"/>
      <c r="G144" s="425"/>
      <c r="H144" s="425"/>
      <c r="I144" s="426"/>
      <c r="J144" s="426"/>
      <c r="K144" s="426"/>
      <c r="L144" s="426"/>
      <c r="M144" s="426"/>
      <c r="N144" s="426"/>
      <c r="O144" s="426"/>
      <c r="P144" s="426"/>
      <c r="Q144" s="426"/>
      <c r="R144" s="225"/>
      <c r="S144" s="225"/>
      <c r="T144" s="225"/>
    </row>
    <row r="145" spans="1:20" hidden="1" outlineLevel="1" collapsed="1">
      <c r="B145" s="258" t="s">
        <v>1161</v>
      </c>
      <c r="D145" s="251"/>
      <c r="F145" s="411"/>
      <c r="G145" s="411"/>
      <c r="H145" s="411"/>
      <c r="I145" s="411"/>
      <c r="J145" s="411"/>
      <c r="K145" s="411"/>
      <c r="L145" s="411"/>
      <c r="M145" s="411"/>
      <c r="N145" s="411"/>
      <c r="O145" s="411"/>
      <c r="P145" s="411"/>
      <c r="Q145" s="411"/>
      <c r="R145" s="209"/>
      <c r="S145" s="33"/>
      <c r="T145" s="33"/>
    </row>
    <row r="146" spans="1:20" s="367" customFormat="1" hidden="1" outlineLevel="2">
      <c r="A146" s="67"/>
      <c r="B146" s="85"/>
      <c r="C146" s="86"/>
      <c r="D146" s="251"/>
      <c r="E146" s="84"/>
      <c r="F146" s="411"/>
      <c r="G146" s="411"/>
      <c r="H146" s="411"/>
      <c r="I146" s="411"/>
      <c r="J146" s="411"/>
      <c r="K146" s="411"/>
      <c r="L146" s="411"/>
      <c r="M146" s="411"/>
      <c r="N146" s="411"/>
      <c r="O146" s="411"/>
      <c r="P146" s="411"/>
      <c r="Q146" s="411"/>
      <c r="R146" s="241"/>
      <c r="S146" s="315"/>
      <c r="T146" s="315"/>
    </row>
    <row r="147" spans="1:20" hidden="1" outlineLevel="2">
      <c r="A147" s="368"/>
      <c r="B147" s="219"/>
      <c r="C147" s="369"/>
      <c r="D147" s="223"/>
      <c r="E147" s="370" t="str">
        <f xml:space="preserve"> Update!E450</f>
        <v>RCV at 31 March 2020 expressed in March 2020 prices - WWN</v>
      </c>
      <c r="F147" s="410">
        <f xml:space="preserve"> Update!F450</f>
        <v>0</v>
      </c>
      <c r="G147" s="410" t="str">
        <f xml:space="preserve"> Update!G450</f>
        <v>£m</v>
      </c>
      <c r="H147" s="410">
        <f xml:space="preserve"> Update!H450</f>
        <v>0</v>
      </c>
      <c r="I147" s="410">
        <f xml:space="preserve"> Update!I450</f>
        <v>0</v>
      </c>
      <c r="J147" s="410">
        <f xml:space="preserve"> Update!J450</f>
        <v>0</v>
      </c>
      <c r="K147" s="410">
        <f xml:space="preserve"> Update!K450</f>
        <v>0</v>
      </c>
      <c r="L147" s="410">
        <f xml:space="preserve"> Update!L450</f>
        <v>0</v>
      </c>
      <c r="M147" s="410">
        <f xml:space="preserve"> Update!M450</f>
        <v>0</v>
      </c>
      <c r="N147" s="410">
        <f xml:space="preserve"> Update!N450</f>
        <v>0</v>
      </c>
      <c r="O147" s="410">
        <f xml:space="preserve"> Update!O450</f>
        <v>0</v>
      </c>
      <c r="P147" s="410">
        <f xml:space="preserve"> Update!P450</f>
        <v>0</v>
      </c>
      <c r="Q147" s="410">
        <f xml:space="preserve"> Update!Q450</f>
        <v>0</v>
      </c>
      <c r="R147" s="209"/>
      <c r="S147" s="33"/>
      <c r="T147" s="33"/>
    </row>
    <row r="148" spans="1:20" s="367" customFormat="1" hidden="1" outlineLevel="2">
      <c r="A148" s="368"/>
      <c r="B148" s="219"/>
      <c r="C148" s="369"/>
      <c r="D148" s="223" t="s">
        <v>565</v>
      </c>
      <c r="E148" s="370" t="str">
        <f xml:space="preserve"> Update!E451</f>
        <v>Indexation roll forward in 2021 update - WWN</v>
      </c>
      <c r="F148" s="410">
        <f xml:space="preserve"> Update!F451</f>
        <v>0</v>
      </c>
      <c r="G148" s="410" t="str">
        <f xml:space="preserve"> Update!G451</f>
        <v>£m</v>
      </c>
      <c r="H148" s="410">
        <f xml:space="preserve"> Update!H451</f>
        <v>0</v>
      </c>
      <c r="I148" s="410">
        <f xml:space="preserve"> Update!I451</f>
        <v>0</v>
      </c>
      <c r="J148" s="410">
        <f xml:space="preserve"> Update!J451</f>
        <v>0</v>
      </c>
      <c r="K148" s="410">
        <f xml:space="preserve"> Update!K451</f>
        <v>0</v>
      </c>
      <c r="L148" s="410">
        <f xml:space="preserve"> Update!L451</f>
        <v>0</v>
      </c>
      <c r="M148" s="410">
        <f xml:space="preserve"> Update!M451</f>
        <v>0</v>
      </c>
      <c r="N148" s="410">
        <f xml:space="preserve"> Update!N451</f>
        <v>0</v>
      </c>
      <c r="O148" s="410">
        <f xml:space="preserve"> Update!O451</f>
        <v>0</v>
      </c>
      <c r="P148" s="410">
        <f xml:space="preserve"> Update!P451</f>
        <v>0</v>
      </c>
      <c r="Q148" s="410">
        <f xml:space="preserve"> Update!Q451</f>
        <v>0</v>
      </c>
      <c r="R148" s="241"/>
      <c r="S148" s="315"/>
      <c r="T148" s="315"/>
    </row>
    <row r="149" spans="1:20" hidden="1" outlineLevel="2">
      <c r="A149" s="368"/>
      <c r="B149" s="219"/>
      <c r="C149" s="369"/>
      <c r="D149" s="401"/>
      <c r="E149" s="370" t="str">
        <f xml:space="preserve"> Update!E452</f>
        <v>RCV at 31 March 2020 expressed in March 2021 prices - WWN</v>
      </c>
      <c r="F149" s="410">
        <f xml:space="preserve"> Update!F452</f>
        <v>0</v>
      </c>
      <c r="G149" s="410" t="str">
        <f xml:space="preserve"> Update!G452</f>
        <v>£m</v>
      </c>
      <c r="H149" s="410">
        <f xml:space="preserve"> Update!H452</f>
        <v>0</v>
      </c>
      <c r="I149" s="410">
        <f xml:space="preserve"> Update!I452</f>
        <v>0</v>
      </c>
      <c r="J149" s="410">
        <f xml:space="preserve"> Update!J452</f>
        <v>0</v>
      </c>
      <c r="K149" s="410">
        <f xml:space="preserve"> Update!K452</f>
        <v>0</v>
      </c>
      <c r="L149" s="410">
        <f xml:space="preserve"> Update!L452</f>
        <v>0</v>
      </c>
      <c r="M149" s="410">
        <f xml:space="preserve"> Update!M452</f>
        <v>0</v>
      </c>
      <c r="N149" s="410">
        <f xml:space="preserve"> Update!N452</f>
        <v>0</v>
      </c>
      <c r="O149" s="410">
        <f xml:space="preserve"> Update!O452</f>
        <v>0</v>
      </c>
      <c r="P149" s="410">
        <f xml:space="preserve"> Update!P452</f>
        <v>0</v>
      </c>
      <c r="Q149" s="410">
        <f xml:space="preserve"> Update!Q452</f>
        <v>0</v>
      </c>
      <c r="R149" s="209"/>
      <c r="S149" s="33"/>
      <c r="T149" s="33"/>
    </row>
    <row r="150" spans="1:20" s="367" customFormat="1" hidden="1" outlineLevel="2">
      <c r="A150" s="67"/>
      <c r="B150" s="85"/>
      <c r="C150" s="86"/>
      <c r="D150" s="251"/>
      <c r="E150" s="84"/>
      <c r="F150" s="412"/>
      <c r="G150" s="412"/>
      <c r="H150" s="412"/>
      <c r="I150" s="412"/>
      <c r="J150" s="412"/>
      <c r="K150" s="412"/>
      <c r="L150" s="412"/>
      <c r="M150" s="412"/>
      <c r="N150" s="412"/>
      <c r="O150" s="412"/>
      <c r="P150" s="412"/>
      <c r="Q150" s="412"/>
      <c r="R150" s="241"/>
      <c r="S150" s="315"/>
      <c r="T150" s="315"/>
    </row>
    <row r="151" spans="1:20" s="33" customFormat="1" hidden="1" outlineLevel="2">
      <c r="A151" s="368"/>
      <c r="B151" s="219"/>
      <c r="C151" s="369"/>
      <c r="D151" s="223"/>
      <c r="E151" s="370" t="str">
        <f xml:space="preserve"> Update!E454</f>
        <v>RCV at 31 March 2021 expressed in March 2021 prices - WWN</v>
      </c>
      <c r="F151" s="410">
        <f xml:space="preserve"> Update!F454</f>
        <v>0</v>
      </c>
      <c r="G151" s="410" t="str">
        <f xml:space="preserve"> Update!G454</f>
        <v>£m</v>
      </c>
      <c r="H151" s="410">
        <f xml:space="preserve"> Update!H454</f>
        <v>0</v>
      </c>
      <c r="I151" s="410">
        <f xml:space="preserve"> Update!I454</f>
        <v>0</v>
      </c>
      <c r="J151" s="410">
        <f xml:space="preserve"> Update!J454</f>
        <v>0</v>
      </c>
      <c r="K151" s="410">
        <f xml:space="preserve"> Update!K454</f>
        <v>0</v>
      </c>
      <c r="L151" s="410">
        <f xml:space="preserve"> Update!L454</f>
        <v>0</v>
      </c>
      <c r="M151" s="410">
        <f xml:space="preserve"> Update!M454</f>
        <v>0</v>
      </c>
      <c r="N151" s="410">
        <f xml:space="preserve"> Update!N454</f>
        <v>0</v>
      </c>
      <c r="O151" s="410">
        <f xml:space="preserve"> Update!O454</f>
        <v>0</v>
      </c>
      <c r="P151" s="410">
        <f xml:space="preserve"> Update!P454</f>
        <v>0</v>
      </c>
      <c r="Q151" s="410">
        <f xml:space="preserve"> Update!Q454</f>
        <v>0</v>
      </c>
      <c r="R151" s="209"/>
    </row>
    <row r="152" spans="1:20" hidden="1" outlineLevel="2">
      <c r="A152" s="368"/>
      <c r="B152" s="219"/>
      <c r="C152" s="369"/>
      <c r="D152" s="223" t="s">
        <v>565</v>
      </c>
      <c r="E152" s="370" t="str">
        <f xml:space="preserve"> Update!E455</f>
        <v>Indexation roll forward in 2022 update - WWN</v>
      </c>
      <c r="F152" s="410">
        <f xml:space="preserve"> Update!F455</f>
        <v>0</v>
      </c>
      <c r="G152" s="410" t="str">
        <f xml:space="preserve"> Update!G455</f>
        <v>£m</v>
      </c>
      <c r="H152" s="410">
        <f xml:space="preserve"> Update!H455</f>
        <v>0</v>
      </c>
      <c r="I152" s="410">
        <f xml:space="preserve"> Update!I455</f>
        <v>0</v>
      </c>
      <c r="J152" s="410">
        <f xml:space="preserve"> Update!J455</f>
        <v>0</v>
      </c>
      <c r="K152" s="410">
        <f xml:space="preserve"> Update!K455</f>
        <v>0</v>
      </c>
      <c r="L152" s="410">
        <f xml:space="preserve"> Update!L455</f>
        <v>0</v>
      </c>
      <c r="M152" s="410">
        <f xml:space="preserve"> Update!M455</f>
        <v>0</v>
      </c>
      <c r="N152" s="410">
        <f xml:space="preserve"> Update!N455</f>
        <v>0</v>
      </c>
      <c r="O152" s="410">
        <f xml:space="preserve"> Update!O455</f>
        <v>0</v>
      </c>
      <c r="P152" s="410">
        <f xml:space="preserve"> Update!P455</f>
        <v>0</v>
      </c>
      <c r="Q152" s="410">
        <f xml:space="preserve"> Update!Q455</f>
        <v>0</v>
      </c>
      <c r="R152" s="193"/>
    </row>
    <row r="153" spans="1:20" s="92" customFormat="1" hidden="1" outlineLevel="2">
      <c r="A153" s="368"/>
      <c r="B153" s="219"/>
      <c r="C153" s="369"/>
      <c r="D153" s="401"/>
      <c r="E153" s="370" t="str">
        <f xml:space="preserve"> Update!E456</f>
        <v>RCV at 31 March 2021 expressed in March 2022 prices - WWN</v>
      </c>
      <c r="F153" s="410">
        <f xml:space="preserve"> Update!F456</f>
        <v>0</v>
      </c>
      <c r="G153" s="410" t="str">
        <f xml:space="preserve"> Update!G456</f>
        <v>£m</v>
      </c>
      <c r="H153" s="410">
        <f xml:space="preserve"> Update!H456</f>
        <v>0</v>
      </c>
      <c r="I153" s="410">
        <f xml:space="preserve"> Update!I456</f>
        <v>0</v>
      </c>
      <c r="J153" s="410">
        <f xml:space="preserve"> Update!J456</f>
        <v>0</v>
      </c>
      <c r="K153" s="410">
        <f xml:space="preserve"> Update!K456</f>
        <v>0</v>
      </c>
      <c r="L153" s="410">
        <f xml:space="preserve"> Update!L456</f>
        <v>0</v>
      </c>
      <c r="M153" s="410">
        <f xml:space="preserve"> Update!M456</f>
        <v>0</v>
      </c>
      <c r="N153" s="410">
        <f xml:space="preserve"> Update!N456</f>
        <v>0</v>
      </c>
      <c r="O153" s="410">
        <f xml:space="preserve"> Update!O456</f>
        <v>0</v>
      </c>
      <c r="P153" s="410">
        <f xml:space="preserve"> Update!P456</f>
        <v>0</v>
      </c>
      <c r="Q153" s="410">
        <f xml:space="preserve"> Update!Q456</f>
        <v>0</v>
      </c>
      <c r="R153" s="149"/>
    </row>
    <row r="154" spans="1:20" s="92" customFormat="1" hidden="1" outlineLevel="2">
      <c r="A154" s="67"/>
      <c r="B154" s="85"/>
      <c r="C154" s="86"/>
      <c r="D154" s="251"/>
      <c r="E154" s="84"/>
      <c r="F154" s="412"/>
      <c r="G154" s="412"/>
      <c r="H154" s="412"/>
      <c r="I154" s="412"/>
      <c r="J154" s="412"/>
      <c r="K154" s="412"/>
      <c r="L154" s="412"/>
      <c r="M154" s="412"/>
      <c r="N154" s="412"/>
      <c r="O154" s="412"/>
      <c r="P154" s="412"/>
      <c r="Q154" s="412"/>
      <c r="R154" s="149"/>
    </row>
    <row r="155" spans="1:20" s="92" customFormat="1" hidden="1" outlineLevel="2">
      <c r="A155" s="368"/>
      <c r="B155" s="219"/>
      <c r="C155" s="369"/>
      <c r="D155" s="223"/>
      <c r="E155" s="370" t="str">
        <f xml:space="preserve"> Update!E458</f>
        <v>RCV at 31 March 2022 expressed in March 2022 prices - WWN</v>
      </c>
      <c r="F155" s="410">
        <f xml:space="preserve"> Update!F458</f>
        <v>0</v>
      </c>
      <c r="G155" s="410" t="str">
        <f xml:space="preserve"> Update!G458</f>
        <v>£m</v>
      </c>
      <c r="H155" s="410">
        <f xml:space="preserve"> Update!H458</f>
        <v>0</v>
      </c>
      <c r="I155" s="410">
        <f xml:space="preserve"> Update!I458</f>
        <v>0</v>
      </c>
      <c r="J155" s="410">
        <f xml:space="preserve"> Update!J458</f>
        <v>0</v>
      </c>
      <c r="K155" s="410">
        <f xml:space="preserve"> Update!K458</f>
        <v>0</v>
      </c>
      <c r="L155" s="410">
        <f xml:space="preserve"> Update!L458</f>
        <v>0</v>
      </c>
      <c r="M155" s="410">
        <f xml:space="preserve"> Update!M458</f>
        <v>0</v>
      </c>
      <c r="N155" s="410">
        <f xml:space="preserve"> Update!N458</f>
        <v>0</v>
      </c>
      <c r="O155" s="410">
        <f xml:space="preserve"> Update!O458</f>
        <v>0</v>
      </c>
      <c r="P155" s="410">
        <f xml:space="preserve"> Update!P458</f>
        <v>0</v>
      </c>
      <c r="Q155" s="410">
        <f xml:space="preserve"> Update!Q458</f>
        <v>0</v>
      </c>
      <c r="R155" s="149"/>
    </row>
    <row r="156" spans="1:20" s="157" customFormat="1" hidden="1" outlineLevel="2">
      <c r="A156" s="368"/>
      <c r="B156" s="219"/>
      <c r="C156" s="369"/>
      <c r="D156" s="223" t="s">
        <v>565</v>
      </c>
      <c r="E156" s="370" t="str">
        <f xml:space="preserve"> Update!E459</f>
        <v>Indexation roll forward in 2023 update - WWN</v>
      </c>
      <c r="F156" s="410">
        <f xml:space="preserve"> Update!F459</f>
        <v>0</v>
      </c>
      <c r="G156" s="410" t="str">
        <f xml:space="preserve"> Update!G459</f>
        <v>£m</v>
      </c>
      <c r="H156" s="410">
        <f xml:space="preserve"> Update!H459</f>
        <v>0</v>
      </c>
      <c r="I156" s="410">
        <f xml:space="preserve"> Update!I459</f>
        <v>0</v>
      </c>
      <c r="J156" s="410">
        <f xml:space="preserve"> Update!J459</f>
        <v>0</v>
      </c>
      <c r="K156" s="410">
        <f xml:space="preserve"> Update!K459</f>
        <v>0</v>
      </c>
      <c r="L156" s="410">
        <f xml:space="preserve"> Update!L459</f>
        <v>0</v>
      </c>
      <c r="M156" s="410">
        <f xml:space="preserve"> Update!M459</f>
        <v>0</v>
      </c>
      <c r="N156" s="410">
        <f xml:space="preserve"> Update!N459</f>
        <v>0</v>
      </c>
      <c r="O156" s="410">
        <f xml:space="preserve"> Update!O459</f>
        <v>0</v>
      </c>
      <c r="P156" s="410">
        <f xml:space="preserve"> Update!P459</f>
        <v>0</v>
      </c>
      <c r="Q156" s="410">
        <f xml:space="preserve"> Update!Q459</f>
        <v>0</v>
      </c>
      <c r="R156" s="296"/>
    </row>
    <row r="157" spans="1:20" s="162" customFormat="1" hidden="1" outlineLevel="2">
      <c r="A157" s="368"/>
      <c r="B157" s="219"/>
      <c r="C157" s="369"/>
      <c r="D157" s="401"/>
      <c r="E157" s="370" t="str">
        <f xml:space="preserve"> Update!E460</f>
        <v>RCV at 31 March 2022 expressed in March 2023 prices - WWN</v>
      </c>
      <c r="F157" s="410">
        <f xml:space="preserve"> Update!F460</f>
        <v>0</v>
      </c>
      <c r="G157" s="410" t="str">
        <f xml:space="preserve"> Update!G460</f>
        <v>£m</v>
      </c>
      <c r="H157" s="410">
        <f xml:space="preserve"> Update!H460</f>
        <v>0</v>
      </c>
      <c r="I157" s="410">
        <f xml:space="preserve"> Update!I460</f>
        <v>0</v>
      </c>
      <c r="J157" s="410">
        <f xml:space="preserve"> Update!J460</f>
        <v>0</v>
      </c>
      <c r="K157" s="410">
        <f xml:space="preserve"> Update!K460</f>
        <v>0</v>
      </c>
      <c r="L157" s="410">
        <f xml:space="preserve"> Update!L460</f>
        <v>0</v>
      </c>
      <c r="M157" s="410">
        <f xml:space="preserve"> Update!M460</f>
        <v>0</v>
      </c>
      <c r="N157" s="410">
        <f xml:space="preserve"> Update!N460</f>
        <v>0</v>
      </c>
      <c r="O157" s="410">
        <f xml:space="preserve"> Update!O460</f>
        <v>0</v>
      </c>
      <c r="P157" s="410">
        <f xml:space="preserve"> Update!P460</f>
        <v>0</v>
      </c>
      <c r="Q157" s="410">
        <f xml:space="preserve"> Update!Q460</f>
        <v>0</v>
      </c>
      <c r="R157" s="188"/>
    </row>
    <row r="158" spans="1:20" s="162" customFormat="1" hidden="1" outlineLevel="2">
      <c r="A158" s="67"/>
      <c r="B158" s="85"/>
      <c r="C158" s="86"/>
      <c r="D158" s="251"/>
      <c r="E158" s="84"/>
      <c r="F158" s="412"/>
      <c r="G158" s="412"/>
      <c r="H158" s="412"/>
      <c r="I158" s="412"/>
      <c r="J158" s="412"/>
      <c r="K158" s="412"/>
      <c r="L158" s="412"/>
      <c r="M158" s="412"/>
      <c r="N158" s="412"/>
      <c r="O158" s="412"/>
      <c r="P158" s="412"/>
      <c r="Q158" s="412"/>
      <c r="R158" s="188"/>
    </row>
    <row r="159" spans="1:20" s="149" customFormat="1" hidden="1" outlineLevel="2">
      <c r="A159" s="368"/>
      <c r="B159" s="219"/>
      <c r="C159" s="369"/>
      <c r="D159" s="223"/>
      <c r="E159" s="370" t="str">
        <f xml:space="preserve"> Update!E462</f>
        <v>RCV at 31 March 2023 expressed in March 2023 prices - WWN</v>
      </c>
      <c r="F159" s="410">
        <f xml:space="preserve"> Update!F462</f>
        <v>0</v>
      </c>
      <c r="G159" s="410" t="str">
        <f xml:space="preserve"> Update!G462</f>
        <v>£m</v>
      </c>
      <c r="H159" s="410">
        <f xml:space="preserve"> Update!H462</f>
        <v>0</v>
      </c>
      <c r="I159" s="410">
        <f xml:space="preserve"> Update!I462</f>
        <v>0</v>
      </c>
      <c r="J159" s="410">
        <f xml:space="preserve"> Update!J462</f>
        <v>0</v>
      </c>
      <c r="K159" s="410">
        <f xml:space="preserve"> Update!K462</f>
        <v>0</v>
      </c>
      <c r="L159" s="410">
        <f xml:space="preserve"> Update!L462</f>
        <v>0</v>
      </c>
      <c r="M159" s="410">
        <f xml:space="preserve"> Update!M462</f>
        <v>0</v>
      </c>
      <c r="N159" s="410">
        <f xml:space="preserve"> Update!N462</f>
        <v>0</v>
      </c>
      <c r="O159" s="410">
        <f xml:space="preserve"> Update!O462</f>
        <v>0</v>
      </c>
      <c r="P159" s="410">
        <f xml:space="preserve"> Update!P462</f>
        <v>0</v>
      </c>
      <c r="Q159" s="410">
        <f xml:space="preserve"> Update!Q462</f>
        <v>0</v>
      </c>
    </row>
    <row r="160" spans="1:20" hidden="1" outlineLevel="2">
      <c r="A160" s="368"/>
      <c r="B160" s="219"/>
      <c r="C160" s="369"/>
      <c r="D160" s="223" t="s">
        <v>565</v>
      </c>
      <c r="E160" s="370" t="str">
        <f xml:space="preserve"> Update!E463</f>
        <v>Indexation roll forward in 2024 update - WWN</v>
      </c>
      <c r="F160" s="410">
        <f xml:space="preserve"> Update!F463</f>
        <v>0</v>
      </c>
      <c r="G160" s="410" t="str">
        <f xml:space="preserve"> Update!G463</f>
        <v>£m</v>
      </c>
      <c r="H160" s="410">
        <f xml:space="preserve"> Update!H463</f>
        <v>0</v>
      </c>
      <c r="I160" s="410">
        <f xml:space="preserve"> Update!I463</f>
        <v>0</v>
      </c>
      <c r="J160" s="410">
        <f xml:space="preserve"> Update!J463</f>
        <v>0</v>
      </c>
      <c r="K160" s="410">
        <f xml:space="preserve"> Update!K463</f>
        <v>0</v>
      </c>
      <c r="L160" s="410">
        <f xml:space="preserve"> Update!L463</f>
        <v>0</v>
      </c>
      <c r="M160" s="410">
        <f xml:space="preserve"> Update!M463</f>
        <v>0</v>
      </c>
      <c r="N160" s="410">
        <f xml:space="preserve"> Update!N463</f>
        <v>0</v>
      </c>
      <c r="O160" s="410">
        <f xml:space="preserve"> Update!O463</f>
        <v>0</v>
      </c>
      <c r="P160" s="410">
        <f xml:space="preserve"> Update!P463</f>
        <v>0</v>
      </c>
      <c r="Q160" s="410">
        <f xml:space="preserve"> Update!Q463</f>
        <v>0</v>
      </c>
      <c r="R160" s="193"/>
    </row>
    <row r="161" spans="1:20" hidden="1" outlineLevel="2">
      <c r="A161" s="368"/>
      <c r="B161" s="219"/>
      <c r="C161" s="369"/>
      <c r="D161" s="401"/>
      <c r="E161" s="370" t="str">
        <f xml:space="preserve"> Update!E464</f>
        <v>RCV at 31 March 2023 expressed in March 2024 prices - WWN</v>
      </c>
      <c r="F161" s="410">
        <f xml:space="preserve"> Update!F464</f>
        <v>0</v>
      </c>
      <c r="G161" s="410" t="str">
        <f xml:space="preserve"> Update!G464</f>
        <v>£m</v>
      </c>
      <c r="H161" s="410">
        <f xml:space="preserve"> Update!H464</f>
        <v>0</v>
      </c>
      <c r="I161" s="410">
        <f xml:space="preserve"> Update!I464</f>
        <v>0</v>
      </c>
      <c r="J161" s="410">
        <f xml:space="preserve"> Update!J464</f>
        <v>0</v>
      </c>
      <c r="K161" s="410">
        <f xml:space="preserve"> Update!K464</f>
        <v>0</v>
      </c>
      <c r="L161" s="410">
        <f xml:space="preserve"> Update!L464</f>
        <v>0</v>
      </c>
      <c r="M161" s="410">
        <f xml:space="preserve"> Update!M464</f>
        <v>0</v>
      </c>
      <c r="N161" s="410">
        <f xml:space="preserve"> Update!N464</f>
        <v>0</v>
      </c>
      <c r="O161" s="410">
        <f xml:space="preserve"> Update!O464</f>
        <v>0</v>
      </c>
      <c r="P161" s="410">
        <f xml:space="preserve"> Update!P464</f>
        <v>0</v>
      </c>
      <c r="Q161" s="410">
        <f xml:space="preserve"> Update!Q464</f>
        <v>0</v>
      </c>
      <c r="R161" s="466"/>
      <c r="S161" s="51"/>
      <c r="T161" s="51"/>
    </row>
    <row r="162" spans="1:20" hidden="1" outlineLevel="2">
      <c r="D162" s="251"/>
      <c r="F162" s="412"/>
      <c r="G162" s="412"/>
      <c r="H162" s="412"/>
      <c r="I162" s="412"/>
      <c r="J162" s="412"/>
      <c r="K162" s="412"/>
      <c r="L162" s="412"/>
      <c r="M162" s="412"/>
      <c r="N162" s="412"/>
      <c r="O162" s="412"/>
      <c r="P162" s="412"/>
      <c r="Q162" s="412"/>
      <c r="R162" s="193"/>
    </row>
    <row r="163" spans="1:20" hidden="1" outlineLevel="2">
      <c r="A163" s="368"/>
      <c r="B163" s="219"/>
      <c r="C163" s="369"/>
      <c r="D163" s="223"/>
      <c r="E163" s="370" t="str">
        <f xml:space="preserve"> Update!E466</f>
        <v>RCV at 31 March 2024 expressed in March 2024 prices - WWN</v>
      </c>
      <c r="F163" s="410">
        <f xml:space="preserve"> Update!F466</f>
        <v>0</v>
      </c>
      <c r="G163" s="410" t="str">
        <f xml:space="preserve"> Update!G466</f>
        <v>£m</v>
      </c>
      <c r="H163" s="410">
        <f xml:space="preserve"> Update!H466</f>
        <v>0</v>
      </c>
      <c r="I163" s="410">
        <f xml:space="preserve"> Update!I466</f>
        <v>0</v>
      </c>
      <c r="J163" s="410">
        <f xml:space="preserve"> Update!J466</f>
        <v>0</v>
      </c>
      <c r="K163" s="410">
        <f xml:space="preserve"> Update!K466</f>
        <v>0</v>
      </c>
      <c r="L163" s="410">
        <f xml:space="preserve"> Update!L466</f>
        <v>0</v>
      </c>
      <c r="M163" s="410">
        <f xml:space="preserve"> Update!M466</f>
        <v>0</v>
      </c>
      <c r="N163" s="410">
        <f xml:space="preserve"> Update!N466</f>
        <v>0</v>
      </c>
      <c r="O163" s="410">
        <f xml:space="preserve"> Update!O466</f>
        <v>0</v>
      </c>
      <c r="P163" s="410">
        <f xml:space="preserve"> Update!P466</f>
        <v>0</v>
      </c>
      <c r="Q163" s="410">
        <f xml:space="preserve"> Update!Q466</f>
        <v>0</v>
      </c>
      <c r="R163" s="193"/>
    </row>
    <row r="164" spans="1:20" hidden="1" outlineLevel="2">
      <c r="A164" s="368"/>
      <c r="B164" s="219"/>
      <c r="C164" s="369"/>
      <c r="D164" s="223" t="s">
        <v>565</v>
      </c>
      <c r="E164" s="370" t="str">
        <f xml:space="preserve"> Update!E467</f>
        <v>Indexation roll forward in 2025 update - WWN</v>
      </c>
      <c r="F164" s="410">
        <f xml:space="preserve"> Update!F467</f>
        <v>0</v>
      </c>
      <c r="G164" s="410" t="str">
        <f xml:space="preserve"> Update!G467</f>
        <v>£m</v>
      </c>
      <c r="H164" s="410">
        <f xml:space="preserve"> Update!H467</f>
        <v>0</v>
      </c>
      <c r="I164" s="410">
        <f xml:space="preserve"> Update!I467</f>
        <v>0</v>
      </c>
      <c r="J164" s="410">
        <f xml:space="preserve"> Update!J467</f>
        <v>0</v>
      </c>
      <c r="K164" s="410">
        <f xml:space="preserve"> Update!K467</f>
        <v>0</v>
      </c>
      <c r="L164" s="410">
        <f xml:space="preserve"> Update!L467</f>
        <v>0</v>
      </c>
      <c r="M164" s="410">
        <f xml:space="preserve"> Update!M467</f>
        <v>0</v>
      </c>
      <c r="N164" s="410">
        <f xml:space="preserve"> Update!N467</f>
        <v>0</v>
      </c>
      <c r="O164" s="410">
        <f xml:space="preserve"> Update!O467</f>
        <v>0</v>
      </c>
      <c r="P164" s="410">
        <f xml:space="preserve"> Update!P467</f>
        <v>0</v>
      </c>
      <c r="Q164" s="410">
        <f xml:space="preserve"> Update!Q467</f>
        <v>0</v>
      </c>
      <c r="R164" s="193"/>
    </row>
    <row r="165" spans="1:20" hidden="1" outlineLevel="2">
      <c r="A165" s="368"/>
      <c r="B165" s="219"/>
      <c r="C165" s="369"/>
      <c r="D165" s="401"/>
      <c r="E165" s="370" t="str">
        <f xml:space="preserve"> Update!E468</f>
        <v>RCV at 31 March 2024 expressed in March 2025 prices - WWN</v>
      </c>
      <c r="F165" s="410">
        <f xml:space="preserve"> Update!F468</f>
        <v>0</v>
      </c>
      <c r="G165" s="410" t="str">
        <f xml:space="preserve"> Update!G468</f>
        <v>£m</v>
      </c>
      <c r="H165" s="410">
        <f xml:space="preserve"> Update!H468</f>
        <v>0</v>
      </c>
      <c r="I165" s="410">
        <f xml:space="preserve"> Update!I468</f>
        <v>0</v>
      </c>
      <c r="J165" s="410">
        <f xml:space="preserve"> Update!J468</f>
        <v>0</v>
      </c>
      <c r="K165" s="410">
        <f xml:space="preserve"> Update!K468</f>
        <v>0</v>
      </c>
      <c r="L165" s="410">
        <f xml:space="preserve"> Update!L468</f>
        <v>0</v>
      </c>
      <c r="M165" s="410">
        <f xml:space="preserve"> Update!M468</f>
        <v>0</v>
      </c>
      <c r="N165" s="410">
        <f xml:space="preserve"> Update!N468</f>
        <v>0</v>
      </c>
      <c r="O165" s="410">
        <f xml:space="preserve"> Update!O468</f>
        <v>0</v>
      </c>
      <c r="P165" s="410">
        <f xml:space="preserve"> Update!P468</f>
        <v>0</v>
      </c>
      <c r="Q165" s="410">
        <f xml:space="preserve"> Update!Q468</f>
        <v>0</v>
      </c>
      <c r="R165" s="193"/>
    </row>
    <row r="166" spans="1:20" hidden="1" outlineLevel="1">
      <c r="A166" s="311"/>
      <c r="B166" s="312"/>
      <c r="C166" s="313"/>
      <c r="D166" s="251"/>
      <c r="E166" s="314"/>
      <c r="F166" s="413"/>
      <c r="G166" s="413"/>
      <c r="H166" s="413"/>
      <c r="I166" s="413"/>
      <c r="J166" s="413"/>
      <c r="K166" s="413"/>
      <c r="L166" s="413"/>
      <c r="M166" s="415"/>
      <c r="N166" s="415"/>
      <c r="O166" s="413"/>
      <c r="P166" s="414"/>
      <c r="Q166" s="413"/>
      <c r="R166" s="193"/>
    </row>
    <row r="167" spans="1:20" hidden="1" outlineLevel="1" collapsed="1">
      <c r="A167" s="311"/>
      <c r="B167" s="312" t="s">
        <v>1187</v>
      </c>
      <c r="C167" s="313"/>
      <c r="D167" s="251"/>
      <c r="E167" s="314"/>
      <c r="F167" s="413"/>
      <c r="G167" s="413"/>
      <c r="H167" s="413"/>
      <c r="I167" s="413"/>
      <c r="J167" s="413"/>
      <c r="K167" s="413"/>
      <c r="L167" s="413"/>
      <c r="M167" s="415"/>
      <c r="N167" s="415"/>
      <c r="O167" s="413"/>
      <c r="P167" s="413"/>
      <c r="Q167" s="413"/>
      <c r="R167" s="193"/>
    </row>
    <row r="168" spans="1:20" hidden="1" outlineLevel="2">
      <c r="A168" s="311"/>
      <c r="B168" s="312"/>
      <c r="C168" s="313"/>
      <c r="D168" s="251"/>
      <c r="E168" s="314"/>
      <c r="F168" s="413"/>
      <c r="G168" s="413"/>
      <c r="H168" s="413"/>
      <c r="I168" s="413"/>
      <c r="J168" s="413"/>
      <c r="K168" s="413"/>
      <c r="L168" s="413"/>
      <c r="M168" s="415"/>
      <c r="N168" s="415"/>
      <c r="O168" s="413"/>
      <c r="P168" s="413"/>
      <c r="Q168" s="413"/>
      <c r="R168" s="193"/>
    </row>
    <row r="169" spans="1:20" hidden="1" outlineLevel="2">
      <c r="A169" s="368"/>
      <c r="B169" s="219"/>
      <c r="C169" s="369"/>
      <c r="D169" s="223"/>
      <c r="E169" s="370" t="str">
        <f xml:space="preserve"> Update!E414</f>
        <v>Actual wedge opening RCV (RPI inflated RCV) - WWN - nominal (year end prices)</v>
      </c>
      <c r="F169" s="410">
        <f xml:space="preserve"> Update!F414</f>
        <v>0</v>
      </c>
      <c r="G169" s="410" t="str">
        <f xml:space="preserve"> Update!G414</f>
        <v>£m</v>
      </c>
      <c r="H169" s="410">
        <f xml:space="preserve"> Update!H414</f>
        <v>0</v>
      </c>
      <c r="I169" s="410">
        <f xml:space="preserve"> Update!I414</f>
        <v>0</v>
      </c>
      <c r="J169" s="410">
        <f xml:space="preserve"> Update!J414</f>
        <v>0</v>
      </c>
      <c r="K169" s="410">
        <f xml:space="preserve"> Update!K414</f>
        <v>0</v>
      </c>
      <c r="L169" s="410">
        <f xml:space="preserve"> Update!L414</f>
        <v>0</v>
      </c>
      <c r="M169" s="410">
        <f xml:space="preserve"> Update!M414</f>
        <v>0</v>
      </c>
      <c r="N169" s="410">
        <f xml:space="preserve"> Update!N414</f>
        <v>0</v>
      </c>
      <c r="O169" s="410">
        <f xml:space="preserve"> Update!O414</f>
        <v>0</v>
      </c>
      <c r="P169" s="410">
        <f xml:space="preserve"> Update!P414</f>
        <v>0</v>
      </c>
      <c r="Q169" s="410">
        <f xml:space="preserve"> Update!Q414</f>
        <v>0</v>
      </c>
      <c r="R169" s="193"/>
    </row>
    <row r="170" spans="1:20" hidden="1" outlineLevel="2">
      <c r="A170" s="368"/>
      <c r="B170" s="219"/>
      <c r="C170" s="369"/>
      <c r="D170" s="223" t="s">
        <v>473</v>
      </c>
      <c r="E170" s="370" t="str">
        <f xml:space="preserve"> Update!E415</f>
        <v>Actual wedge RCV - CPI(H) + RPI wedge bf depreciation - WWN - nominal (year end prices)</v>
      </c>
      <c r="F170" s="410">
        <f xml:space="preserve"> Update!F415</f>
        <v>0</v>
      </c>
      <c r="G170" s="410" t="str">
        <f xml:space="preserve"> Update!G415</f>
        <v>£m</v>
      </c>
      <c r="H170" s="410">
        <f xml:space="preserve"> Update!H415</f>
        <v>0</v>
      </c>
      <c r="I170" s="410">
        <f xml:space="preserve"> Update!I415</f>
        <v>0</v>
      </c>
      <c r="J170" s="410">
        <f xml:space="preserve"> Update!J415</f>
        <v>0</v>
      </c>
      <c r="K170" s="410">
        <f xml:space="preserve"> Update!K415</f>
        <v>0</v>
      </c>
      <c r="L170" s="410">
        <f xml:space="preserve"> Update!L415</f>
        <v>0</v>
      </c>
      <c r="M170" s="410">
        <f xml:space="preserve"> Update!M415</f>
        <v>0</v>
      </c>
      <c r="N170" s="410">
        <f xml:space="preserve"> Update!N415</f>
        <v>0</v>
      </c>
      <c r="O170" s="410">
        <f xml:space="preserve"> Update!O415</f>
        <v>0</v>
      </c>
      <c r="P170" s="410">
        <f xml:space="preserve"> Update!P415</f>
        <v>0</v>
      </c>
      <c r="Q170" s="410">
        <f xml:space="preserve"> Update!Q415</f>
        <v>0</v>
      </c>
      <c r="R170" s="193"/>
    </row>
    <row r="171" spans="1:20" hidden="1" outlineLevel="2">
      <c r="A171" s="368"/>
      <c r="B171" s="219"/>
      <c r="C171" s="369"/>
      <c r="D171" s="401"/>
      <c r="E171" s="370" t="str">
        <f xml:space="preserve"> Update!E416</f>
        <v>Actual wedge closing RCV (RPI inflated RCV) - WWN - nominal (year end prices)</v>
      </c>
      <c r="F171" s="410">
        <f xml:space="preserve"> Update!F416</f>
        <v>0</v>
      </c>
      <c r="G171" s="410" t="str">
        <f xml:space="preserve"> Update!G416</f>
        <v>£m</v>
      </c>
      <c r="H171" s="410">
        <f xml:space="preserve"> Update!H416</f>
        <v>0</v>
      </c>
      <c r="I171" s="410">
        <f xml:space="preserve"> Update!I416</f>
        <v>0</v>
      </c>
      <c r="J171" s="410">
        <f xml:space="preserve"> Update!J416</f>
        <v>0</v>
      </c>
      <c r="K171" s="410">
        <f xml:space="preserve"> Update!K416</f>
        <v>0</v>
      </c>
      <c r="L171" s="410">
        <f xml:space="preserve"> Update!L416</f>
        <v>0</v>
      </c>
      <c r="M171" s="410">
        <f xml:space="preserve"> Update!M416</f>
        <v>0</v>
      </c>
      <c r="N171" s="410">
        <f xml:space="preserve"> Update!N416</f>
        <v>0</v>
      </c>
      <c r="O171" s="410">
        <f xml:space="preserve"> Update!O416</f>
        <v>0</v>
      </c>
      <c r="P171" s="410">
        <f xml:space="preserve"> Update!P416</f>
        <v>0</v>
      </c>
      <c r="Q171" s="410">
        <f xml:space="preserve"> Update!Q416</f>
        <v>0</v>
      </c>
      <c r="R171" s="193"/>
    </row>
    <row r="172" spans="1:20" hidden="1" outlineLevel="1">
      <c r="A172" s="257"/>
      <c r="B172" s="258"/>
      <c r="C172" s="259"/>
      <c r="D172" s="256"/>
      <c r="E172" s="197"/>
      <c r="F172" s="418"/>
      <c r="G172" s="418"/>
      <c r="H172" s="418"/>
      <c r="I172" s="419"/>
      <c r="J172" s="418"/>
      <c r="K172" s="418"/>
      <c r="L172" s="418"/>
      <c r="M172" s="418"/>
      <c r="N172" s="418"/>
      <c r="O172" s="418"/>
      <c r="P172" s="418"/>
      <c r="Q172" s="418"/>
      <c r="R172" s="193"/>
    </row>
    <row r="173" spans="1:20" hidden="1" outlineLevel="1" collapsed="1">
      <c r="A173" s="238"/>
      <c r="B173" s="242" t="s">
        <v>1188</v>
      </c>
      <c r="C173" s="239"/>
      <c r="D173" s="240"/>
      <c r="E173" s="197"/>
      <c r="F173" s="415"/>
      <c r="G173" s="415"/>
      <c r="H173" s="415"/>
      <c r="I173" s="415"/>
      <c r="J173" s="415"/>
      <c r="K173" s="415"/>
      <c r="L173" s="415"/>
      <c r="M173" s="415"/>
      <c r="N173" s="415"/>
      <c r="O173" s="415"/>
      <c r="P173" s="415"/>
      <c r="Q173" s="415"/>
      <c r="R173" s="193"/>
    </row>
    <row r="174" spans="1:20" hidden="1" outlineLevel="2">
      <c r="A174" s="238"/>
      <c r="B174" s="242"/>
      <c r="C174" s="239"/>
      <c r="D174" s="240"/>
      <c r="E174" s="197"/>
      <c r="F174" s="415"/>
      <c r="G174" s="415"/>
      <c r="H174" s="415"/>
      <c r="I174" s="415"/>
      <c r="J174" s="415"/>
      <c r="K174" s="415"/>
      <c r="L174" s="415"/>
      <c r="M174" s="415"/>
      <c r="N174" s="415"/>
      <c r="O174" s="415"/>
      <c r="P174" s="415"/>
      <c r="Q174" s="415"/>
      <c r="R174" s="193"/>
    </row>
    <row r="175" spans="1:20" hidden="1" outlineLevel="2">
      <c r="A175" s="184"/>
      <c r="B175" s="217"/>
      <c r="C175" s="186"/>
      <c r="D175" s="240"/>
      <c r="E175" s="182" t="str">
        <f xml:space="preserve"> Update!E418</f>
        <v>Opening RCV (CPIH inflated RCV) - WWN - nominal (year end prices)</v>
      </c>
      <c r="F175" s="297">
        <f xml:space="preserve"> Update!F418</f>
        <v>0</v>
      </c>
      <c r="G175" s="297" t="str">
        <f xml:space="preserve"> Update!G418</f>
        <v>£m</v>
      </c>
      <c r="H175" s="297">
        <f xml:space="preserve"> Update!H418</f>
        <v>0</v>
      </c>
      <c r="I175" s="297">
        <f xml:space="preserve"> Update!I418</f>
        <v>0</v>
      </c>
      <c r="J175" s="297">
        <f xml:space="preserve"> Update!J418</f>
        <v>0</v>
      </c>
      <c r="K175" s="297">
        <f xml:space="preserve"> Update!K418</f>
        <v>0</v>
      </c>
      <c r="L175" s="297">
        <f xml:space="preserve"> Update!L418</f>
        <v>0</v>
      </c>
      <c r="M175" s="297">
        <f xml:space="preserve"> Update!M418</f>
        <v>0</v>
      </c>
      <c r="N175" s="297">
        <f xml:space="preserve"> Update!N418</f>
        <v>0</v>
      </c>
      <c r="O175" s="297">
        <f xml:space="preserve"> Update!O418</f>
        <v>0</v>
      </c>
      <c r="P175" s="297">
        <f xml:space="preserve"> Update!P418</f>
        <v>0</v>
      </c>
      <c r="Q175" s="297">
        <f xml:space="preserve"> Update!Q418</f>
        <v>0</v>
      </c>
      <c r="R175" s="193"/>
    </row>
    <row r="176" spans="1:20" hidden="1" outlineLevel="2">
      <c r="A176" s="184"/>
      <c r="B176" s="217"/>
      <c r="C176" s="186"/>
      <c r="D176" s="240" t="s">
        <v>473</v>
      </c>
      <c r="E176" s="182" t="str">
        <f xml:space="preserve"> Update!E419</f>
        <v>RCV - CPI(H) bf depreciation - WWN - nominal (year end prices)</v>
      </c>
      <c r="F176" s="297">
        <f xml:space="preserve"> Update!F419</f>
        <v>0</v>
      </c>
      <c r="G176" s="297" t="str">
        <f xml:space="preserve"> Update!G419</f>
        <v>£m</v>
      </c>
      <c r="H176" s="297">
        <f xml:space="preserve"> Update!H419</f>
        <v>0</v>
      </c>
      <c r="I176" s="297">
        <f xml:space="preserve"> Update!I419</f>
        <v>0</v>
      </c>
      <c r="J176" s="297">
        <f xml:space="preserve"> Update!J419</f>
        <v>0</v>
      </c>
      <c r="K176" s="297">
        <f xml:space="preserve"> Update!K419</f>
        <v>0</v>
      </c>
      <c r="L176" s="297">
        <f xml:space="preserve"> Update!L419</f>
        <v>0</v>
      </c>
      <c r="M176" s="297">
        <f xml:space="preserve"> Update!M419</f>
        <v>0</v>
      </c>
      <c r="N176" s="297">
        <f xml:space="preserve"> Update!N419</f>
        <v>0</v>
      </c>
      <c r="O176" s="297">
        <f xml:space="preserve"> Update!O419</f>
        <v>0</v>
      </c>
      <c r="P176" s="297">
        <f xml:space="preserve"> Update!P419</f>
        <v>0</v>
      </c>
      <c r="Q176" s="297">
        <f xml:space="preserve"> Update!Q419</f>
        <v>0</v>
      </c>
      <c r="R176" s="193"/>
    </row>
    <row r="177" spans="1:18" hidden="1" outlineLevel="2">
      <c r="A177" s="184"/>
      <c r="B177" s="217"/>
      <c r="C177" s="186"/>
      <c r="D177" s="240" t="s">
        <v>473</v>
      </c>
      <c r="E177" s="182" t="str">
        <f xml:space="preserve"> Update!E420</f>
        <v>Other adjustments CPI(H) - WWN - nominal (year end prices)</v>
      </c>
      <c r="F177" s="297">
        <f xml:space="preserve"> Update!F420</f>
        <v>0</v>
      </c>
      <c r="G177" s="297" t="str">
        <f xml:space="preserve"> Update!G420</f>
        <v>£m</v>
      </c>
      <c r="H177" s="297">
        <f xml:space="preserve"> Update!H420</f>
        <v>0</v>
      </c>
      <c r="I177" s="297">
        <f xml:space="preserve"> Update!I420</f>
        <v>0</v>
      </c>
      <c r="J177" s="297">
        <f xml:space="preserve"> Update!J420</f>
        <v>0</v>
      </c>
      <c r="K177" s="297">
        <f xml:space="preserve"> Update!K420</f>
        <v>0</v>
      </c>
      <c r="L177" s="297">
        <f xml:space="preserve"> Update!L420</f>
        <v>0</v>
      </c>
      <c r="M177" s="297">
        <f xml:space="preserve"> Update!M420</f>
        <v>0</v>
      </c>
      <c r="N177" s="297">
        <f xml:space="preserve"> Update!N420</f>
        <v>0</v>
      </c>
      <c r="O177" s="297">
        <f xml:space="preserve"> Update!O420</f>
        <v>0</v>
      </c>
      <c r="P177" s="297">
        <f xml:space="preserve"> Update!P420</f>
        <v>0</v>
      </c>
      <c r="Q177" s="297">
        <f xml:space="preserve"> Update!Q420</f>
        <v>0</v>
      </c>
      <c r="R177" s="193"/>
    </row>
    <row r="178" spans="1:18" hidden="1" outlineLevel="2">
      <c r="A178" s="184"/>
      <c r="B178" s="217"/>
      <c r="C178" s="186"/>
      <c r="D178" s="240"/>
      <c r="E178" s="182" t="str">
        <f xml:space="preserve"> Update!E421</f>
        <v>Closing RCV (CPIH inflated RCV) - WWN - nominal (year end prices)</v>
      </c>
      <c r="F178" s="297">
        <f xml:space="preserve"> Update!F421</f>
        <v>0</v>
      </c>
      <c r="G178" s="297" t="str">
        <f xml:space="preserve"> Update!G421</f>
        <v>£m</v>
      </c>
      <c r="H178" s="297">
        <f xml:space="preserve"> Update!H421</f>
        <v>0</v>
      </c>
      <c r="I178" s="297">
        <f xml:space="preserve"> Update!I421</f>
        <v>0</v>
      </c>
      <c r="J178" s="297">
        <f xml:space="preserve"> Update!J421</f>
        <v>0</v>
      </c>
      <c r="K178" s="297">
        <f xml:space="preserve"> Update!K421</f>
        <v>0</v>
      </c>
      <c r="L178" s="297">
        <f xml:space="preserve"> Update!L421</f>
        <v>0</v>
      </c>
      <c r="M178" s="297">
        <f xml:space="preserve"> Update!M421</f>
        <v>0</v>
      </c>
      <c r="N178" s="297">
        <f xml:space="preserve"> Update!N421</f>
        <v>0</v>
      </c>
      <c r="O178" s="297">
        <f xml:space="preserve"> Update!O421</f>
        <v>0</v>
      </c>
      <c r="P178" s="297">
        <f xml:space="preserve"> Update!P421</f>
        <v>0</v>
      </c>
      <c r="Q178" s="297">
        <f xml:space="preserve"> Update!Q421</f>
        <v>0</v>
      </c>
      <c r="R178" s="193"/>
    </row>
    <row r="179" spans="1:18" hidden="1" outlineLevel="1">
      <c r="A179" s="238"/>
      <c r="B179" s="242"/>
      <c r="C179" s="239"/>
      <c r="D179" s="240"/>
      <c r="E179" s="197"/>
      <c r="F179" s="415"/>
      <c r="G179" s="415"/>
      <c r="H179" s="415"/>
      <c r="I179" s="415"/>
      <c r="J179" s="415"/>
      <c r="K179" s="415"/>
      <c r="L179" s="415"/>
      <c r="M179" s="415"/>
      <c r="N179" s="415"/>
      <c r="O179" s="415"/>
      <c r="P179" s="415"/>
      <c r="Q179" s="415"/>
      <c r="R179" s="193"/>
    </row>
    <row r="180" spans="1:18" hidden="1" outlineLevel="1" collapsed="1">
      <c r="A180" s="238"/>
      <c r="B180" s="242" t="s">
        <v>1189</v>
      </c>
      <c r="C180" s="239"/>
      <c r="D180" s="240"/>
      <c r="E180" s="197"/>
      <c r="F180" s="415"/>
      <c r="G180" s="415"/>
      <c r="H180" s="415"/>
      <c r="I180" s="415"/>
      <c r="J180" s="415"/>
      <c r="K180" s="415"/>
      <c r="L180" s="415"/>
      <c r="M180" s="415"/>
      <c r="N180" s="415"/>
      <c r="O180" s="415"/>
      <c r="P180" s="415"/>
      <c r="Q180" s="415"/>
      <c r="R180" s="193"/>
    </row>
    <row r="181" spans="1:18" hidden="1" outlineLevel="2">
      <c r="A181" s="238"/>
      <c r="B181" s="242"/>
      <c r="C181" s="239"/>
      <c r="D181" s="240"/>
      <c r="E181" s="197"/>
      <c r="F181" s="415"/>
      <c r="G181" s="415"/>
      <c r="H181" s="415"/>
      <c r="I181" s="415"/>
      <c r="J181" s="415"/>
      <c r="K181" s="415"/>
      <c r="L181" s="415"/>
      <c r="M181" s="415"/>
      <c r="N181" s="415"/>
      <c r="O181" s="415"/>
      <c r="P181" s="415"/>
      <c r="Q181" s="415"/>
      <c r="R181" s="193"/>
    </row>
    <row r="182" spans="1:18" hidden="1" outlineLevel="2">
      <c r="A182" s="184"/>
      <c r="B182" s="217"/>
      <c r="C182" s="186"/>
      <c r="D182" s="240"/>
      <c r="E182" s="182" t="str">
        <f xml:space="preserve"> Update!E423</f>
        <v>Opening RCV (Post 2020 investment RCV) - WWN - nominal (year end prices)</v>
      </c>
      <c r="F182" s="297">
        <f xml:space="preserve"> Update!F423</f>
        <v>0</v>
      </c>
      <c r="G182" s="297" t="str">
        <f xml:space="preserve"> Update!G423</f>
        <v>£m</v>
      </c>
      <c r="H182" s="297">
        <f xml:space="preserve"> Update!H423</f>
        <v>0</v>
      </c>
      <c r="I182" s="297">
        <f xml:space="preserve"> Update!I423</f>
        <v>0</v>
      </c>
      <c r="J182" s="297">
        <f xml:space="preserve"> Update!J423</f>
        <v>0</v>
      </c>
      <c r="K182" s="297">
        <f xml:space="preserve"> Update!K423</f>
        <v>0</v>
      </c>
      <c r="L182" s="297">
        <f xml:space="preserve"> Update!L423</f>
        <v>0</v>
      </c>
      <c r="M182" s="297">
        <f xml:space="preserve"> Update!M423</f>
        <v>0</v>
      </c>
      <c r="N182" s="297">
        <f xml:space="preserve"> Update!N423</f>
        <v>0</v>
      </c>
      <c r="O182" s="297">
        <f xml:space="preserve"> Update!O423</f>
        <v>0</v>
      </c>
      <c r="P182" s="297">
        <f xml:space="preserve"> Update!P423</f>
        <v>0</v>
      </c>
      <c r="Q182" s="297">
        <f xml:space="preserve"> Update!Q423</f>
        <v>0</v>
      </c>
      <c r="R182" s="193"/>
    </row>
    <row r="183" spans="1:18" hidden="1" outlineLevel="2">
      <c r="A183" s="184"/>
      <c r="B183" s="217"/>
      <c r="C183" s="186"/>
      <c r="D183" s="240" t="s">
        <v>565</v>
      </c>
      <c r="E183" s="182" t="str">
        <f xml:space="preserve"> Update!E424</f>
        <v>Water resources: Non-PAYG Totex - nominal (year end prices)</v>
      </c>
      <c r="F183" s="297">
        <f xml:space="preserve"> Update!F424</f>
        <v>0</v>
      </c>
      <c r="G183" s="297" t="str">
        <f xml:space="preserve"> Update!G424</f>
        <v>£m</v>
      </c>
      <c r="H183" s="297">
        <f xml:space="preserve"> Update!H424</f>
        <v>0</v>
      </c>
      <c r="I183" s="297">
        <f xml:space="preserve"> Update!I424</f>
        <v>0</v>
      </c>
      <c r="J183" s="297">
        <f xml:space="preserve"> Update!J424</f>
        <v>0</v>
      </c>
      <c r="K183" s="297">
        <f xml:space="preserve"> Update!K424</f>
        <v>0</v>
      </c>
      <c r="L183" s="297">
        <f xml:space="preserve"> Update!L424</f>
        <v>0</v>
      </c>
      <c r="M183" s="297">
        <f xml:space="preserve"> Update!M424</f>
        <v>0</v>
      </c>
      <c r="N183" s="297">
        <f xml:space="preserve"> Update!N424</f>
        <v>0</v>
      </c>
      <c r="O183" s="297">
        <f xml:space="preserve"> Update!O424</f>
        <v>0</v>
      </c>
      <c r="P183" s="297">
        <f xml:space="preserve"> Update!P424</f>
        <v>0</v>
      </c>
      <c r="Q183" s="297">
        <f xml:space="preserve"> Update!Q424</f>
        <v>0</v>
      </c>
      <c r="R183" s="193"/>
    </row>
    <row r="184" spans="1:18" hidden="1" outlineLevel="2">
      <c r="A184" s="184"/>
      <c r="B184" s="217"/>
      <c r="C184" s="186"/>
      <c r="D184" s="240" t="s">
        <v>473</v>
      </c>
      <c r="E184" s="182" t="str">
        <f xml:space="preserve"> Update!E425</f>
        <v>RCV additions depreciation - WWN - nominal (year end prices) POS</v>
      </c>
      <c r="F184" s="297">
        <f xml:space="preserve"> Update!F425</f>
        <v>0</v>
      </c>
      <c r="G184" s="297" t="str">
        <f xml:space="preserve"> Update!G425</f>
        <v>£m</v>
      </c>
      <c r="H184" s="297">
        <f xml:space="preserve"> Update!H425</f>
        <v>0</v>
      </c>
      <c r="I184" s="297">
        <f xml:space="preserve"> Update!I425</f>
        <v>0</v>
      </c>
      <c r="J184" s="297">
        <f xml:space="preserve"> Update!J425</f>
        <v>0</v>
      </c>
      <c r="K184" s="297">
        <f xml:space="preserve"> Update!K425</f>
        <v>0</v>
      </c>
      <c r="L184" s="297">
        <f xml:space="preserve"> Update!L425</f>
        <v>0</v>
      </c>
      <c r="M184" s="297">
        <f xml:space="preserve"> Update!M425</f>
        <v>0</v>
      </c>
      <c r="N184" s="297">
        <f xml:space="preserve"> Update!N425</f>
        <v>0</v>
      </c>
      <c r="O184" s="297">
        <f xml:space="preserve"> Update!O425</f>
        <v>0</v>
      </c>
      <c r="P184" s="297">
        <f xml:space="preserve"> Update!P425</f>
        <v>0</v>
      </c>
      <c r="Q184" s="297">
        <f xml:space="preserve"> Update!Q425</f>
        <v>0</v>
      </c>
      <c r="R184" s="193"/>
    </row>
    <row r="185" spans="1:18" hidden="1" outlineLevel="2">
      <c r="A185" s="184"/>
      <c r="B185" s="217"/>
      <c r="C185" s="186"/>
      <c r="D185" s="240"/>
      <c r="E185" s="182" t="str">
        <f xml:space="preserve"> Update!E426</f>
        <v>Closing RCV (Post 2020 investment RCV) - WWN - nominal (year end prices)</v>
      </c>
      <c r="F185" s="297">
        <f xml:space="preserve"> Update!F426</f>
        <v>0</v>
      </c>
      <c r="G185" s="297" t="str">
        <f xml:space="preserve"> Update!G426</f>
        <v>£m</v>
      </c>
      <c r="H185" s="297">
        <f xml:space="preserve"> Update!H426</f>
        <v>0</v>
      </c>
      <c r="I185" s="297">
        <f xml:space="preserve"> Update!I426</f>
        <v>0</v>
      </c>
      <c r="J185" s="297">
        <f xml:space="preserve"> Update!J426</f>
        <v>0</v>
      </c>
      <c r="K185" s="297">
        <f xml:space="preserve"> Update!K426</f>
        <v>0</v>
      </c>
      <c r="L185" s="297">
        <f xml:space="preserve"> Update!L426</f>
        <v>0</v>
      </c>
      <c r="M185" s="297">
        <f xml:space="preserve"> Update!M426</f>
        <v>0</v>
      </c>
      <c r="N185" s="297">
        <f xml:space="preserve"> Update!N426</f>
        <v>0</v>
      </c>
      <c r="O185" s="297">
        <f xml:space="preserve"> Update!O426</f>
        <v>0</v>
      </c>
      <c r="P185" s="297">
        <f xml:space="preserve"> Update!P426</f>
        <v>0</v>
      </c>
      <c r="Q185" s="297">
        <f xml:space="preserve"> Update!Q426</f>
        <v>0</v>
      </c>
      <c r="R185" s="193"/>
    </row>
    <row r="186" spans="1:18" hidden="1" outlineLevel="1">
      <c r="A186" s="238"/>
      <c r="B186" s="242"/>
      <c r="C186" s="239"/>
      <c r="D186" s="240"/>
      <c r="E186" s="197"/>
      <c r="F186" s="415"/>
      <c r="G186" s="415"/>
      <c r="H186" s="415"/>
      <c r="I186" s="415"/>
      <c r="J186" s="415"/>
      <c r="K186" s="415"/>
      <c r="L186" s="415"/>
      <c r="M186" s="415"/>
      <c r="N186" s="415"/>
      <c r="O186" s="415"/>
      <c r="P186" s="415"/>
      <c r="Q186" s="415"/>
      <c r="R186" s="193"/>
    </row>
    <row r="187" spans="1:18" hidden="1" outlineLevel="1" collapsed="1">
      <c r="A187" s="311"/>
      <c r="B187" s="312" t="s">
        <v>1190</v>
      </c>
      <c r="C187" s="313"/>
      <c r="D187" s="251"/>
      <c r="E187" s="314"/>
      <c r="F187" s="413"/>
      <c r="G187" s="413"/>
      <c r="H187" s="413"/>
      <c r="I187" s="413"/>
      <c r="J187" s="413"/>
      <c r="K187" s="413"/>
      <c r="L187" s="413"/>
      <c r="M187" s="413"/>
      <c r="N187" s="413"/>
      <c r="O187" s="413"/>
      <c r="P187" s="413"/>
      <c r="Q187" s="413"/>
      <c r="R187" s="193"/>
    </row>
    <row r="188" spans="1:18" hidden="1" outlineLevel="2">
      <c r="A188" s="311"/>
      <c r="B188" s="312"/>
      <c r="C188" s="313"/>
      <c r="D188" s="251"/>
      <c r="E188" s="314"/>
      <c r="F188" s="413"/>
      <c r="G188" s="413"/>
      <c r="H188" s="413"/>
      <c r="I188" s="413"/>
      <c r="J188" s="413"/>
      <c r="K188" s="413"/>
      <c r="L188" s="413"/>
      <c r="M188" s="413"/>
      <c r="N188" s="413"/>
      <c r="O188" s="413"/>
      <c r="P188" s="413"/>
      <c r="Q188" s="413"/>
      <c r="R188" s="193"/>
    </row>
    <row r="189" spans="1:18" hidden="1" outlineLevel="2">
      <c r="A189" s="311"/>
      <c r="B189" s="312"/>
      <c r="C189" s="313"/>
      <c r="D189" s="251"/>
      <c r="E189" s="314" t="s">
        <v>1299</v>
      </c>
      <c r="F189" s="413"/>
      <c r="G189" s="413" t="s">
        <v>170</v>
      </c>
      <c r="H189" s="413"/>
      <c r="I189" s="413"/>
      <c r="J189" s="413">
        <f t="shared" ref="J189:Q189" si="6" xml:space="preserve"> J169 + J175 + J182</f>
        <v>0</v>
      </c>
      <c r="K189" s="413">
        <f t="shared" si="6"/>
        <v>0</v>
      </c>
      <c r="L189" s="413">
        <f t="shared" si="6"/>
        <v>0</v>
      </c>
      <c r="M189" s="413">
        <f t="shared" si="6"/>
        <v>0</v>
      </c>
      <c r="N189" s="413">
        <f t="shared" si="6"/>
        <v>0</v>
      </c>
      <c r="O189" s="413">
        <f t="shared" si="6"/>
        <v>0</v>
      </c>
      <c r="P189" s="413">
        <f t="shared" si="6"/>
        <v>0</v>
      </c>
      <c r="Q189" s="413">
        <f t="shared" si="6"/>
        <v>0</v>
      </c>
      <c r="R189" s="193"/>
    </row>
    <row r="190" spans="1:18" hidden="1" outlineLevel="2">
      <c r="A190" s="311"/>
      <c r="B190" s="312"/>
      <c r="C190" s="313"/>
      <c r="D190" s="251"/>
      <c r="E190" s="314" t="s">
        <v>1300</v>
      </c>
      <c r="F190" s="413"/>
      <c r="G190" s="413" t="s">
        <v>170</v>
      </c>
      <c r="H190" s="413"/>
      <c r="I190" s="413"/>
      <c r="J190" s="413">
        <f t="shared" ref="J190:Q190" si="7" xml:space="preserve"> J171 + J178 + J185</f>
        <v>0</v>
      </c>
      <c r="K190" s="413">
        <f t="shared" si="7"/>
        <v>0</v>
      </c>
      <c r="L190" s="413">
        <f t="shared" si="7"/>
        <v>0</v>
      </c>
      <c r="M190" s="413">
        <f t="shared" si="7"/>
        <v>0</v>
      </c>
      <c r="N190" s="413">
        <f t="shared" si="7"/>
        <v>0</v>
      </c>
      <c r="O190" s="413">
        <f t="shared" si="7"/>
        <v>0</v>
      </c>
      <c r="P190" s="413">
        <f t="shared" si="7"/>
        <v>0</v>
      </c>
      <c r="Q190" s="413">
        <f t="shared" si="7"/>
        <v>0</v>
      </c>
      <c r="R190" s="193"/>
    </row>
    <row r="191" spans="1:18" hidden="1" outlineLevel="2">
      <c r="A191" s="311"/>
      <c r="B191" s="312"/>
      <c r="C191" s="313"/>
      <c r="D191" s="251"/>
      <c r="E191" s="314" t="s">
        <v>1301</v>
      </c>
      <c r="F191" s="413"/>
      <c r="G191" s="413" t="s">
        <v>170</v>
      </c>
      <c r="H191" s="413"/>
      <c r="I191" s="413"/>
      <c r="J191" s="413">
        <f t="shared" ref="J191:Q191" si="8" xml:space="preserve"> J170 + J176 + J184</f>
        <v>0</v>
      </c>
      <c r="K191" s="413">
        <f t="shared" si="8"/>
        <v>0</v>
      </c>
      <c r="L191" s="413">
        <f t="shared" si="8"/>
        <v>0</v>
      </c>
      <c r="M191" s="413">
        <f t="shared" si="8"/>
        <v>0</v>
      </c>
      <c r="N191" s="413">
        <f t="shared" si="8"/>
        <v>0</v>
      </c>
      <c r="O191" s="413">
        <f t="shared" si="8"/>
        <v>0</v>
      </c>
      <c r="P191" s="413">
        <f t="shared" si="8"/>
        <v>0</v>
      </c>
      <c r="Q191" s="413">
        <f t="shared" si="8"/>
        <v>0</v>
      </c>
      <c r="R191" s="193"/>
    </row>
    <row r="192" spans="1:18" hidden="1" outlineLevel="1">
      <c r="A192" s="311"/>
      <c r="B192" s="312"/>
      <c r="C192" s="313"/>
      <c r="D192" s="251"/>
      <c r="E192" s="314"/>
      <c r="F192" s="413"/>
      <c r="G192" s="413"/>
      <c r="H192" s="413"/>
      <c r="I192" s="413"/>
      <c r="J192" s="413"/>
      <c r="K192" s="413"/>
      <c r="L192" s="413"/>
      <c r="M192" s="413"/>
      <c r="N192" s="413"/>
      <c r="O192" s="413"/>
      <c r="P192" s="413"/>
      <c r="Q192" s="413"/>
      <c r="R192" s="193"/>
    </row>
    <row r="193" spans="1:18" hidden="1" outlineLevel="1" collapsed="1">
      <c r="A193" s="311"/>
      <c r="B193" s="312" t="s">
        <v>1191</v>
      </c>
      <c r="C193" s="313"/>
      <c r="D193" s="251"/>
      <c r="E193" s="314"/>
      <c r="F193" s="413"/>
      <c r="G193" s="413"/>
      <c r="H193" s="413"/>
      <c r="I193" s="413"/>
      <c r="J193" s="413"/>
      <c r="K193" s="413"/>
      <c r="L193" s="413"/>
      <c r="M193" s="413"/>
      <c r="N193" s="413"/>
      <c r="O193" s="413"/>
      <c r="P193" s="413"/>
      <c r="Q193" s="413"/>
      <c r="R193" s="193"/>
    </row>
    <row r="194" spans="1:18" hidden="1" outlineLevel="2">
      <c r="A194" s="311"/>
      <c r="B194" s="312"/>
      <c r="C194" s="313"/>
      <c r="D194" s="251"/>
      <c r="E194" s="314"/>
      <c r="F194" s="413"/>
      <c r="G194" s="413"/>
      <c r="H194" s="413"/>
      <c r="I194" s="413"/>
      <c r="J194" s="413"/>
      <c r="K194" s="413"/>
      <c r="L194" s="413"/>
      <c r="M194" s="413"/>
      <c r="N194" s="413"/>
      <c r="O194" s="413"/>
      <c r="P194" s="413"/>
      <c r="Q194" s="413"/>
      <c r="R194" s="193"/>
    </row>
    <row r="195" spans="1:18" hidden="1" outlineLevel="2">
      <c r="A195" s="158"/>
      <c r="B195" s="159"/>
      <c r="C195" s="160"/>
      <c r="D195" s="251"/>
      <c r="E195" s="156" t="str">
        <f xml:space="preserve"> Update!E428</f>
        <v>Average RPI inflated RCV (year average) - WWN - nominal (year average prices)</v>
      </c>
      <c r="F195" s="420">
        <f xml:space="preserve"> Update!F428</f>
        <v>0</v>
      </c>
      <c r="G195" s="420" t="str">
        <f xml:space="preserve"> Update!G428</f>
        <v>£m</v>
      </c>
      <c r="H195" s="420">
        <f xml:space="preserve"> Update!H428</f>
        <v>0</v>
      </c>
      <c r="I195" s="420">
        <f xml:space="preserve"> Update!I428</f>
        <v>0</v>
      </c>
      <c r="J195" s="420">
        <f xml:space="preserve"> Update!J428</f>
        <v>0</v>
      </c>
      <c r="K195" s="420">
        <f xml:space="preserve"> Update!K428</f>
        <v>0</v>
      </c>
      <c r="L195" s="420">
        <f xml:space="preserve"> Update!L428</f>
        <v>0</v>
      </c>
      <c r="M195" s="420">
        <f xml:space="preserve"> Update!M428</f>
        <v>0</v>
      </c>
      <c r="N195" s="420">
        <f xml:space="preserve"> Update!N428</f>
        <v>0</v>
      </c>
      <c r="O195" s="420">
        <f xml:space="preserve"> Update!O428</f>
        <v>0</v>
      </c>
      <c r="P195" s="420">
        <f xml:space="preserve"> Update!P428</f>
        <v>0</v>
      </c>
      <c r="Q195" s="420">
        <f xml:space="preserve"> Update!Q428</f>
        <v>0</v>
      </c>
      <c r="R195" s="193"/>
    </row>
    <row r="196" spans="1:18" hidden="1" outlineLevel="2">
      <c r="A196" s="158"/>
      <c r="B196" s="159"/>
      <c r="C196" s="160"/>
      <c r="D196" s="251"/>
      <c r="E196" s="156" t="str">
        <f xml:space="preserve"> Update!E429</f>
        <v>Average CPIH inflated RCV (year average) - WWN - nominal (year average prices)</v>
      </c>
      <c r="F196" s="420">
        <f xml:space="preserve"> Update!F429</f>
        <v>0</v>
      </c>
      <c r="G196" s="420" t="str">
        <f xml:space="preserve"> Update!G429</f>
        <v>£m</v>
      </c>
      <c r="H196" s="420">
        <f xml:space="preserve"> Update!H429</f>
        <v>0</v>
      </c>
      <c r="I196" s="420">
        <f xml:space="preserve"> Update!I429</f>
        <v>0</v>
      </c>
      <c r="J196" s="420">
        <f xml:space="preserve"> Update!J429</f>
        <v>0</v>
      </c>
      <c r="K196" s="420">
        <f xml:space="preserve"> Update!K429</f>
        <v>0</v>
      </c>
      <c r="L196" s="420">
        <f xml:space="preserve"> Update!L429</f>
        <v>0</v>
      </c>
      <c r="M196" s="420">
        <f xml:space="preserve"> Update!M429</f>
        <v>0</v>
      </c>
      <c r="N196" s="420">
        <f xml:space="preserve"> Update!N429</f>
        <v>0</v>
      </c>
      <c r="O196" s="420">
        <f xml:space="preserve"> Update!O429</f>
        <v>0</v>
      </c>
      <c r="P196" s="420">
        <f xml:space="preserve"> Update!P429</f>
        <v>0</v>
      </c>
      <c r="Q196" s="420">
        <f xml:space="preserve"> Update!Q429</f>
        <v>0</v>
      </c>
      <c r="R196" s="193"/>
    </row>
    <row r="197" spans="1:18" hidden="1" outlineLevel="2">
      <c r="A197" s="158"/>
      <c r="B197" s="159"/>
      <c r="C197" s="160"/>
      <c r="D197" s="251"/>
      <c r="E197" s="156" t="str">
        <f xml:space="preserve"> Update!E430</f>
        <v>Average post 2020 investment RCV (year average) - WWN - nominal (year average prices)</v>
      </c>
      <c r="F197" s="420">
        <f xml:space="preserve"> Update!F430</f>
        <v>0</v>
      </c>
      <c r="G197" s="420" t="str">
        <f xml:space="preserve"> Update!G430</f>
        <v>£m</v>
      </c>
      <c r="H197" s="420">
        <f xml:space="preserve"> Update!H430</f>
        <v>0</v>
      </c>
      <c r="I197" s="420">
        <f xml:space="preserve"> Update!I430</f>
        <v>0</v>
      </c>
      <c r="J197" s="420">
        <f xml:space="preserve"> Update!J430</f>
        <v>0</v>
      </c>
      <c r="K197" s="420">
        <f xml:space="preserve"> Update!K430</f>
        <v>0</v>
      </c>
      <c r="L197" s="420">
        <f xml:space="preserve"> Update!L430</f>
        <v>0</v>
      </c>
      <c r="M197" s="420">
        <f xml:space="preserve"> Update!M430</f>
        <v>0</v>
      </c>
      <c r="N197" s="420">
        <f xml:space="preserve"> Update!N430</f>
        <v>0</v>
      </c>
      <c r="O197" s="420">
        <f xml:space="preserve"> Update!O430</f>
        <v>0</v>
      </c>
      <c r="P197" s="420">
        <f xml:space="preserve"> Update!P430</f>
        <v>0</v>
      </c>
      <c r="Q197" s="420">
        <f xml:space="preserve"> Update!Q430</f>
        <v>0</v>
      </c>
      <c r="R197" s="193"/>
    </row>
    <row r="198" spans="1:18" hidden="1" outlineLevel="2">
      <c r="A198" s="158"/>
      <c r="B198" s="159"/>
      <c r="C198" s="160"/>
      <c r="D198" s="251"/>
      <c r="E198" s="156" t="str">
        <f xml:space="preserve"> Update!E431</f>
        <v>Average total RCV (year average) - WWN - nominal (year average prices)</v>
      </c>
      <c r="F198" s="420">
        <f xml:space="preserve"> Update!F431</f>
        <v>0</v>
      </c>
      <c r="G198" s="420" t="str">
        <f xml:space="preserve"> Update!G431</f>
        <v>£m</v>
      </c>
      <c r="H198" s="420">
        <f xml:space="preserve"> Update!H431</f>
        <v>0</v>
      </c>
      <c r="I198" s="420">
        <f xml:space="preserve"> Update!I431</f>
        <v>0</v>
      </c>
      <c r="J198" s="420">
        <f xml:space="preserve"> Update!J431</f>
        <v>0</v>
      </c>
      <c r="K198" s="420">
        <f xml:space="preserve"> Update!K431</f>
        <v>0</v>
      </c>
      <c r="L198" s="420">
        <f xml:space="preserve"> Update!L431</f>
        <v>0</v>
      </c>
      <c r="M198" s="420">
        <f xml:space="preserve"> Update!M431</f>
        <v>0</v>
      </c>
      <c r="N198" s="420">
        <f xml:space="preserve"> Update!N431</f>
        <v>0</v>
      </c>
      <c r="O198" s="420">
        <f xml:space="preserve"> Update!O431</f>
        <v>0</v>
      </c>
      <c r="P198" s="420">
        <f xml:space="preserve"> Update!P431</f>
        <v>0</v>
      </c>
      <c r="Q198" s="420">
        <f xml:space="preserve"> Update!Q431</f>
        <v>0</v>
      </c>
      <c r="R198" s="193"/>
    </row>
    <row r="199" spans="1:18" hidden="1" outlineLevel="1">
      <c r="A199" s="311"/>
      <c r="B199" s="312"/>
      <c r="C199" s="313"/>
      <c r="D199" s="251"/>
      <c r="E199" s="314"/>
      <c r="F199" s="315"/>
      <c r="G199" s="315"/>
      <c r="H199" s="315"/>
      <c r="I199" s="315"/>
      <c r="J199" s="315"/>
      <c r="K199" s="315"/>
      <c r="L199" s="315"/>
      <c r="M199" s="315"/>
      <c r="N199" s="315"/>
      <c r="O199" s="315"/>
      <c r="P199" s="315"/>
      <c r="Q199" s="315"/>
      <c r="R199" s="193"/>
    </row>
    <row r="200" spans="1:18" s="315" customFormat="1" hidden="1" outlineLevel="1" collapsed="1">
      <c r="A200" s="311"/>
      <c r="B200" s="85" t="s">
        <v>1172</v>
      </c>
      <c r="C200" s="313"/>
      <c r="D200" s="251"/>
      <c r="E200" s="314"/>
      <c r="R200" s="241"/>
    </row>
    <row r="201" spans="1:18" s="315" customFormat="1" hidden="1" outlineLevel="2">
      <c r="A201" s="311"/>
      <c r="B201" s="85"/>
      <c r="C201" s="313"/>
      <c r="D201" s="251"/>
      <c r="E201" s="314"/>
      <c r="R201" s="241"/>
    </row>
    <row r="202" spans="1:18" s="188" customFormat="1" hidden="1" outlineLevel="2">
      <c r="A202" s="184"/>
      <c r="B202" s="159"/>
      <c r="C202" s="186"/>
      <c r="D202" s="240"/>
      <c r="E202" s="182" t="str">
        <f xml:space="preserve"> Inp!E$201</f>
        <v>Regulatory equity notional (PR19FD)</v>
      </c>
      <c r="F202" s="182">
        <f xml:space="preserve"> Inp!F$201</f>
        <v>0</v>
      </c>
      <c r="G202" s="182" t="str">
        <f xml:space="preserve"> Inp!G$201</f>
        <v>%</v>
      </c>
      <c r="H202" s="182">
        <f xml:space="preserve"> Inp!H$201</f>
        <v>0</v>
      </c>
      <c r="I202" s="182">
        <f xml:space="preserve"> Inp!I$201</f>
        <v>0</v>
      </c>
      <c r="J202" s="295">
        <f xml:space="preserve"> Inp!J$201</f>
        <v>0</v>
      </c>
      <c r="K202" s="295">
        <f xml:space="preserve"> Inp!K$201</f>
        <v>0</v>
      </c>
      <c r="L202" s="295">
        <f xml:space="preserve"> Inp!L$201</f>
        <v>0</v>
      </c>
      <c r="M202" s="295">
        <f xml:space="preserve"> Inp!M$201</f>
        <v>0.4</v>
      </c>
      <c r="N202" s="295">
        <f xml:space="preserve"> Inp!N$201</f>
        <v>0.4</v>
      </c>
      <c r="O202" s="295">
        <f xml:space="preserve"> Inp!O$201</f>
        <v>0.4</v>
      </c>
      <c r="P202" s="295">
        <f xml:space="preserve"> Inp!P$201</f>
        <v>0.4</v>
      </c>
      <c r="Q202" s="295">
        <f xml:space="preserve"> Inp!Q$201</f>
        <v>0.4</v>
      </c>
    </row>
    <row r="203" spans="1:18" s="162" customFormat="1" hidden="1" outlineLevel="2">
      <c r="A203" s="158"/>
      <c r="B203" s="159"/>
      <c r="C203" s="160"/>
      <c r="D203" s="251"/>
      <c r="E203" s="156" t="str">
        <f xml:space="preserve"> Update!E478</f>
        <v>Notional regulated equity - WWN - real (2017-18 prices)</v>
      </c>
      <c r="F203" s="420">
        <f xml:space="preserve"> Update!F478</f>
        <v>0</v>
      </c>
      <c r="G203" s="420" t="str">
        <f xml:space="preserve"> Update!G478</f>
        <v>£m</v>
      </c>
      <c r="H203" s="420">
        <f xml:space="preserve"> Update!H478</f>
        <v>0</v>
      </c>
      <c r="I203" s="420">
        <f xml:space="preserve"> Update!I478</f>
        <v>0</v>
      </c>
      <c r="J203" s="420">
        <f xml:space="preserve"> Update!J478</f>
        <v>0</v>
      </c>
      <c r="K203" s="420">
        <f xml:space="preserve"> Update!K478</f>
        <v>0</v>
      </c>
      <c r="L203" s="420">
        <f xml:space="preserve"> Update!L478</f>
        <v>0</v>
      </c>
      <c r="M203" s="420">
        <f xml:space="preserve"> Update!M478</f>
        <v>0</v>
      </c>
      <c r="N203" s="420">
        <f xml:space="preserve"> Update!N478</f>
        <v>0</v>
      </c>
      <c r="O203" s="420">
        <f xml:space="preserve"> Update!O478</f>
        <v>0</v>
      </c>
      <c r="P203" s="420">
        <f xml:space="preserve"> Update!P478</f>
        <v>0</v>
      </c>
      <c r="Q203" s="420">
        <f xml:space="preserve"> Update!Q478</f>
        <v>0</v>
      </c>
      <c r="R203" s="188"/>
    </row>
    <row r="204" spans="1:18" s="315" customFormat="1" hidden="1" outlineLevel="1">
      <c r="A204" s="311"/>
      <c r="B204" s="312"/>
      <c r="C204" s="313"/>
      <c r="D204" s="251"/>
      <c r="E204" s="314"/>
      <c r="F204" s="314"/>
      <c r="G204" s="314"/>
      <c r="H204" s="314"/>
      <c r="I204" s="314"/>
      <c r="J204" s="314"/>
      <c r="K204" s="314"/>
      <c r="L204" s="314"/>
      <c r="M204" s="314"/>
      <c r="N204" s="314"/>
      <c r="O204" s="314"/>
      <c r="P204" s="314"/>
      <c r="Q204" s="314"/>
      <c r="R204" s="241"/>
    </row>
    <row r="205" spans="1:18" s="315" customFormat="1" hidden="1" outlineLevel="1" collapsed="1">
      <c r="A205" s="311"/>
      <c r="B205" s="309" t="s">
        <v>1171</v>
      </c>
      <c r="C205" s="313"/>
      <c r="D205" s="251"/>
      <c r="E205" s="314"/>
      <c r="F205" s="314"/>
      <c r="G205" s="314"/>
      <c r="H205" s="314"/>
      <c r="I205" s="314"/>
      <c r="J205" s="314"/>
      <c r="K205" s="314"/>
      <c r="L205" s="314"/>
      <c r="M205" s="314"/>
      <c r="N205" s="314"/>
      <c r="O205" s="314"/>
      <c r="P205" s="314"/>
      <c r="Q205" s="314"/>
      <c r="R205" s="241"/>
    </row>
    <row r="206" spans="1:18" s="315" customFormat="1" hidden="1" outlineLevel="2">
      <c r="A206" s="311"/>
      <c r="B206" s="309"/>
      <c r="C206" s="313"/>
      <c r="D206" s="251"/>
      <c r="E206" s="314"/>
      <c r="F206" s="314"/>
      <c r="G206" s="314"/>
      <c r="H206" s="314"/>
      <c r="I206" s="314"/>
      <c r="J206" s="314"/>
      <c r="K206" s="314"/>
      <c r="L206" s="314"/>
      <c r="M206" s="314"/>
      <c r="N206" s="314"/>
      <c r="O206" s="314"/>
      <c r="P206" s="314"/>
      <c r="Q206" s="314"/>
      <c r="R206" s="241"/>
    </row>
    <row r="207" spans="1:18" s="188" customFormat="1" hidden="1" outlineLevel="2">
      <c r="A207" s="184"/>
      <c r="B207" s="159"/>
      <c r="C207" s="186"/>
      <c r="D207" s="240"/>
      <c r="E207" s="182" t="str">
        <f xml:space="preserve"> Inp!E$209</f>
        <v>Regulatory equity actual</v>
      </c>
      <c r="F207" s="182">
        <f xml:space="preserve"> Inp!F$209</f>
        <v>0</v>
      </c>
      <c r="G207" s="182" t="str">
        <f xml:space="preserve"> Inp!G$209</f>
        <v>%</v>
      </c>
      <c r="H207" s="182">
        <f xml:space="preserve"> Inp!H$209</f>
        <v>0</v>
      </c>
      <c r="I207" s="182">
        <f xml:space="preserve"> Inp!I$209</f>
        <v>0</v>
      </c>
      <c r="J207" s="295">
        <f xml:space="preserve"> Inp!J$209</f>
        <v>0</v>
      </c>
      <c r="K207" s="295">
        <f xml:space="preserve"> Inp!K$209</f>
        <v>0</v>
      </c>
      <c r="L207" s="295">
        <f xml:space="preserve"> Inp!L$209</f>
        <v>0</v>
      </c>
      <c r="M207" s="295">
        <f xml:space="preserve"> Inp!M$209</f>
        <v>0</v>
      </c>
      <c r="N207" s="295">
        <f xml:space="preserve"> Inp!N$209</f>
        <v>0</v>
      </c>
      <c r="O207" s="295">
        <f xml:space="preserve"> Inp!O$209</f>
        <v>0</v>
      </c>
      <c r="P207" s="295">
        <f xml:space="preserve"> Inp!P$209</f>
        <v>0</v>
      </c>
      <c r="Q207" s="295">
        <f xml:space="preserve"> Inp!Q$209</f>
        <v>0</v>
      </c>
    </row>
    <row r="208" spans="1:18" s="162" customFormat="1" hidden="1" outlineLevel="2">
      <c r="A208" s="158"/>
      <c r="B208" s="159"/>
      <c r="C208" s="160"/>
      <c r="D208" s="251"/>
      <c r="E208" s="156" t="str">
        <f xml:space="preserve"> Update!E486</f>
        <v>Actual regulated equity - WWN - real (2017-18 prices)</v>
      </c>
      <c r="F208" s="420">
        <f xml:space="preserve"> Update!F486</f>
        <v>0</v>
      </c>
      <c r="G208" s="420" t="str">
        <f xml:space="preserve"> Update!G486</f>
        <v>£m</v>
      </c>
      <c r="H208" s="420">
        <f xml:space="preserve"> Update!H486</f>
        <v>0</v>
      </c>
      <c r="I208" s="420">
        <f xml:space="preserve"> Update!I486</f>
        <v>0</v>
      </c>
      <c r="J208" s="420">
        <f xml:space="preserve"> Update!J486</f>
        <v>0</v>
      </c>
      <c r="K208" s="420">
        <f xml:space="preserve"> Update!K486</f>
        <v>0</v>
      </c>
      <c r="L208" s="420">
        <f xml:space="preserve"> Update!L486</f>
        <v>0</v>
      </c>
      <c r="M208" s="420">
        <f xml:space="preserve"> Update!M486</f>
        <v>0</v>
      </c>
      <c r="N208" s="420">
        <f xml:space="preserve"> Update!N486</f>
        <v>0</v>
      </c>
      <c r="O208" s="420">
        <f xml:space="preserve"> Update!O486</f>
        <v>0</v>
      </c>
      <c r="P208" s="420">
        <f xml:space="preserve"> Update!P486</f>
        <v>0</v>
      </c>
      <c r="Q208" s="420">
        <f xml:space="preserve"> Update!Q486</f>
        <v>0</v>
      </c>
      <c r="R208" s="188"/>
    </row>
    <row r="209" spans="1:20" s="162" customFormat="1" hidden="1" outlineLevel="1">
      <c r="A209" s="158"/>
      <c r="B209" s="159"/>
      <c r="C209" s="160"/>
      <c r="D209" s="251"/>
      <c r="E209" s="156"/>
      <c r="F209" s="156"/>
      <c r="G209" s="156"/>
      <c r="H209" s="156"/>
      <c r="I209" s="156"/>
      <c r="J209" s="156"/>
      <c r="K209" s="156"/>
      <c r="L209" s="156"/>
      <c r="M209" s="156"/>
      <c r="N209" s="156"/>
      <c r="O209" s="156"/>
      <c r="P209" s="156"/>
      <c r="Q209" s="156"/>
      <c r="R209" s="188"/>
    </row>
    <row r="210" spans="1:20">
      <c r="A210" s="220"/>
      <c r="B210" s="221"/>
      <c r="C210" s="222"/>
      <c r="D210" s="223"/>
      <c r="E210" s="224"/>
      <c r="F210" s="225"/>
      <c r="G210" s="225"/>
      <c r="H210" s="225"/>
      <c r="I210" s="225"/>
      <c r="J210" s="225"/>
      <c r="K210" s="225"/>
      <c r="L210" s="225"/>
      <c r="M210" s="225"/>
      <c r="N210" s="225"/>
      <c r="O210" s="225"/>
      <c r="P210" s="225"/>
      <c r="Q210" s="225"/>
      <c r="R210" s="193"/>
    </row>
    <row r="211" spans="1:20" collapsed="1">
      <c r="A211" s="33" t="s">
        <v>1030</v>
      </c>
      <c r="B211" s="33"/>
      <c r="C211" s="33"/>
      <c r="D211" s="399"/>
      <c r="E211" s="33"/>
      <c r="F211" s="33"/>
      <c r="G211" s="33"/>
      <c r="H211" s="33"/>
      <c r="I211" s="33"/>
      <c r="J211" s="33"/>
      <c r="K211" s="33"/>
      <c r="L211" s="33"/>
      <c r="M211" s="33"/>
      <c r="N211" s="33"/>
      <c r="O211" s="33"/>
      <c r="P211" s="33"/>
      <c r="Q211" s="33"/>
      <c r="R211" s="193"/>
    </row>
    <row r="212" spans="1:20" s="315" customFormat="1" hidden="1" outlineLevel="1">
      <c r="A212" s="22"/>
      <c r="B212" s="23"/>
      <c r="C212" s="24"/>
      <c r="D212" s="400"/>
      <c r="E212" s="8"/>
      <c r="F212" s="425"/>
      <c r="G212" s="425"/>
      <c r="H212" s="425"/>
      <c r="I212" s="426"/>
      <c r="J212" s="426"/>
      <c r="K212" s="426"/>
      <c r="L212" s="426"/>
      <c r="M212" s="426"/>
      <c r="N212" s="426"/>
      <c r="O212" s="426"/>
      <c r="P212" s="426"/>
      <c r="Q212" s="426"/>
      <c r="R212" s="225"/>
      <c r="S212" s="225"/>
      <c r="T212" s="225"/>
    </row>
    <row r="213" spans="1:20" hidden="1" outlineLevel="1" collapsed="1">
      <c r="B213" s="258" t="s">
        <v>1162</v>
      </c>
      <c r="D213" s="251"/>
      <c r="F213" s="411"/>
      <c r="G213" s="411"/>
      <c r="H213" s="411"/>
      <c r="I213" s="411"/>
      <c r="J213" s="411"/>
      <c r="K213" s="411"/>
      <c r="L213" s="411"/>
      <c r="M213" s="411"/>
      <c r="N213" s="411"/>
      <c r="O213" s="411"/>
      <c r="P213" s="411"/>
      <c r="Q213" s="411"/>
      <c r="R213" s="209"/>
      <c r="S213" s="33"/>
      <c r="T213" s="33"/>
    </row>
    <row r="214" spans="1:20" s="367" customFormat="1" hidden="1" outlineLevel="2">
      <c r="A214" s="67"/>
      <c r="B214" s="85"/>
      <c r="C214" s="86"/>
      <c r="D214" s="251"/>
      <c r="E214" s="84"/>
      <c r="F214" s="411"/>
      <c r="G214" s="411"/>
      <c r="H214" s="411"/>
      <c r="I214" s="411"/>
      <c r="J214" s="411"/>
      <c r="K214" s="411"/>
      <c r="L214" s="411"/>
      <c r="M214" s="411"/>
      <c r="N214" s="411"/>
      <c r="O214" s="411"/>
      <c r="P214" s="411"/>
      <c r="Q214" s="411"/>
      <c r="R214" s="241"/>
      <c r="S214" s="315"/>
      <c r="T214" s="315"/>
    </row>
    <row r="215" spans="1:20" hidden="1" outlineLevel="2">
      <c r="A215" s="368"/>
      <c r="B215" s="219"/>
      <c r="C215" s="369"/>
      <c r="D215" s="223"/>
      <c r="E215" s="370" t="str">
        <f xml:space="preserve"> Update!E605</f>
        <v>RCV at 31 March 2020 expressed in March 2020 prices - BR</v>
      </c>
      <c r="F215" s="410">
        <f xml:space="preserve"> Update!F605</f>
        <v>0</v>
      </c>
      <c r="G215" s="410" t="str">
        <f xml:space="preserve"> Update!G605</f>
        <v>£m</v>
      </c>
      <c r="H215" s="410">
        <f xml:space="preserve"> Update!H605</f>
        <v>0</v>
      </c>
      <c r="I215" s="410">
        <f xml:space="preserve"> Update!I605</f>
        <v>0</v>
      </c>
      <c r="J215" s="410">
        <f xml:space="preserve"> Update!J605</f>
        <v>0</v>
      </c>
      <c r="K215" s="410">
        <f xml:space="preserve"> Update!K605</f>
        <v>0</v>
      </c>
      <c r="L215" s="410">
        <f xml:space="preserve"> Update!L605</f>
        <v>0</v>
      </c>
      <c r="M215" s="410">
        <f xml:space="preserve"> Update!M605</f>
        <v>0</v>
      </c>
      <c r="N215" s="410">
        <f xml:space="preserve"> Update!N605</f>
        <v>0</v>
      </c>
      <c r="O215" s="410">
        <f xml:space="preserve"> Update!O605</f>
        <v>0</v>
      </c>
      <c r="P215" s="410">
        <f xml:space="preserve"> Update!P605</f>
        <v>0</v>
      </c>
      <c r="Q215" s="410">
        <f xml:space="preserve"> Update!Q605</f>
        <v>0</v>
      </c>
      <c r="R215" s="209"/>
      <c r="S215" s="33"/>
      <c r="T215" s="33"/>
    </row>
    <row r="216" spans="1:20" s="367" customFormat="1" hidden="1" outlineLevel="2">
      <c r="A216" s="368"/>
      <c r="B216" s="219"/>
      <c r="C216" s="369"/>
      <c r="D216" s="223" t="s">
        <v>565</v>
      </c>
      <c r="E216" s="370" t="str">
        <f xml:space="preserve"> Update!E606</f>
        <v>Indexation roll forward in 2021 update - BR</v>
      </c>
      <c r="F216" s="410">
        <f xml:space="preserve"> Update!F606</f>
        <v>0</v>
      </c>
      <c r="G216" s="410" t="str">
        <f xml:space="preserve"> Update!G606</f>
        <v>£m</v>
      </c>
      <c r="H216" s="410">
        <f xml:space="preserve"> Update!H606</f>
        <v>0</v>
      </c>
      <c r="I216" s="410">
        <f xml:space="preserve"> Update!I606</f>
        <v>0</v>
      </c>
      <c r="J216" s="410">
        <f xml:space="preserve"> Update!J606</f>
        <v>0</v>
      </c>
      <c r="K216" s="410">
        <f xml:space="preserve"> Update!K606</f>
        <v>0</v>
      </c>
      <c r="L216" s="410">
        <f xml:space="preserve"> Update!L606</f>
        <v>0</v>
      </c>
      <c r="M216" s="410">
        <f xml:space="preserve"> Update!M606</f>
        <v>0</v>
      </c>
      <c r="N216" s="410">
        <f xml:space="preserve"> Update!N606</f>
        <v>0</v>
      </c>
      <c r="O216" s="410">
        <f xml:space="preserve"> Update!O606</f>
        <v>0</v>
      </c>
      <c r="P216" s="410">
        <f xml:space="preserve"> Update!P606</f>
        <v>0</v>
      </c>
      <c r="Q216" s="410">
        <f xml:space="preserve"> Update!Q606</f>
        <v>0</v>
      </c>
      <c r="R216" s="241"/>
      <c r="S216" s="315"/>
      <c r="T216" s="315"/>
    </row>
    <row r="217" spans="1:20" hidden="1" outlineLevel="2">
      <c r="A217" s="368"/>
      <c r="B217" s="219"/>
      <c r="C217" s="369"/>
      <c r="D217" s="401"/>
      <c r="E217" s="370" t="str">
        <f xml:space="preserve"> Update!E607</f>
        <v>RCV at 31 March 2020 expressed in March 2021 prices - BR</v>
      </c>
      <c r="F217" s="410">
        <f xml:space="preserve"> Update!F607</f>
        <v>0</v>
      </c>
      <c r="G217" s="410" t="str">
        <f xml:space="preserve"> Update!G607</f>
        <v>£m</v>
      </c>
      <c r="H217" s="410">
        <f xml:space="preserve"> Update!H607</f>
        <v>0</v>
      </c>
      <c r="I217" s="410">
        <f xml:space="preserve"> Update!I607</f>
        <v>0</v>
      </c>
      <c r="J217" s="410">
        <f xml:space="preserve"> Update!J607</f>
        <v>0</v>
      </c>
      <c r="K217" s="410">
        <f xml:space="preserve"> Update!K607</f>
        <v>0</v>
      </c>
      <c r="L217" s="410">
        <f xml:space="preserve"> Update!L607</f>
        <v>0</v>
      </c>
      <c r="M217" s="410">
        <f xml:space="preserve"> Update!M607</f>
        <v>0</v>
      </c>
      <c r="N217" s="410">
        <f xml:space="preserve"> Update!N607</f>
        <v>0</v>
      </c>
      <c r="O217" s="410">
        <f xml:space="preserve"> Update!O607</f>
        <v>0</v>
      </c>
      <c r="P217" s="410">
        <f xml:space="preserve"> Update!P607</f>
        <v>0</v>
      </c>
      <c r="Q217" s="410">
        <f xml:space="preserve"> Update!Q607</f>
        <v>0</v>
      </c>
      <c r="R217" s="209"/>
      <c r="S217" s="33"/>
      <c r="T217" s="33"/>
    </row>
    <row r="218" spans="1:20" s="367" customFormat="1" hidden="1" outlineLevel="2">
      <c r="A218" s="67"/>
      <c r="B218" s="85"/>
      <c r="C218" s="86"/>
      <c r="D218" s="251"/>
      <c r="E218" s="84"/>
      <c r="F218" s="412"/>
      <c r="G218" s="412"/>
      <c r="H218" s="412"/>
      <c r="I218" s="412"/>
      <c r="J218" s="412"/>
      <c r="K218" s="412"/>
      <c r="L218" s="412"/>
      <c r="M218" s="412"/>
      <c r="N218" s="412"/>
      <c r="O218" s="412"/>
      <c r="P218" s="412"/>
      <c r="Q218" s="412"/>
      <c r="R218" s="241"/>
      <c r="S218" s="315"/>
      <c r="T218" s="315"/>
    </row>
    <row r="219" spans="1:20" s="33" customFormat="1" hidden="1" outlineLevel="2">
      <c r="A219" s="368"/>
      <c r="B219" s="219"/>
      <c r="C219" s="369"/>
      <c r="D219" s="223"/>
      <c r="E219" s="370" t="str">
        <f xml:space="preserve"> Update!E609</f>
        <v>RCV at 31 March 2021 expressed in March 2021 prices - BR</v>
      </c>
      <c r="F219" s="410">
        <f xml:space="preserve"> Update!F609</f>
        <v>0</v>
      </c>
      <c r="G219" s="410" t="str">
        <f xml:space="preserve"> Update!G609</f>
        <v>£m</v>
      </c>
      <c r="H219" s="410">
        <f xml:space="preserve"> Update!H609</f>
        <v>0</v>
      </c>
      <c r="I219" s="410">
        <f xml:space="preserve"> Update!I609</f>
        <v>0</v>
      </c>
      <c r="J219" s="410">
        <f xml:space="preserve"> Update!J609</f>
        <v>0</v>
      </c>
      <c r="K219" s="410">
        <f xml:space="preserve"> Update!K609</f>
        <v>0</v>
      </c>
      <c r="L219" s="410">
        <f xml:space="preserve"> Update!L609</f>
        <v>0</v>
      </c>
      <c r="M219" s="410">
        <f xml:space="preserve"> Update!M609</f>
        <v>0</v>
      </c>
      <c r="N219" s="410">
        <f xml:space="preserve"> Update!N609</f>
        <v>0</v>
      </c>
      <c r="O219" s="410">
        <f xml:space="preserve"> Update!O609</f>
        <v>0</v>
      </c>
      <c r="P219" s="410">
        <f xml:space="preserve"> Update!P609</f>
        <v>0</v>
      </c>
      <c r="Q219" s="410">
        <f xml:space="preserve"> Update!Q609</f>
        <v>0</v>
      </c>
      <c r="R219" s="209"/>
    </row>
    <row r="220" spans="1:20" hidden="1" outlineLevel="2">
      <c r="A220" s="368"/>
      <c r="B220" s="219"/>
      <c r="C220" s="369"/>
      <c r="D220" s="223" t="s">
        <v>565</v>
      </c>
      <c r="E220" s="370" t="str">
        <f xml:space="preserve"> Update!E610</f>
        <v>Indexation roll forward in 2022 update - BR</v>
      </c>
      <c r="F220" s="410">
        <f xml:space="preserve"> Update!F610</f>
        <v>0</v>
      </c>
      <c r="G220" s="410" t="str">
        <f xml:space="preserve"> Update!G610</f>
        <v>£m</v>
      </c>
      <c r="H220" s="410">
        <f xml:space="preserve"> Update!H610</f>
        <v>0</v>
      </c>
      <c r="I220" s="410">
        <f xml:space="preserve"> Update!I610</f>
        <v>0</v>
      </c>
      <c r="J220" s="410">
        <f xml:space="preserve"> Update!J610</f>
        <v>0</v>
      </c>
      <c r="K220" s="410">
        <f xml:space="preserve"> Update!K610</f>
        <v>0</v>
      </c>
      <c r="L220" s="410">
        <f xml:space="preserve"> Update!L610</f>
        <v>0</v>
      </c>
      <c r="M220" s="410">
        <f xml:space="preserve"> Update!M610</f>
        <v>0</v>
      </c>
      <c r="N220" s="410">
        <f xml:space="preserve"> Update!N610</f>
        <v>0</v>
      </c>
      <c r="O220" s="410">
        <f xml:space="preserve"> Update!O610</f>
        <v>0</v>
      </c>
      <c r="P220" s="410">
        <f xml:space="preserve"> Update!P610</f>
        <v>0</v>
      </c>
      <c r="Q220" s="410">
        <f xml:space="preserve"> Update!Q610</f>
        <v>0</v>
      </c>
      <c r="R220" s="193"/>
    </row>
    <row r="221" spans="1:20" s="92" customFormat="1" hidden="1" outlineLevel="2">
      <c r="A221" s="368"/>
      <c r="B221" s="219"/>
      <c r="C221" s="369"/>
      <c r="D221" s="401"/>
      <c r="E221" s="370" t="str">
        <f xml:space="preserve"> Update!E611</f>
        <v>RCV at 31 March 2021 expressed in March 2022 prices - BR</v>
      </c>
      <c r="F221" s="410">
        <f xml:space="preserve"> Update!F611</f>
        <v>0</v>
      </c>
      <c r="G221" s="410" t="str">
        <f xml:space="preserve"> Update!G611</f>
        <v>£m</v>
      </c>
      <c r="H221" s="410">
        <f xml:space="preserve"> Update!H611</f>
        <v>0</v>
      </c>
      <c r="I221" s="410">
        <f xml:space="preserve"> Update!I611</f>
        <v>0</v>
      </c>
      <c r="J221" s="410">
        <f xml:space="preserve"> Update!J611</f>
        <v>0</v>
      </c>
      <c r="K221" s="410">
        <f xml:space="preserve"> Update!K611</f>
        <v>0</v>
      </c>
      <c r="L221" s="410">
        <f xml:space="preserve"> Update!L611</f>
        <v>0</v>
      </c>
      <c r="M221" s="410">
        <f xml:space="preserve"> Update!M611</f>
        <v>0</v>
      </c>
      <c r="N221" s="410">
        <f xml:space="preserve"> Update!N611</f>
        <v>0</v>
      </c>
      <c r="O221" s="410">
        <f xml:space="preserve"> Update!O611</f>
        <v>0</v>
      </c>
      <c r="P221" s="410">
        <f xml:space="preserve"> Update!P611</f>
        <v>0</v>
      </c>
      <c r="Q221" s="410">
        <f xml:space="preserve"> Update!Q611</f>
        <v>0</v>
      </c>
      <c r="R221" s="149"/>
    </row>
    <row r="222" spans="1:20" s="92" customFormat="1" hidden="1" outlineLevel="2">
      <c r="A222" s="67"/>
      <c r="B222" s="85"/>
      <c r="C222" s="86"/>
      <c r="D222" s="251"/>
      <c r="E222" s="84"/>
      <c r="F222" s="412"/>
      <c r="G222" s="412"/>
      <c r="H222" s="412"/>
      <c r="I222" s="412"/>
      <c r="J222" s="412"/>
      <c r="K222" s="412"/>
      <c r="L222" s="412"/>
      <c r="M222" s="412"/>
      <c r="N222" s="412"/>
      <c r="O222" s="412"/>
      <c r="P222" s="412"/>
      <c r="Q222" s="412"/>
      <c r="R222" s="149"/>
    </row>
    <row r="223" spans="1:20" s="92" customFormat="1" hidden="1" outlineLevel="2">
      <c r="A223" s="368"/>
      <c r="B223" s="219"/>
      <c r="C223" s="369"/>
      <c r="D223" s="223"/>
      <c r="E223" s="370" t="str">
        <f xml:space="preserve"> Update!E613</f>
        <v>RCV at 31 March 2022 expressed in March 2022 prices - BR</v>
      </c>
      <c r="F223" s="410">
        <f xml:space="preserve"> Update!F613</f>
        <v>0</v>
      </c>
      <c r="G223" s="410" t="str">
        <f xml:space="preserve"> Update!G613</f>
        <v>£m</v>
      </c>
      <c r="H223" s="410">
        <f xml:space="preserve"> Update!H613</f>
        <v>0</v>
      </c>
      <c r="I223" s="410">
        <f xml:space="preserve"> Update!I613</f>
        <v>0</v>
      </c>
      <c r="J223" s="410">
        <f xml:space="preserve"> Update!J613</f>
        <v>0</v>
      </c>
      <c r="K223" s="410">
        <f xml:space="preserve"> Update!K613</f>
        <v>0</v>
      </c>
      <c r="L223" s="410">
        <f xml:space="preserve"> Update!L613</f>
        <v>0</v>
      </c>
      <c r="M223" s="410">
        <f xml:space="preserve"> Update!M613</f>
        <v>0</v>
      </c>
      <c r="N223" s="410">
        <f xml:space="preserve"> Update!N613</f>
        <v>0</v>
      </c>
      <c r="O223" s="410">
        <f xml:space="preserve"> Update!O613</f>
        <v>0</v>
      </c>
      <c r="P223" s="410">
        <f xml:space="preserve"> Update!P613</f>
        <v>0</v>
      </c>
      <c r="Q223" s="410">
        <f xml:space="preserve"> Update!Q613</f>
        <v>0</v>
      </c>
      <c r="R223" s="149"/>
    </row>
    <row r="224" spans="1:20" s="157" customFormat="1" hidden="1" outlineLevel="2">
      <c r="A224" s="368"/>
      <c r="B224" s="219"/>
      <c r="C224" s="369"/>
      <c r="D224" s="223" t="s">
        <v>565</v>
      </c>
      <c r="E224" s="370" t="str">
        <f xml:space="preserve"> Update!E614</f>
        <v>Indexation roll forward in 2023 update - BR</v>
      </c>
      <c r="F224" s="410">
        <f xml:space="preserve"> Update!F614</f>
        <v>0</v>
      </c>
      <c r="G224" s="410" t="str">
        <f xml:space="preserve"> Update!G614</f>
        <v>£m</v>
      </c>
      <c r="H224" s="410">
        <f xml:space="preserve"> Update!H614</f>
        <v>0</v>
      </c>
      <c r="I224" s="410">
        <f xml:space="preserve"> Update!I614</f>
        <v>0</v>
      </c>
      <c r="J224" s="410">
        <f xml:space="preserve"> Update!J614</f>
        <v>0</v>
      </c>
      <c r="K224" s="410">
        <f xml:space="preserve"> Update!K614</f>
        <v>0</v>
      </c>
      <c r="L224" s="410">
        <f xml:space="preserve"> Update!L614</f>
        <v>0</v>
      </c>
      <c r="M224" s="410">
        <f xml:space="preserve"> Update!M614</f>
        <v>0</v>
      </c>
      <c r="N224" s="410">
        <f xml:space="preserve"> Update!N614</f>
        <v>0</v>
      </c>
      <c r="O224" s="410">
        <f xml:space="preserve"> Update!O614</f>
        <v>0</v>
      </c>
      <c r="P224" s="410">
        <f xml:space="preserve"> Update!P614</f>
        <v>0</v>
      </c>
      <c r="Q224" s="410">
        <f xml:space="preserve"> Update!Q614</f>
        <v>0</v>
      </c>
      <c r="R224" s="296"/>
    </row>
    <row r="225" spans="1:20" s="162" customFormat="1" hidden="1" outlineLevel="2">
      <c r="A225" s="368"/>
      <c r="B225" s="219"/>
      <c r="C225" s="369"/>
      <c r="D225" s="401"/>
      <c r="E225" s="370" t="str">
        <f xml:space="preserve"> Update!E615</f>
        <v>RCV at 31 March 2022 expressed in March 2023 prices - BR</v>
      </c>
      <c r="F225" s="410">
        <f xml:space="preserve"> Update!F615</f>
        <v>0</v>
      </c>
      <c r="G225" s="410" t="str">
        <f xml:space="preserve"> Update!G615</f>
        <v>£m</v>
      </c>
      <c r="H225" s="410">
        <f xml:space="preserve"> Update!H615</f>
        <v>0</v>
      </c>
      <c r="I225" s="410">
        <f xml:space="preserve"> Update!I615</f>
        <v>0</v>
      </c>
      <c r="J225" s="410">
        <f xml:space="preserve"> Update!J615</f>
        <v>0</v>
      </c>
      <c r="K225" s="410">
        <f xml:space="preserve"> Update!K615</f>
        <v>0</v>
      </c>
      <c r="L225" s="410">
        <f xml:space="preserve"> Update!L615</f>
        <v>0</v>
      </c>
      <c r="M225" s="410">
        <f xml:space="preserve"> Update!M615</f>
        <v>0</v>
      </c>
      <c r="N225" s="410">
        <f xml:space="preserve"> Update!N615</f>
        <v>0</v>
      </c>
      <c r="O225" s="410">
        <f xml:space="preserve"> Update!O615</f>
        <v>0</v>
      </c>
      <c r="P225" s="410">
        <f xml:space="preserve"> Update!P615</f>
        <v>0</v>
      </c>
      <c r="Q225" s="410">
        <f xml:space="preserve"> Update!Q615</f>
        <v>0</v>
      </c>
      <c r="R225" s="188"/>
    </row>
    <row r="226" spans="1:20" s="162" customFormat="1" hidden="1" outlineLevel="2">
      <c r="A226" s="67"/>
      <c r="B226" s="85"/>
      <c r="C226" s="86"/>
      <c r="D226" s="251"/>
      <c r="E226" s="84"/>
      <c r="F226" s="412"/>
      <c r="G226" s="412"/>
      <c r="H226" s="412"/>
      <c r="I226" s="412"/>
      <c r="J226" s="412"/>
      <c r="K226" s="412"/>
      <c r="L226" s="412"/>
      <c r="M226" s="412"/>
      <c r="N226" s="412"/>
      <c r="O226" s="412"/>
      <c r="P226" s="412"/>
      <c r="Q226" s="412"/>
      <c r="R226" s="188"/>
    </row>
    <row r="227" spans="1:20" s="149" customFormat="1" hidden="1" outlineLevel="2">
      <c r="A227" s="368"/>
      <c r="B227" s="219"/>
      <c r="C227" s="369"/>
      <c r="D227" s="223"/>
      <c r="E227" s="370" t="str">
        <f xml:space="preserve"> Update!E617</f>
        <v>RCV at 31 March 2023 expressed in March 2023 prices - BR</v>
      </c>
      <c r="F227" s="410">
        <f xml:space="preserve"> Update!F617</f>
        <v>0</v>
      </c>
      <c r="G227" s="410" t="str">
        <f xml:space="preserve"> Update!G617</f>
        <v>£m</v>
      </c>
      <c r="H227" s="410">
        <f xml:space="preserve"> Update!H617</f>
        <v>0</v>
      </c>
      <c r="I227" s="410">
        <f xml:space="preserve"> Update!I617</f>
        <v>0</v>
      </c>
      <c r="J227" s="410">
        <f xml:space="preserve"> Update!J617</f>
        <v>0</v>
      </c>
      <c r="K227" s="410">
        <f xml:space="preserve"> Update!K617</f>
        <v>0</v>
      </c>
      <c r="L227" s="410">
        <f xml:space="preserve"> Update!L617</f>
        <v>0</v>
      </c>
      <c r="M227" s="410">
        <f xml:space="preserve"> Update!M617</f>
        <v>0</v>
      </c>
      <c r="N227" s="410">
        <f xml:space="preserve"> Update!N617</f>
        <v>0</v>
      </c>
      <c r="O227" s="410">
        <f xml:space="preserve"> Update!O617</f>
        <v>0</v>
      </c>
      <c r="P227" s="410">
        <f xml:space="preserve"> Update!P617</f>
        <v>0</v>
      </c>
      <c r="Q227" s="410">
        <f xml:space="preserve"> Update!Q617</f>
        <v>0</v>
      </c>
    </row>
    <row r="228" spans="1:20" hidden="1" outlineLevel="2">
      <c r="A228" s="368"/>
      <c r="B228" s="219"/>
      <c r="C228" s="369"/>
      <c r="D228" s="223" t="s">
        <v>565</v>
      </c>
      <c r="E228" s="370" t="str">
        <f xml:space="preserve"> Update!E618</f>
        <v>Indexation roll forward in 2024 update - BR</v>
      </c>
      <c r="F228" s="410">
        <f xml:space="preserve"> Update!F618</f>
        <v>0</v>
      </c>
      <c r="G228" s="410" t="str">
        <f xml:space="preserve"> Update!G618</f>
        <v>£m</v>
      </c>
      <c r="H228" s="410">
        <f xml:space="preserve"> Update!H618</f>
        <v>0</v>
      </c>
      <c r="I228" s="410">
        <f xml:space="preserve"> Update!I618</f>
        <v>0</v>
      </c>
      <c r="J228" s="410">
        <f xml:space="preserve"> Update!J618</f>
        <v>0</v>
      </c>
      <c r="K228" s="410">
        <f xml:space="preserve"> Update!K618</f>
        <v>0</v>
      </c>
      <c r="L228" s="410">
        <f xml:space="preserve"> Update!L618</f>
        <v>0</v>
      </c>
      <c r="M228" s="410">
        <f xml:space="preserve"> Update!M618</f>
        <v>0</v>
      </c>
      <c r="N228" s="410">
        <f xml:space="preserve"> Update!N618</f>
        <v>0</v>
      </c>
      <c r="O228" s="410">
        <f xml:space="preserve"> Update!O618</f>
        <v>0</v>
      </c>
      <c r="P228" s="410">
        <f xml:space="preserve"> Update!P618</f>
        <v>0</v>
      </c>
      <c r="Q228" s="410">
        <f xml:space="preserve"> Update!Q618</f>
        <v>0</v>
      </c>
      <c r="R228" s="193"/>
    </row>
    <row r="229" spans="1:20" hidden="1" outlineLevel="2">
      <c r="A229" s="368"/>
      <c r="B229" s="219"/>
      <c r="C229" s="369"/>
      <c r="D229" s="401"/>
      <c r="E229" s="370" t="str">
        <f xml:space="preserve"> Update!E619</f>
        <v>RCV at 31 March 2023 expressed in March 2024 prices - BR</v>
      </c>
      <c r="F229" s="410">
        <f xml:space="preserve"> Update!F619</f>
        <v>0</v>
      </c>
      <c r="G229" s="410" t="str">
        <f xml:space="preserve"> Update!G619</f>
        <v>£m</v>
      </c>
      <c r="H229" s="410">
        <f xml:space="preserve"> Update!H619</f>
        <v>0</v>
      </c>
      <c r="I229" s="410">
        <f xml:space="preserve"> Update!I619</f>
        <v>0</v>
      </c>
      <c r="J229" s="410">
        <f xml:space="preserve"> Update!J619</f>
        <v>0</v>
      </c>
      <c r="K229" s="410">
        <f xml:space="preserve"> Update!K619</f>
        <v>0</v>
      </c>
      <c r="L229" s="410">
        <f xml:space="preserve"> Update!L619</f>
        <v>0</v>
      </c>
      <c r="M229" s="410">
        <f xml:space="preserve"> Update!M619</f>
        <v>0</v>
      </c>
      <c r="N229" s="410">
        <f xml:space="preserve"> Update!N619</f>
        <v>0</v>
      </c>
      <c r="O229" s="410">
        <f xml:space="preserve"> Update!O619</f>
        <v>0</v>
      </c>
      <c r="P229" s="410">
        <f xml:space="preserve"> Update!P619</f>
        <v>0</v>
      </c>
      <c r="Q229" s="410">
        <f xml:space="preserve"> Update!Q619</f>
        <v>0</v>
      </c>
      <c r="R229" s="466"/>
      <c r="S229" s="51"/>
      <c r="T229" s="51"/>
    </row>
    <row r="230" spans="1:20" hidden="1" outlineLevel="2">
      <c r="D230" s="251"/>
      <c r="F230" s="412"/>
      <c r="G230" s="412"/>
      <c r="H230" s="412"/>
      <c r="I230" s="412"/>
      <c r="J230" s="412"/>
      <c r="K230" s="412"/>
      <c r="L230" s="412"/>
      <c r="M230" s="412"/>
      <c r="N230" s="412"/>
      <c r="O230" s="412"/>
      <c r="P230" s="412"/>
      <c r="Q230" s="412"/>
      <c r="R230" s="193"/>
    </row>
    <row r="231" spans="1:20" hidden="1" outlineLevel="2">
      <c r="A231" s="368"/>
      <c r="B231" s="219"/>
      <c r="C231" s="369"/>
      <c r="D231" s="223"/>
      <c r="E231" s="370" t="str">
        <f xml:space="preserve"> Update!E621</f>
        <v>RCV at 31 March 2024 expressed in March 2024 prices - BR</v>
      </c>
      <c r="F231" s="410">
        <f xml:space="preserve"> Update!F621</f>
        <v>0</v>
      </c>
      <c r="G231" s="410" t="str">
        <f xml:space="preserve"> Update!G621</f>
        <v>£m</v>
      </c>
      <c r="H231" s="410">
        <f xml:space="preserve"> Update!H621</f>
        <v>0</v>
      </c>
      <c r="I231" s="410">
        <f xml:space="preserve"> Update!I621</f>
        <v>0</v>
      </c>
      <c r="J231" s="410">
        <f xml:space="preserve"> Update!J621</f>
        <v>0</v>
      </c>
      <c r="K231" s="410">
        <f xml:space="preserve"> Update!K621</f>
        <v>0</v>
      </c>
      <c r="L231" s="410">
        <f xml:space="preserve"> Update!L621</f>
        <v>0</v>
      </c>
      <c r="M231" s="410">
        <f xml:space="preserve"> Update!M621</f>
        <v>0</v>
      </c>
      <c r="N231" s="410">
        <f xml:space="preserve"> Update!N621</f>
        <v>0</v>
      </c>
      <c r="O231" s="410">
        <f xml:space="preserve"> Update!O621</f>
        <v>0</v>
      </c>
      <c r="P231" s="410">
        <f xml:space="preserve"> Update!P621</f>
        <v>0</v>
      </c>
      <c r="Q231" s="410">
        <f xml:space="preserve"> Update!Q621</f>
        <v>0</v>
      </c>
      <c r="R231" s="193"/>
    </row>
    <row r="232" spans="1:20" hidden="1" outlineLevel="2">
      <c r="A232" s="368"/>
      <c r="B232" s="219"/>
      <c r="C232" s="369"/>
      <c r="D232" s="223" t="s">
        <v>565</v>
      </c>
      <c r="E232" s="370" t="str">
        <f xml:space="preserve"> Update!E622</f>
        <v>Indexation roll forward in 2025 update - BR</v>
      </c>
      <c r="F232" s="410">
        <f xml:space="preserve"> Update!F622</f>
        <v>0</v>
      </c>
      <c r="G232" s="410" t="str">
        <f xml:space="preserve"> Update!G622</f>
        <v>£m</v>
      </c>
      <c r="H232" s="410">
        <f xml:space="preserve"> Update!H622</f>
        <v>0</v>
      </c>
      <c r="I232" s="410">
        <f xml:space="preserve"> Update!I622</f>
        <v>0</v>
      </c>
      <c r="J232" s="410">
        <f xml:space="preserve"> Update!J622</f>
        <v>0</v>
      </c>
      <c r="K232" s="410">
        <f xml:space="preserve"> Update!K622</f>
        <v>0</v>
      </c>
      <c r="L232" s="410">
        <f xml:space="preserve"> Update!L622</f>
        <v>0</v>
      </c>
      <c r="M232" s="410">
        <f xml:space="preserve"> Update!M622</f>
        <v>0</v>
      </c>
      <c r="N232" s="410">
        <f xml:space="preserve"> Update!N622</f>
        <v>0</v>
      </c>
      <c r="O232" s="410">
        <f xml:space="preserve"> Update!O622</f>
        <v>0</v>
      </c>
      <c r="P232" s="410">
        <f xml:space="preserve"> Update!P622</f>
        <v>0</v>
      </c>
      <c r="Q232" s="410">
        <f xml:space="preserve"> Update!Q622</f>
        <v>0</v>
      </c>
      <c r="R232" s="193"/>
    </row>
    <row r="233" spans="1:20" hidden="1" outlineLevel="2">
      <c r="A233" s="368"/>
      <c r="B233" s="219"/>
      <c r="C233" s="369"/>
      <c r="D233" s="401"/>
      <c r="E233" s="370" t="str">
        <f xml:space="preserve"> Update!E623</f>
        <v>RCV at 31 March 2024 expressed in March 2025 prices - BR</v>
      </c>
      <c r="F233" s="410">
        <f xml:space="preserve"> Update!F623</f>
        <v>0</v>
      </c>
      <c r="G233" s="410" t="str">
        <f xml:space="preserve"> Update!G623</f>
        <v>£m</v>
      </c>
      <c r="H233" s="410">
        <f xml:space="preserve"> Update!H623</f>
        <v>0</v>
      </c>
      <c r="I233" s="410">
        <f xml:space="preserve"> Update!I623</f>
        <v>0</v>
      </c>
      <c r="J233" s="410">
        <f xml:space="preserve"> Update!J623</f>
        <v>0</v>
      </c>
      <c r="K233" s="410">
        <f xml:space="preserve"> Update!K623</f>
        <v>0</v>
      </c>
      <c r="L233" s="410">
        <f xml:space="preserve"> Update!L623</f>
        <v>0</v>
      </c>
      <c r="M233" s="410">
        <f xml:space="preserve"> Update!M623</f>
        <v>0</v>
      </c>
      <c r="N233" s="410">
        <f xml:space="preserve"> Update!N623</f>
        <v>0</v>
      </c>
      <c r="O233" s="410">
        <f xml:space="preserve"> Update!O623</f>
        <v>0</v>
      </c>
      <c r="P233" s="410">
        <f xml:space="preserve"> Update!P623</f>
        <v>0</v>
      </c>
      <c r="Q233" s="410">
        <f xml:space="preserve"> Update!Q623</f>
        <v>0</v>
      </c>
      <c r="R233" s="193"/>
    </row>
    <row r="234" spans="1:20" hidden="1" outlineLevel="1">
      <c r="A234" s="311"/>
      <c r="B234" s="312"/>
      <c r="C234" s="313"/>
      <c r="D234" s="251"/>
      <c r="E234" s="314"/>
      <c r="F234" s="413"/>
      <c r="G234" s="413"/>
      <c r="H234" s="413"/>
      <c r="I234" s="413"/>
      <c r="J234" s="413"/>
      <c r="K234" s="413"/>
      <c r="L234" s="413"/>
      <c r="M234" s="415"/>
      <c r="N234" s="415"/>
      <c r="O234" s="413"/>
      <c r="P234" s="413"/>
      <c r="Q234" s="413"/>
      <c r="R234" s="193"/>
    </row>
    <row r="235" spans="1:20" hidden="1" outlineLevel="1" collapsed="1">
      <c r="A235" s="311"/>
      <c r="B235" s="312" t="s">
        <v>1192</v>
      </c>
      <c r="C235" s="313"/>
      <c r="D235" s="251"/>
      <c r="E235" s="314"/>
      <c r="F235" s="413"/>
      <c r="G235" s="413"/>
      <c r="H235" s="413"/>
      <c r="I235" s="413"/>
      <c r="J235" s="413"/>
      <c r="K235" s="413"/>
      <c r="L235" s="413"/>
      <c r="M235" s="415"/>
      <c r="N235" s="415"/>
      <c r="O235" s="413"/>
      <c r="P235" s="413"/>
      <c r="Q235" s="413"/>
      <c r="R235" s="193"/>
    </row>
    <row r="236" spans="1:20" hidden="1" outlineLevel="2">
      <c r="A236" s="311"/>
      <c r="B236" s="312"/>
      <c r="C236" s="313"/>
      <c r="D236" s="251"/>
      <c r="E236" s="314"/>
      <c r="F236" s="413"/>
      <c r="G236" s="413"/>
      <c r="H236" s="413"/>
      <c r="I236" s="413"/>
      <c r="J236" s="413"/>
      <c r="K236" s="413"/>
      <c r="L236" s="413"/>
      <c r="M236" s="415"/>
      <c r="N236" s="415"/>
      <c r="O236" s="413"/>
      <c r="P236" s="413"/>
      <c r="Q236" s="413"/>
      <c r="R236" s="193"/>
    </row>
    <row r="237" spans="1:20" hidden="1" outlineLevel="2">
      <c r="A237" s="368"/>
      <c r="B237" s="219"/>
      <c r="C237" s="369"/>
      <c r="D237" s="223"/>
      <c r="E237" s="370" t="str">
        <f xml:space="preserve"> Update!E569</f>
        <v>Actual wedge opening RCV (RPI inflated RCV) - BR - nominal (year end prices)</v>
      </c>
      <c r="F237" s="410">
        <f xml:space="preserve"> Update!F569</f>
        <v>0</v>
      </c>
      <c r="G237" s="410" t="str">
        <f xml:space="preserve"> Update!G569</f>
        <v>£m</v>
      </c>
      <c r="H237" s="410">
        <f xml:space="preserve"> Update!H569</f>
        <v>0</v>
      </c>
      <c r="I237" s="410">
        <f xml:space="preserve"> Update!I569</f>
        <v>0</v>
      </c>
      <c r="J237" s="410">
        <f xml:space="preserve"> Update!J569</f>
        <v>0</v>
      </c>
      <c r="K237" s="410">
        <f xml:space="preserve"> Update!K569</f>
        <v>0</v>
      </c>
      <c r="L237" s="410">
        <f xml:space="preserve"> Update!L569</f>
        <v>0</v>
      </c>
      <c r="M237" s="410">
        <f xml:space="preserve"> Update!M569</f>
        <v>0</v>
      </c>
      <c r="N237" s="410">
        <f xml:space="preserve"> Update!N569</f>
        <v>0</v>
      </c>
      <c r="O237" s="410">
        <f xml:space="preserve"> Update!O569</f>
        <v>0</v>
      </c>
      <c r="P237" s="410">
        <f xml:space="preserve"> Update!P569</f>
        <v>0</v>
      </c>
      <c r="Q237" s="410">
        <f xml:space="preserve"> Update!Q569</f>
        <v>0</v>
      </c>
      <c r="R237" s="193"/>
    </row>
    <row r="238" spans="1:20" hidden="1" outlineLevel="2">
      <c r="A238" s="368"/>
      <c r="B238" s="219"/>
      <c r="C238" s="369"/>
      <c r="D238" s="223" t="s">
        <v>473</v>
      </c>
      <c r="E238" s="370" t="str">
        <f xml:space="preserve"> Update!E570</f>
        <v>Actual wedge RCV - CPI(H) + RPI wedge bf depreciation - BR - nominal (year end prices)</v>
      </c>
      <c r="F238" s="410">
        <f xml:space="preserve"> Update!F570</f>
        <v>0</v>
      </c>
      <c r="G238" s="410" t="str">
        <f xml:space="preserve"> Update!G570</f>
        <v>£m</v>
      </c>
      <c r="H238" s="410">
        <f xml:space="preserve"> Update!H570</f>
        <v>0</v>
      </c>
      <c r="I238" s="410">
        <f xml:space="preserve"> Update!I570</f>
        <v>0</v>
      </c>
      <c r="J238" s="410">
        <f xml:space="preserve"> Update!J570</f>
        <v>0</v>
      </c>
      <c r="K238" s="410">
        <f xml:space="preserve"> Update!K570</f>
        <v>0</v>
      </c>
      <c r="L238" s="410">
        <f xml:space="preserve"> Update!L570</f>
        <v>0</v>
      </c>
      <c r="M238" s="410">
        <f xml:space="preserve"> Update!M570</f>
        <v>0</v>
      </c>
      <c r="N238" s="410">
        <f xml:space="preserve"> Update!N570</f>
        <v>0</v>
      </c>
      <c r="O238" s="410">
        <f xml:space="preserve"> Update!O570</f>
        <v>0</v>
      </c>
      <c r="P238" s="410">
        <f xml:space="preserve"> Update!P570</f>
        <v>0</v>
      </c>
      <c r="Q238" s="410">
        <f xml:space="preserve"> Update!Q570</f>
        <v>0</v>
      </c>
      <c r="R238" s="193"/>
    </row>
    <row r="239" spans="1:20" hidden="1" outlineLevel="2">
      <c r="A239" s="368"/>
      <c r="B239" s="219"/>
      <c r="C239" s="369"/>
      <c r="D239" s="401"/>
      <c r="E239" s="370" t="str">
        <f xml:space="preserve"> Update!E571</f>
        <v>Actual wedge closing RCV (RPI inflated RCV) - BR - nominal (year end prices)</v>
      </c>
      <c r="F239" s="410">
        <f xml:space="preserve"> Update!F571</f>
        <v>0</v>
      </c>
      <c r="G239" s="410" t="str">
        <f xml:space="preserve"> Update!G571</f>
        <v>£m</v>
      </c>
      <c r="H239" s="410">
        <f xml:space="preserve"> Update!H571</f>
        <v>0</v>
      </c>
      <c r="I239" s="410">
        <f xml:space="preserve"> Update!I571</f>
        <v>0</v>
      </c>
      <c r="J239" s="410">
        <f xml:space="preserve"> Update!J571</f>
        <v>0</v>
      </c>
      <c r="K239" s="410">
        <f xml:space="preserve"> Update!K571</f>
        <v>0</v>
      </c>
      <c r="L239" s="410">
        <f xml:space="preserve"> Update!L571</f>
        <v>0</v>
      </c>
      <c r="M239" s="410">
        <f xml:space="preserve"> Update!M571</f>
        <v>0</v>
      </c>
      <c r="N239" s="410">
        <f xml:space="preserve"> Update!N571</f>
        <v>0</v>
      </c>
      <c r="O239" s="410">
        <f xml:space="preserve"> Update!O571</f>
        <v>0</v>
      </c>
      <c r="P239" s="410">
        <f xml:space="preserve"> Update!P571</f>
        <v>0</v>
      </c>
      <c r="Q239" s="410">
        <f xml:space="preserve"> Update!Q571</f>
        <v>0</v>
      </c>
      <c r="R239" s="193"/>
    </row>
    <row r="240" spans="1:20" hidden="1" outlineLevel="1">
      <c r="A240" s="257"/>
      <c r="B240" s="258"/>
      <c r="C240" s="259"/>
      <c r="D240" s="256"/>
      <c r="E240" s="197"/>
      <c r="F240" s="418"/>
      <c r="G240" s="418"/>
      <c r="H240" s="418"/>
      <c r="I240" s="419"/>
      <c r="J240" s="418"/>
      <c r="K240" s="418"/>
      <c r="L240" s="418"/>
      <c r="M240" s="418"/>
      <c r="N240" s="418"/>
      <c r="O240" s="418"/>
      <c r="P240" s="418"/>
      <c r="Q240" s="418"/>
      <c r="R240" s="193"/>
    </row>
    <row r="241" spans="1:18" hidden="1" outlineLevel="1" collapsed="1">
      <c r="A241" s="238"/>
      <c r="B241" s="242" t="s">
        <v>1193</v>
      </c>
      <c r="C241" s="239"/>
      <c r="D241" s="240"/>
      <c r="E241" s="197"/>
      <c r="F241" s="415"/>
      <c r="G241" s="415"/>
      <c r="H241" s="415"/>
      <c r="I241" s="415"/>
      <c r="J241" s="415"/>
      <c r="K241" s="415"/>
      <c r="L241" s="415"/>
      <c r="M241" s="415"/>
      <c r="N241" s="415"/>
      <c r="O241" s="415"/>
      <c r="P241" s="415"/>
      <c r="Q241" s="415"/>
      <c r="R241" s="193"/>
    </row>
    <row r="242" spans="1:18" hidden="1" outlineLevel="2">
      <c r="A242" s="238"/>
      <c r="B242" s="242"/>
      <c r="C242" s="239"/>
      <c r="D242" s="240"/>
      <c r="E242" s="197"/>
      <c r="F242" s="415"/>
      <c r="G242" s="415"/>
      <c r="H242" s="415"/>
      <c r="I242" s="415"/>
      <c r="J242" s="415"/>
      <c r="K242" s="415"/>
      <c r="L242" s="415"/>
      <c r="M242" s="415"/>
      <c r="N242" s="415"/>
      <c r="O242" s="415"/>
      <c r="P242" s="415"/>
      <c r="Q242" s="415"/>
      <c r="R242" s="193"/>
    </row>
    <row r="243" spans="1:18" hidden="1" outlineLevel="2">
      <c r="A243" s="184"/>
      <c r="B243" s="217"/>
      <c r="C243" s="186"/>
      <c r="D243" s="240"/>
      <c r="E243" s="182" t="str">
        <f xml:space="preserve"> Update!E573</f>
        <v>Opening RCV (CPIH inflated RCV) - BR - nominal (year end prices)</v>
      </c>
      <c r="F243" s="297">
        <f xml:space="preserve"> Update!F573</f>
        <v>0</v>
      </c>
      <c r="G243" s="297" t="str">
        <f xml:space="preserve"> Update!G573</f>
        <v>£m</v>
      </c>
      <c r="H243" s="297">
        <f xml:space="preserve"> Update!H573</f>
        <v>0</v>
      </c>
      <c r="I243" s="297">
        <f xml:space="preserve"> Update!I573</f>
        <v>0</v>
      </c>
      <c r="J243" s="297">
        <f xml:space="preserve"> Update!J573</f>
        <v>0</v>
      </c>
      <c r="K243" s="297">
        <f xml:space="preserve"> Update!K573</f>
        <v>0</v>
      </c>
      <c r="L243" s="297">
        <f xml:space="preserve"> Update!L573</f>
        <v>0</v>
      </c>
      <c r="M243" s="297">
        <f xml:space="preserve"> Update!M573</f>
        <v>0</v>
      </c>
      <c r="N243" s="297">
        <f xml:space="preserve"> Update!N573</f>
        <v>0</v>
      </c>
      <c r="O243" s="297">
        <f xml:space="preserve"> Update!O573</f>
        <v>0</v>
      </c>
      <c r="P243" s="297">
        <f xml:space="preserve"> Update!P573</f>
        <v>0</v>
      </c>
      <c r="Q243" s="297">
        <f xml:space="preserve"> Update!Q573</f>
        <v>0</v>
      </c>
      <c r="R243" s="193"/>
    </row>
    <row r="244" spans="1:18" hidden="1" outlineLevel="2">
      <c r="A244" s="184"/>
      <c r="B244" s="217"/>
      <c r="C244" s="186"/>
      <c r="D244" s="240" t="s">
        <v>473</v>
      </c>
      <c r="E244" s="182" t="str">
        <f xml:space="preserve"> Update!E574</f>
        <v>RCV - CPI(H) bf depreciation - BR - nominal (year end prices)</v>
      </c>
      <c r="F244" s="297">
        <f xml:space="preserve"> Update!F574</f>
        <v>0</v>
      </c>
      <c r="G244" s="297" t="str">
        <f xml:space="preserve"> Update!G574</f>
        <v>£m</v>
      </c>
      <c r="H244" s="297">
        <f xml:space="preserve"> Update!H574</f>
        <v>0</v>
      </c>
      <c r="I244" s="297">
        <f xml:space="preserve"> Update!I574</f>
        <v>0</v>
      </c>
      <c r="J244" s="297">
        <f xml:space="preserve"> Update!J574</f>
        <v>0</v>
      </c>
      <c r="K244" s="297">
        <f xml:space="preserve"> Update!K574</f>
        <v>0</v>
      </c>
      <c r="L244" s="297">
        <f xml:space="preserve"> Update!L574</f>
        <v>0</v>
      </c>
      <c r="M244" s="297">
        <f xml:space="preserve"> Update!M574</f>
        <v>0</v>
      </c>
      <c r="N244" s="297">
        <f xml:space="preserve"> Update!N574</f>
        <v>0</v>
      </c>
      <c r="O244" s="297">
        <f xml:space="preserve"> Update!O574</f>
        <v>0</v>
      </c>
      <c r="P244" s="297">
        <f xml:space="preserve"> Update!P574</f>
        <v>0</v>
      </c>
      <c r="Q244" s="297">
        <f xml:space="preserve"> Update!Q574</f>
        <v>0</v>
      </c>
      <c r="R244" s="193"/>
    </row>
    <row r="245" spans="1:18" hidden="1" outlineLevel="2">
      <c r="A245" s="184"/>
      <c r="B245" s="217"/>
      <c r="C245" s="186"/>
      <c r="D245" s="240" t="s">
        <v>473</v>
      </c>
      <c r="E245" s="182" t="str">
        <f xml:space="preserve"> Update!E575</f>
        <v>Other adjustments CPI(H) - BR - nominal (year end prices)</v>
      </c>
      <c r="F245" s="297">
        <f xml:space="preserve"> Update!F575</f>
        <v>0</v>
      </c>
      <c r="G245" s="297" t="str">
        <f xml:space="preserve"> Update!G575</f>
        <v>£m</v>
      </c>
      <c r="H245" s="297">
        <f xml:space="preserve"> Update!H575</f>
        <v>0</v>
      </c>
      <c r="I245" s="297">
        <f xml:space="preserve"> Update!I575</f>
        <v>0</v>
      </c>
      <c r="J245" s="297">
        <f xml:space="preserve"> Update!J575</f>
        <v>0</v>
      </c>
      <c r="K245" s="297">
        <f xml:space="preserve"> Update!K575</f>
        <v>0</v>
      </c>
      <c r="L245" s="297">
        <f xml:space="preserve"> Update!L575</f>
        <v>0</v>
      </c>
      <c r="M245" s="297">
        <f xml:space="preserve"> Update!M575</f>
        <v>0</v>
      </c>
      <c r="N245" s="297">
        <f xml:space="preserve"> Update!N575</f>
        <v>0</v>
      </c>
      <c r="O245" s="297">
        <f xml:space="preserve"> Update!O575</f>
        <v>0</v>
      </c>
      <c r="P245" s="297">
        <f xml:space="preserve"> Update!P575</f>
        <v>0</v>
      </c>
      <c r="Q245" s="297">
        <f xml:space="preserve"> Update!Q575</f>
        <v>0</v>
      </c>
      <c r="R245" s="193"/>
    </row>
    <row r="246" spans="1:18" hidden="1" outlineLevel="2">
      <c r="A246" s="184"/>
      <c r="B246" s="217"/>
      <c r="C246" s="186"/>
      <c r="D246" s="240"/>
      <c r="E246" s="182" t="str">
        <f xml:space="preserve"> Update!E576</f>
        <v>Closing RCV (CPIH inflated RCV) - BR - nominal (year end prices)</v>
      </c>
      <c r="F246" s="297">
        <f xml:space="preserve"> Update!F576</f>
        <v>0</v>
      </c>
      <c r="G246" s="297" t="str">
        <f xml:space="preserve"> Update!G576</f>
        <v>£m</v>
      </c>
      <c r="H246" s="297">
        <f xml:space="preserve"> Update!H576</f>
        <v>0</v>
      </c>
      <c r="I246" s="297">
        <f xml:space="preserve"> Update!I576</f>
        <v>0</v>
      </c>
      <c r="J246" s="297">
        <f xml:space="preserve"> Update!J576</f>
        <v>0</v>
      </c>
      <c r="K246" s="297">
        <f xml:space="preserve"> Update!K576</f>
        <v>0</v>
      </c>
      <c r="L246" s="297">
        <f xml:space="preserve"> Update!L576</f>
        <v>0</v>
      </c>
      <c r="M246" s="297">
        <f xml:space="preserve"> Update!M576</f>
        <v>0</v>
      </c>
      <c r="N246" s="297">
        <f xml:space="preserve"> Update!N576</f>
        <v>0</v>
      </c>
      <c r="O246" s="297">
        <f xml:space="preserve"> Update!O576</f>
        <v>0</v>
      </c>
      <c r="P246" s="297">
        <f xml:space="preserve"> Update!P576</f>
        <v>0</v>
      </c>
      <c r="Q246" s="297">
        <f xml:space="preserve"> Update!Q576</f>
        <v>0</v>
      </c>
      <c r="R246" s="193"/>
    </row>
    <row r="247" spans="1:18" hidden="1" outlineLevel="1">
      <c r="A247" s="238"/>
      <c r="B247" s="242"/>
      <c r="C247" s="239"/>
      <c r="D247" s="240"/>
      <c r="E247" s="197"/>
      <c r="F247" s="415"/>
      <c r="G247" s="415"/>
      <c r="H247" s="415"/>
      <c r="I247" s="415"/>
      <c r="J247" s="415"/>
      <c r="K247" s="415"/>
      <c r="L247" s="415"/>
      <c r="M247" s="415"/>
      <c r="N247" s="415"/>
      <c r="O247" s="415"/>
      <c r="P247" s="415"/>
      <c r="Q247" s="415"/>
      <c r="R247" s="193"/>
    </row>
    <row r="248" spans="1:18" hidden="1" outlineLevel="1" collapsed="1">
      <c r="A248" s="238"/>
      <c r="B248" s="242" t="s">
        <v>1194</v>
      </c>
      <c r="C248" s="239"/>
      <c r="D248" s="240"/>
      <c r="E248" s="197"/>
      <c r="F248" s="415"/>
      <c r="G248" s="415"/>
      <c r="H248" s="415"/>
      <c r="I248" s="415"/>
      <c r="J248" s="415"/>
      <c r="K248" s="415"/>
      <c r="L248" s="415"/>
      <c r="M248" s="415"/>
      <c r="N248" s="415"/>
      <c r="O248" s="415"/>
      <c r="P248" s="415"/>
      <c r="Q248" s="415"/>
      <c r="R248" s="193"/>
    </row>
    <row r="249" spans="1:18" hidden="1" outlineLevel="2">
      <c r="A249" s="238"/>
      <c r="B249" s="242"/>
      <c r="C249" s="239"/>
      <c r="D249" s="240"/>
      <c r="E249" s="197"/>
      <c r="F249" s="415"/>
      <c r="G249" s="415"/>
      <c r="H249" s="415"/>
      <c r="I249" s="415"/>
      <c r="J249" s="415"/>
      <c r="K249" s="415"/>
      <c r="L249" s="415"/>
      <c r="M249" s="415"/>
      <c r="N249" s="415"/>
      <c r="O249" s="415"/>
      <c r="P249" s="415"/>
      <c r="Q249" s="415"/>
      <c r="R249" s="193"/>
    </row>
    <row r="250" spans="1:18" hidden="1" outlineLevel="2">
      <c r="A250" s="184"/>
      <c r="B250" s="217"/>
      <c r="C250" s="186"/>
      <c r="D250" s="240"/>
      <c r="E250" s="182" t="str">
        <f xml:space="preserve"> Update!E578</f>
        <v>Opening RCV (Post 2020 investment RCV) - BR - nominal (year end prices)</v>
      </c>
      <c r="F250" s="297">
        <f xml:space="preserve"> Update!F578</f>
        <v>0</v>
      </c>
      <c r="G250" s="297" t="str">
        <f xml:space="preserve"> Update!G578</f>
        <v>£m</v>
      </c>
      <c r="H250" s="297">
        <f xml:space="preserve"> Update!H578</f>
        <v>0</v>
      </c>
      <c r="I250" s="297">
        <f xml:space="preserve"> Update!I578</f>
        <v>0</v>
      </c>
      <c r="J250" s="297">
        <f xml:space="preserve"> Update!J578</f>
        <v>0</v>
      </c>
      <c r="K250" s="297">
        <f xml:space="preserve"> Update!K578</f>
        <v>0</v>
      </c>
      <c r="L250" s="297">
        <f xml:space="preserve"> Update!L578</f>
        <v>0</v>
      </c>
      <c r="M250" s="297">
        <f xml:space="preserve"> Update!M578</f>
        <v>0</v>
      </c>
      <c r="N250" s="297">
        <f xml:space="preserve"> Update!N578</f>
        <v>0</v>
      </c>
      <c r="O250" s="297">
        <f xml:space="preserve"> Update!O578</f>
        <v>0</v>
      </c>
      <c r="P250" s="297">
        <f xml:space="preserve"> Update!P578</f>
        <v>0</v>
      </c>
      <c r="Q250" s="297">
        <f xml:space="preserve"> Update!Q578</f>
        <v>0</v>
      </c>
      <c r="R250" s="193"/>
    </row>
    <row r="251" spans="1:18" hidden="1" outlineLevel="2">
      <c r="A251" s="184"/>
      <c r="B251" s="217"/>
      <c r="C251" s="186"/>
      <c r="D251" s="240" t="s">
        <v>565</v>
      </c>
      <c r="E251" s="182" t="str">
        <f xml:space="preserve"> Update!E579</f>
        <v>Water resources: Non-PAYG Totex - nominal (year end prices)</v>
      </c>
      <c r="F251" s="297">
        <f xml:space="preserve"> Update!F579</f>
        <v>0</v>
      </c>
      <c r="G251" s="297" t="str">
        <f xml:space="preserve"> Update!G579</f>
        <v>£m</v>
      </c>
      <c r="H251" s="297">
        <f xml:space="preserve"> Update!H579</f>
        <v>0</v>
      </c>
      <c r="I251" s="297">
        <f xml:space="preserve"> Update!I579</f>
        <v>0</v>
      </c>
      <c r="J251" s="297">
        <f xml:space="preserve"> Update!J579</f>
        <v>0</v>
      </c>
      <c r="K251" s="297">
        <f xml:space="preserve"> Update!K579</f>
        <v>0</v>
      </c>
      <c r="L251" s="297">
        <f xml:space="preserve"> Update!L579</f>
        <v>0</v>
      </c>
      <c r="M251" s="297">
        <f xml:space="preserve"> Update!M579</f>
        <v>0</v>
      </c>
      <c r="N251" s="297">
        <f xml:space="preserve"> Update!N579</f>
        <v>0</v>
      </c>
      <c r="O251" s="297">
        <f xml:space="preserve"> Update!O579</f>
        <v>0</v>
      </c>
      <c r="P251" s="297">
        <f xml:space="preserve"> Update!P579</f>
        <v>0</v>
      </c>
      <c r="Q251" s="297">
        <f xml:space="preserve"> Update!Q579</f>
        <v>0</v>
      </c>
      <c r="R251" s="193"/>
    </row>
    <row r="252" spans="1:18" hidden="1" outlineLevel="2">
      <c r="A252" s="184"/>
      <c r="B252" s="217"/>
      <c r="C252" s="186"/>
      <c r="D252" s="240" t="s">
        <v>473</v>
      </c>
      <c r="E252" s="182" t="str">
        <f xml:space="preserve"> Update!E580</f>
        <v>RCV additions depreciation - BR - nominal (year end prices) POS</v>
      </c>
      <c r="F252" s="297">
        <f xml:space="preserve"> Update!F580</f>
        <v>0</v>
      </c>
      <c r="G252" s="297" t="str">
        <f xml:space="preserve"> Update!G580</f>
        <v>£m</v>
      </c>
      <c r="H252" s="297">
        <f xml:space="preserve"> Update!H580</f>
        <v>0</v>
      </c>
      <c r="I252" s="297">
        <f xml:space="preserve"> Update!I580</f>
        <v>0</v>
      </c>
      <c r="J252" s="297">
        <f xml:space="preserve"> Update!J580</f>
        <v>0</v>
      </c>
      <c r="K252" s="297">
        <f xml:space="preserve"> Update!K580</f>
        <v>0</v>
      </c>
      <c r="L252" s="297">
        <f xml:space="preserve"> Update!L580</f>
        <v>0</v>
      </c>
      <c r="M252" s="297">
        <f xml:space="preserve"> Update!M580</f>
        <v>0</v>
      </c>
      <c r="N252" s="297">
        <f xml:space="preserve"> Update!N580</f>
        <v>0</v>
      </c>
      <c r="O252" s="297">
        <f xml:space="preserve"> Update!O580</f>
        <v>0</v>
      </c>
      <c r="P252" s="297">
        <f xml:space="preserve"> Update!P580</f>
        <v>0</v>
      </c>
      <c r="Q252" s="297">
        <f xml:space="preserve"> Update!Q580</f>
        <v>0</v>
      </c>
      <c r="R252" s="193"/>
    </row>
    <row r="253" spans="1:18" hidden="1" outlineLevel="2">
      <c r="A253" s="184"/>
      <c r="B253" s="217"/>
      <c r="C253" s="186"/>
      <c r="D253" s="240"/>
      <c r="E253" s="182" t="str">
        <f xml:space="preserve"> Update!E581</f>
        <v>Closing RCV (Post 2020 investment RCV) - BR - nominal (year end prices)</v>
      </c>
      <c r="F253" s="297">
        <f xml:space="preserve"> Update!F581</f>
        <v>0</v>
      </c>
      <c r="G253" s="297" t="str">
        <f xml:space="preserve"> Update!G581</f>
        <v>£m</v>
      </c>
      <c r="H253" s="297">
        <f xml:space="preserve"> Update!H581</f>
        <v>0</v>
      </c>
      <c r="I253" s="297">
        <f xml:space="preserve"> Update!I581</f>
        <v>0</v>
      </c>
      <c r="J253" s="297">
        <f xml:space="preserve"> Update!J581</f>
        <v>0</v>
      </c>
      <c r="K253" s="297">
        <f xml:space="preserve"> Update!K581</f>
        <v>0</v>
      </c>
      <c r="L253" s="297">
        <f xml:space="preserve"> Update!L581</f>
        <v>0</v>
      </c>
      <c r="M253" s="297">
        <f xml:space="preserve"> Update!M581</f>
        <v>0</v>
      </c>
      <c r="N253" s="297">
        <f xml:space="preserve"> Update!N581</f>
        <v>0</v>
      </c>
      <c r="O253" s="297">
        <f xml:space="preserve"> Update!O581</f>
        <v>0</v>
      </c>
      <c r="P253" s="297">
        <f xml:space="preserve"> Update!P581</f>
        <v>0</v>
      </c>
      <c r="Q253" s="297">
        <f xml:space="preserve"> Update!Q581</f>
        <v>0</v>
      </c>
      <c r="R253" s="193"/>
    </row>
    <row r="254" spans="1:18" hidden="1" outlineLevel="1">
      <c r="A254" s="238"/>
      <c r="B254" s="242"/>
      <c r="C254" s="239"/>
      <c r="D254" s="240"/>
      <c r="E254" s="197"/>
      <c r="F254" s="415"/>
      <c r="G254" s="415"/>
      <c r="H254" s="415"/>
      <c r="I254" s="415"/>
      <c r="J254" s="415"/>
      <c r="K254" s="415"/>
      <c r="L254" s="415"/>
      <c r="M254" s="415"/>
      <c r="N254" s="415"/>
      <c r="O254" s="415"/>
      <c r="P254" s="415"/>
      <c r="Q254" s="415"/>
      <c r="R254" s="193"/>
    </row>
    <row r="255" spans="1:18" hidden="1" outlineLevel="1" collapsed="1">
      <c r="A255" s="311"/>
      <c r="B255" s="312" t="s">
        <v>1195</v>
      </c>
      <c r="C255" s="313"/>
      <c r="D255" s="251"/>
      <c r="E255" s="314"/>
      <c r="F255" s="413"/>
      <c r="G255" s="413"/>
      <c r="H255" s="413"/>
      <c r="I255" s="413"/>
      <c r="J255" s="413"/>
      <c r="K255" s="413"/>
      <c r="L255" s="413"/>
      <c r="M255" s="413"/>
      <c r="N255" s="413"/>
      <c r="O255" s="413"/>
      <c r="P255" s="413"/>
      <c r="Q255" s="413"/>
      <c r="R255" s="193"/>
    </row>
    <row r="256" spans="1:18" hidden="1" outlineLevel="2">
      <c r="A256" s="311"/>
      <c r="B256" s="312"/>
      <c r="C256" s="313"/>
      <c r="D256" s="251"/>
      <c r="E256" s="314"/>
      <c r="F256" s="413"/>
      <c r="G256" s="413"/>
      <c r="H256" s="413"/>
      <c r="I256" s="413"/>
      <c r="J256" s="413"/>
      <c r="K256" s="413"/>
      <c r="L256" s="413"/>
      <c r="M256" s="413"/>
      <c r="N256" s="413"/>
      <c r="O256" s="413"/>
      <c r="P256" s="413"/>
      <c r="Q256" s="413"/>
      <c r="R256" s="193"/>
    </row>
    <row r="257" spans="1:18" hidden="1" outlineLevel="2">
      <c r="A257" s="311"/>
      <c r="B257" s="312"/>
      <c r="C257" s="313"/>
      <c r="D257" s="251"/>
      <c r="E257" s="314" t="s">
        <v>1302</v>
      </c>
      <c r="F257" s="413"/>
      <c r="G257" s="413" t="s">
        <v>170</v>
      </c>
      <c r="H257" s="413"/>
      <c r="I257" s="413"/>
      <c r="J257" s="413">
        <f t="shared" ref="J257:Q257" si="9" xml:space="preserve"> J237 + J243 + J250</f>
        <v>0</v>
      </c>
      <c r="K257" s="413">
        <f t="shared" si="9"/>
        <v>0</v>
      </c>
      <c r="L257" s="413">
        <f t="shared" si="9"/>
        <v>0</v>
      </c>
      <c r="M257" s="413">
        <f t="shared" si="9"/>
        <v>0</v>
      </c>
      <c r="N257" s="413">
        <f t="shared" si="9"/>
        <v>0</v>
      </c>
      <c r="O257" s="413">
        <f t="shared" si="9"/>
        <v>0</v>
      </c>
      <c r="P257" s="413">
        <f t="shared" si="9"/>
        <v>0</v>
      </c>
      <c r="Q257" s="413">
        <f t="shared" si="9"/>
        <v>0</v>
      </c>
      <c r="R257" s="193"/>
    </row>
    <row r="258" spans="1:18" hidden="1" outlineLevel="2">
      <c r="A258" s="311"/>
      <c r="B258" s="312"/>
      <c r="C258" s="313"/>
      <c r="D258" s="251"/>
      <c r="E258" s="314" t="s">
        <v>1303</v>
      </c>
      <c r="F258" s="413"/>
      <c r="G258" s="413" t="s">
        <v>170</v>
      </c>
      <c r="H258" s="413"/>
      <c r="I258" s="413"/>
      <c r="J258" s="413">
        <f t="shared" ref="J258:Q258" si="10" xml:space="preserve"> J239 + J246 + J253</f>
        <v>0</v>
      </c>
      <c r="K258" s="413">
        <f t="shared" si="10"/>
        <v>0</v>
      </c>
      <c r="L258" s="413">
        <f t="shared" si="10"/>
        <v>0</v>
      </c>
      <c r="M258" s="413">
        <f t="shared" si="10"/>
        <v>0</v>
      </c>
      <c r="N258" s="413">
        <f t="shared" si="10"/>
        <v>0</v>
      </c>
      <c r="O258" s="413">
        <f t="shared" si="10"/>
        <v>0</v>
      </c>
      <c r="P258" s="413">
        <f t="shared" si="10"/>
        <v>0</v>
      </c>
      <c r="Q258" s="413">
        <f t="shared" si="10"/>
        <v>0</v>
      </c>
      <c r="R258" s="193"/>
    </row>
    <row r="259" spans="1:18" hidden="1" outlineLevel="2">
      <c r="A259" s="311"/>
      <c r="B259" s="312"/>
      <c r="C259" s="313"/>
      <c r="D259" s="251"/>
      <c r="E259" s="314" t="s">
        <v>1304</v>
      </c>
      <c r="F259" s="413"/>
      <c r="G259" s="413" t="s">
        <v>170</v>
      </c>
      <c r="H259" s="413"/>
      <c r="I259" s="413"/>
      <c r="J259" s="413">
        <f t="shared" ref="J259:Q259" si="11" xml:space="preserve"> J238 + J244 + J252</f>
        <v>0</v>
      </c>
      <c r="K259" s="413">
        <f t="shared" si="11"/>
        <v>0</v>
      </c>
      <c r="L259" s="413">
        <f t="shared" si="11"/>
        <v>0</v>
      </c>
      <c r="M259" s="413">
        <f t="shared" si="11"/>
        <v>0</v>
      </c>
      <c r="N259" s="413">
        <f t="shared" si="11"/>
        <v>0</v>
      </c>
      <c r="O259" s="413">
        <f t="shared" si="11"/>
        <v>0</v>
      </c>
      <c r="P259" s="413">
        <f t="shared" si="11"/>
        <v>0</v>
      </c>
      <c r="Q259" s="413">
        <f t="shared" si="11"/>
        <v>0</v>
      </c>
      <c r="R259" s="193"/>
    </row>
    <row r="260" spans="1:18" hidden="1" outlineLevel="1">
      <c r="A260" s="311"/>
      <c r="B260" s="312"/>
      <c r="C260" s="313"/>
      <c r="D260" s="251"/>
      <c r="E260" s="314"/>
      <c r="F260" s="413"/>
      <c r="G260" s="413"/>
      <c r="H260" s="413"/>
      <c r="I260" s="413"/>
      <c r="J260" s="413"/>
      <c r="K260" s="413"/>
      <c r="L260" s="413"/>
      <c r="M260" s="413"/>
      <c r="N260" s="413"/>
      <c r="O260" s="413"/>
      <c r="P260" s="413"/>
      <c r="Q260" s="413"/>
      <c r="R260" s="193"/>
    </row>
    <row r="261" spans="1:18" hidden="1" outlineLevel="1" collapsed="1">
      <c r="A261" s="311"/>
      <c r="B261" s="312" t="s">
        <v>1196</v>
      </c>
      <c r="C261" s="313"/>
      <c r="D261" s="251"/>
      <c r="E261" s="314"/>
      <c r="F261" s="413"/>
      <c r="G261" s="413"/>
      <c r="H261" s="413"/>
      <c r="I261" s="413"/>
      <c r="J261" s="413"/>
      <c r="K261" s="413"/>
      <c r="L261" s="413"/>
      <c r="M261" s="413"/>
      <c r="N261" s="413"/>
      <c r="O261" s="413"/>
      <c r="P261" s="413"/>
      <c r="Q261" s="413"/>
      <c r="R261" s="193"/>
    </row>
    <row r="262" spans="1:18" hidden="1" outlineLevel="2">
      <c r="A262" s="311"/>
      <c r="B262" s="312"/>
      <c r="C262" s="313"/>
      <c r="D262" s="251"/>
      <c r="E262" s="314"/>
      <c r="F262" s="413"/>
      <c r="G262" s="413"/>
      <c r="H262" s="413"/>
      <c r="I262" s="413"/>
      <c r="J262" s="413"/>
      <c r="K262" s="413"/>
      <c r="L262" s="413"/>
      <c r="M262" s="413"/>
      <c r="N262" s="413"/>
      <c r="O262" s="413"/>
      <c r="P262" s="413"/>
      <c r="Q262" s="413"/>
      <c r="R262" s="193"/>
    </row>
    <row r="263" spans="1:18" hidden="1" outlineLevel="2">
      <c r="A263" s="158"/>
      <c r="B263" s="159"/>
      <c r="C263" s="160"/>
      <c r="D263" s="251"/>
      <c r="E263" s="156" t="str">
        <f xml:space="preserve"> Update!E583</f>
        <v>Average RPI inflated RCV (year average) - BR - nominal (year average prices)</v>
      </c>
      <c r="F263" s="420">
        <f xml:space="preserve"> Update!F583</f>
        <v>0</v>
      </c>
      <c r="G263" s="420" t="str">
        <f xml:space="preserve"> Update!G583</f>
        <v>£m</v>
      </c>
      <c r="H263" s="420">
        <f xml:space="preserve"> Update!H583</f>
        <v>0</v>
      </c>
      <c r="I263" s="420">
        <f xml:space="preserve"> Update!I583</f>
        <v>0</v>
      </c>
      <c r="J263" s="420">
        <f xml:space="preserve"> Update!J583</f>
        <v>0</v>
      </c>
      <c r="K263" s="420">
        <f xml:space="preserve"> Update!K583</f>
        <v>0</v>
      </c>
      <c r="L263" s="420">
        <f xml:space="preserve"> Update!L583</f>
        <v>0</v>
      </c>
      <c r="M263" s="420">
        <f xml:space="preserve"> Update!M583</f>
        <v>0</v>
      </c>
      <c r="N263" s="420">
        <f xml:space="preserve"> Update!N583</f>
        <v>0</v>
      </c>
      <c r="O263" s="420">
        <f xml:space="preserve"> Update!O583</f>
        <v>0</v>
      </c>
      <c r="P263" s="420">
        <f xml:space="preserve"> Update!P583</f>
        <v>0</v>
      </c>
      <c r="Q263" s="420">
        <f xml:space="preserve"> Update!Q583</f>
        <v>0</v>
      </c>
      <c r="R263" s="193"/>
    </row>
    <row r="264" spans="1:18" hidden="1" outlineLevel="2">
      <c r="A264" s="158"/>
      <c r="B264" s="159"/>
      <c r="C264" s="160"/>
      <c r="D264" s="251"/>
      <c r="E264" s="156" t="str">
        <f xml:space="preserve"> Update!E584</f>
        <v>Average CPIH inflated RCV (year average) - BR - nominal (year average prices)</v>
      </c>
      <c r="F264" s="420">
        <f xml:space="preserve"> Update!F584</f>
        <v>0</v>
      </c>
      <c r="G264" s="420" t="str">
        <f xml:space="preserve"> Update!G584</f>
        <v>£m</v>
      </c>
      <c r="H264" s="420">
        <f xml:space="preserve"> Update!H584</f>
        <v>0</v>
      </c>
      <c r="I264" s="420">
        <f xml:space="preserve"> Update!I584</f>
        <v>0</v>
      </c>
      <c r="J264" s="420">
        <f xml:space="preserve"> Update!J584</f>
        <v>0</v>
      </c>
      <c r="K264" s="420">
        <f xml:space="preserve"> Update!K584</f>
        <v>0</v>
      </c>
      <c r="L264" s="420">
        <f xml:space="preserve"> Update!L584</f>
        <v>0</v>
      </c>
      <c r="M264" s="420">
        <f xml:space="preserve"> Update!M584</f>
        <v>0</v>
      </c>
      <c r="N264" s="420">
        <f xml:space="preserve"> Update!N584</f>
        <v>0</v>
      </c>
      <c r="O264" s="420">
        <f xml:space="preserve"> Update!O584</f>
        <v>0</v>
      </c>
      <c r="P264" s="420">
        <f xml:space="preserve"> Update!P584</f>
        <v>0</v>
      </c>
      <c r="Q264" s="420">
        <f xml:space="preserve"> Update!Q584</f>
        <v>0</v>
      </c>
      <c r="R264" s="193"/>
    </row>
    <row r="265" spans="1:18" hidden="1" outlineLevel="2">
      <c r="A265" s="158"/>
      <c r="B265" s="159"/>
      <c r="C265" s="160"/>
      <c r="D265" s="251"/>
      <c r="E265" s="156" t="str">
        <f xml:space="preserve"> Update!E585</f>
        <v>Average post 2020 investment RCV (year average) - BR - nominal (year average prices)</v>
      </c>
      <c r="F265" s="420">
        <f xml:space="preserve"> Update!F585</f>
        <v>0</v>
      </c>
      <c r="G265" s="420" t="str">
        <f xml:space="preserve"> Update!G585</f>
        <v>£m</v>
      </c>
      <c r="H265" s="420">
        <f xml:space="preserve"> Update!H585</f>
        <v>0</v>
      </c>
      <c r="I265" s="420">
        <f xml:space="preserve"> Update!I585</f>
        <v>0</v>
      </c>
      <c r="J265" s="420">
        <f xml:space="preserve"> Update!J585</f>
        <v>0</v>
      </c>
      <c r="K265" s="420">
        <f xml:space="preserve"> Update!K585</f>
        <v>0</v>
      </c>
      <c r="L265" s="420">
        <f xml:space="preserve"> Update!L585</f>
        <v>0</v>
      </c>
      <c r="M265" s="420">
        <f xml:space="preserve"> Update!M585</f>
        <v>0</v>
      </c>
      <c r="N265" s="420">
        <f xml:space="preserve"> Update!N585</f>
        <v>0</v>
      </c>
      <c r="O265" s="420">
        <f xml:space="preserve"> Update!O585</f>
        <v>0</v>
      </c>
      <c r="P265" s="420">
        <f xml:space="preserve"> Update!P585</f>
        <v>0</v>
      </c>
      <c r="Q265" s="420">
        <f xml:space="preserve"> Update!Q585</f>
        <v>0</v>
      </c>
      <c r="R265" s="193"/>
    </row>
    <row r="266" spans="1:18" hidden="1" outlineLevel="2">
      <c r="A266" s="158"/>
      <c r="B266" s="159"/>
      <c r="C266" s="160"/>
      <c r="D266" s="251"/>
      <c r="E266" s="156" t="str">
        <f xml:space="preserve"> Update!E586</f>
        <v>Average total RCV (year average) - BR - nominal (year average prices)</v>
      </c>
      <c r="F266" s="420">
        <f xml:space="preserve"> Update!F586</f>
        <v>0</v>
      </c>
      <c r="G266" s="420" t="str">
        <f xml:space="preserve"> Update!G586</f>
        <v>£m</v>
      </c>
      <c r="H266" s="420">
        <f xml:space="preserve"> Update!H586</f>
        <v>0</v>
      </c>
      <c r="I266" s="420">
        <f xml:space="preserve"> Update!I586</f>
        <v>0</v>
      </c>
      <c r="J266" s="420">
        <f xml:space="preserve"> Update!J586</f>
        <v>0</v>
      </c>
      <c r="K266" s="420">
        <f xml:space="preserve"> Update!K586</f>
        <v>0</v>
      </c>
      <c r="L266" s="420">
        <f xml:space="preserve"> Update!L586</f>
        <v>0</v>
      </c>
      <c r="M266" s="420">
        <f xml:space="preserve"> Update!M586</f>
        <v>0</v>
      </c>
      <c r="N266" s="420">
        <f xml:space="preserve"> Update!N586</f>
        <v>0</v>
      </c>
      <c r="O266" s="420">
        <f xml:space="preserve"> Update!O586</f>
        <v>0</v>
      </c>
      <c r="P266" s="420">
        <f xml:space="preserve"> Update!P586</f>
        <v>0</v>
      </c>
      <c r="Q266" s="420">
        <f xml:space="preserve"> Update!Q586</f>
        <v>0</v>
      </c>
      <c r="R266" s="193"/>
    </row>
    <row r="267" spans="1:18" hidden="1" outlineLevel="1">
      <c r="A267" s="311"/>
      <c r="B267" s="312"/>
      <c r="C267" s="313"/>
      <c r="D267" s="251"/>
      <c r="E267" s="314"/>
      <c r="F267" s="315"/>
      <c r="G267" s="315"/>
      <c r="H267" s="315"/>
      <c r="I267" s="315"/>
      <c r="J267" s="315"/>
      <c r="K267" s="315"/>
      <c r="L267" s="315"/>
      <c r="M267" s="315"/>
      <c r="N267" s="315"/>
      <c r="O267" s="315"/>
      <c r="P267" s="315"/>
      <c r="Q267" s="315"/>
      <c r="R267" s="193"/>
    </row>
    <row r="268" spans="1:18" s="315" customFormat="1" hidden="1" outlineLevel="1" collapsed="1">
      <c r="A268" s="311"/>
      <c r="B268" s="85" t="s">
        <v>1170</v>
      </c>
      <c r="C268" s="313"/>
      <c r="D268" s="251"/>
      <c r="E268" s="314"/>
      <c r="R268" s="241"/>
    </row>
    <row r="269" spans="1:18" s="315" customFormat="1" hidden="1" outlineLevel="2">
      <c r="A269" s="311"/>
      <c r="B269" s="85"/>
      <c r="C269" s="313"/>
      <c r="D269" s="251"/>
      <c r="E269" s="314"/>
      <c r="R269" s="241"/>
    </row>
    <row r="270" spans="1:18" s="188" customFormat="1" hidden="1" outlineLevel="2">
      <c r="A270" s="184"/>
      <c r="B270" s="159"/>
      <c r="C270" s="186"/>
      <c r="D270" s="240"/>
      <c r="E270" s="182" t="str">
        <f xml:space="preserve"> Inp!E$201</f>
        <v>Regulatory equity notional (PR19FD)</v>
      </c>
      <c r="F270" s="182">
        <f xml:space="preserve"> Inp!F$201</f>
        <v>0</v>
      </c>
      <c r="G270" s="182" t="str">
        <f xml:space="preserve"> Inp!G$201</f>
        <v>%</v>
      </c>
      <c r="H270" s="182">
        <f xml:space="preserve"> Inp!H$201</f>
        <v>0</v>
      </c>
      <c r="I270" s="182">
        <f xml:space="preserve"> Inp!I$201</f>
        <v>0</v>
      </c>
      <c r="J270" s="295">
        <f xml:space="preserve"> Inp!J$201</f>
        <v>0</v>
      </c>
      <c r="K270" s="295">
        <f xml:space="preserve"> Inp!K$201</f>
        <v>0</v>
      </c>
      <c r="L270" s="295">
        <f xml:space="preserve"> Inp!L$201</f>
        <v>0</v>
      </c>
      <c r="M270" s="295">
        <f xml:space="preserve"> Inp!M$201</f>
        <v>0.4</v>
      </c>
      <c r="N270" s="295">
        <f xml:space="preserve"> Inp!N$201</f>
        <v>0.4</v>
      </c>
      <c r="O270" s="295">
        <f xml:space="preserve"> Inp!O$201</f>
        <v>0.4</v>
      </c>
      <c r="P270" s="295">
        <f xml:space="preserve"> Inp!P$201</f>
        <v>0.4</v>
      </c>
      <c r="Q270" s="295">
        <f xml:space="preserve"> Inp!Q$201</f>
        <v>0.4</v>
      </c>
    </row>
    <row r="271" spans="1:18" s="162" customFormat="1" hidden="1" outlineLevel="2">
      <c r="A271" s="158"/>
      <c r="B271" s="159"/>
      <c r="C271" s="160"/>
      <c r="D271" s="251"/>
      <c r="E271" s="156" t="str">
        <f xml:space="preserve"> Update!E633</f>
        <v>Notional regulated equity - BR - real (2017-18 prices)</v>
      </c>
      <c r="F271" s="420">
        <f xml:space="preserve"> Update!F633</f>
        <v>0</v>
      </c>
      <c r="G271" s="420" t="str">
        <f xml:space="preserve"> Update!G633</f>
        <v>£m</v>
      </c>
      <c r="H271" s="420">
        <f xml:space="preserve"> Update!H633</f>
        <v>0</v>
      </c>
      <c r="I271" s="420">
        <f xml:space="preserve"> Update!I633</f>
        <v>0</v>
      </c>
      <c r="J271" s="420">
        <f xml:space="preserve"> Update!J633</f>
        <v>0</v>
      </c>
      <c r="K271" s="420">
        <f xml:space="preserve"> Update!K633</f>
        <v>0</v>
      </c>
      <c r="L271" s="420">
        <f xml:space="preserve"> Update!L633</f>
        <v>0</v>
      </c>
      <c r="M271" s="420">
        <f xml:space="preserve"> Update!M633</f>
        <v>0</v>
      </c>
      <c r="N271" s="420">
        <f xml:space="preserve"> Update!N633</f>
        <v>0</v>
      </c>
      <c r="O271" s="420">
        <f xml:space="preserve"> Update!O633</f>
        <v>0</v>
      </c>
      <c r="P271" s="420">
        <f xml:space="preserve"> Update!P633</f>
        <v>0</v>
      </c>
      <c r="Q271" s="420">
        <f xml:space="preserve"> Update!Q633</f>
        <v>0</v>
      </c>
      <c r="R271" s="188"/>
    </row>
    <row r="272" spans="1:18" s="315" customFormat="1" hidden="1" outlineLevel="1">
      <c r="A272" s="311"/>
      <c r="B272" s="312"/>
      <c r="C272" s="313"/>
      <c r="D272" s="251"/>
      <c r="E272" s="314"/>
      <c r="F272" s="314"/>
      <c r="G272" s="314"/>
      <c r="H272" s="314"/>
      <c r="I272" s="314"/>
      <c r="J272" s="314"/>
      <c r="K272" s="314"/>
      <c r="L272" s="314"/>
      <c r="M272" s="314"/>
      <c r="N272" s="314"/>
      <c r="O272" s="314"/>
      <c r="P272" s="314"/>
      <c r="Q272" s="314"/>
      <c r="R272" s="241"/>
    </row>
    <row r="273" spans="1:20" s="315" customFormat="1" hidden="1" outlineLevel="1" collapsed="1">
      <c r="A273" s="311"/>
      <c r="B273" s="309" t="s">
        <v>1169</v>
      </c>
      <c r="C273" s="313"/>
      <c r="D273" s="251"/>
      <c r="E273" s="314"/>
      <c r="F273" s="314"/>
      <c r="G273" s="314"/>
      <c r="H273" s="314"/>
      <c r="I273" s="314"/>
      <c r="J273" s="314"/>
      <c r="K273" s="314"/>
      <c r="L273" s="314"/>
      <c r="M273" s="314"/>
      <c r="N273" s="314"/>
      <c r="O273" s="314"/>
      <c r="P273" s="314"/>
      <c r="Q273" s="314"/>
      <c r="R273" s="241"/>
    </row>
    <row r="274" spans="1:20" s="315" customFormat="1" hidden="1" outlineLevel="2">
      <c r="A274" s="311"/>
      <c r="B274" s="309"/>
      <c r="C274" s="313"/>
      <c r="D274" s="251"/>
      <c r="E274" s="314"/>
      <c r="F274" s="314"/>
      <c r="G274" s="314"/>
      <c r="H274" s="314"/>
      <c r="I274" s="314"/>
      <c r="J274" s="314"/>
      <c r="K274" s="314"/>
      <c r="L274" s="314"/>
      <c r="M274" s="314"/>
      <c r="N274" s="314"/>
      <c r="O274" s="314"/>
      <c r="P274" s="314"/>
      <c r="Q274" s="314"/>
      <c r="R274" s="241"/>
    </row>
    <row r="275" spans="1:20" s="188" customFormat="1" hidden="1" outlineLevel="2">
      <c r="A275" s="184"/>
      <c r="B275" s="159"/>
      <c r="C275" s="186"/>
      <c r="D275" s="240"/>
      <c r="E275" s="182" t="str">
        <f xml:space="preserve"> Inp!E$209</f>
        <v>Regulatory equity actual</v>
      </c>
      <c r="F275" s="182">
        <f xml:space="preserve"> Inp!F$209</f>
        <v>0</v>
      </c>
      <c r="G275" s="182" t="str">
        <f xml:space="preserve"> Inp!G$209</f>
        <v>%</v>
      </c>
      <c r="H275" s="182">
        <f xml:space="preserve"> Inp!H$209</f>
        <v>0</v>
      </c>
      <c r="I275" s="182">
        <f xml:space="preserve"> Inp!I$209</f>
        <v>0</v>
      </c>
      <c r="J275" s="295">
        <f xml:space="preserve"> Inp!J$209</f>
        <v>0</v>
      </c>
      <c r="K275" s="295">
        <f xml:space="preserve"> Inp!K$209</f>
        <v>0</v>
      </c>
      <c r="L275" s="295">
        <f xml:space="preserve"> Inp!L$209</f>
        <v>0</v>
      </c>
      <c r="M275" s="295">
        <f xml:space="preserve"> Inp!M$209</f>
        <v>0</v>
      </c>
      <c r="N275" s="295">
        <f xml:space="preserve"> Inp!N$209</f>
        <v>0</v>
      </c>
      <c r="O275" s="295">
        <f xml:space="preserve"> Inp!O$209</f>
        <v>0</v>
      </c>
      <c r="P275" s="295">
        <f xml:space="preserve"> Inp!P$209</f>
        <v>0</v>
      </c>
      <c r="Q275" s="295">
        <f xml:space="preserve"> Inp!Q$209</f>
        <v>0</v>
      </c>
    </row>
    <row r="276" spans="1:20" s="162" customFormat="1" hidden="1" outlineLevel="2">
      <c r="A276" s="158"/>
      <c r="B276" s="159"/>
      <c r="C276" s="160"/>
      <c r="D276" s="251"/>
      <c r="E276" s="156" t="str">
        <f xml:space="preserve"> Update!E641</f>
        <v>Actual regulated equity - BR - real (2017-18 prices)</v>
      </c>
      <c r="F276" s="420">
        <f xml:space="preserve"> Update!F641</f>
        <v>0</v>
      </c>
      <c r="G276" s="420" t="str">
        <f xml:space="preserve"> Update!G641</f>
        <v>£m</v>
      </c>
      <c r="H276" s="420">
        <f xml:space="preserve"> Update!H641</f>
        <v>0</v>
      </c>
      <c r="I276" s="420">
        <f xml:space="preserve"> Update!I641</f>
        <v>0</v>
      </c>
      <c r="J276" s="420">
        <f xml:space="preserve"> Update!J641</f>
        <v>0</v>
      </c>
      <c r="K276" s="420">
        <f xml:space="preserve"> Update!K641</f>
        <v>0</v>
      </c>
      <c r="L276" s="420">
        <f xml:space="preserve"> Update!L641</f>
        <v>0</v>
      </c>
      <c r="M276" s="420">
        <f xml:space="preserve"> Update!M641</f>
        <v>0</v>
      </c>
      <c r="N276" s="420">
        <f xml:space="preserve"> Update!N641</f>
        <v>0</v>
      </c>
      <c r="O276" s="420">
        <f xml:space="preserve"> Update!O641</f>
        <v>0</v>
      </c>
      <c r="P276" s="420">
        <f xml:space="preserve"> Update!P641</f>
        <v>0</v>
      </c>
      <c r="Q276" s="420">
        <f xml:space="preserve"> Update!Q641</f>
        <v>0</v>
      </c>
      <c r="R276" s="188"/>
    </row>
    <row r="277" spans="1:20" s="162" customFormat="1" hidden="1" outlineLevel="1">
      <c r="A277" s="158"/>
      <c r="B277" s="159"/>
      <c r="C277" s="160"/>
      <c r="D277" s="251"/>
      <c r="E277" s="156"/>
      <c r="F277" s="156"/>
      <c r="G277" s="156"/>
      <c r="H277" s="156"/>
      <c r="I277" s="156"/>
      <c r="J277" s="156"/>
      <c r="K277" s="156"/>
      <c r="L277" s="156"/>
      <c r="M277" s="156"/>
      <c r="N277" s="156"/>
      <c r="O277" s="156"/>
      <c r="P277" s="156"/>
      <c r="Q277" s="156"/>
      <c r="R277" s="188"/>
    </row>
    <row r="278" spans="1:20">
      <c r="A278" s="311"/>
      <c r="B278" s="312"/>
      <c r="C278" s="313"/>
      <c r="D278" s="251"/>
      <c r="E278" s="314"/>
      <c r="F278" s="315"/>
      <c r="G278" s="315"/>
      <c r="H278" s="315"/>
      <c r="I278" s="315"/>
      <c r="J278" s="315"/>
      <c r="K278" s="315"/>
      <c r="L278" s="315"/>
      <c r="M278" s="315"/>
      <c r="N278" s="315"/>
      <c r="O278" s="315"/>
      <c r="P278" s="315"/>
      <c r="Q278" s="315"/>
      <c r="R278" s="193"/>
    </row>
    <row r="279" spans="1:20" collapsed="1">
      <c r="A279" s="33" t="s">
        <v>1031</v>
      </c>
      <c r="B279" s="33"/>
      <c r="C279" s="33"/>
      <c r="D279" s="399"/>
      <c r="E279" s="33"/>
      <c r="F279" s="33"/>
      <c r="G279" s="33"/>
      <c r="H279" s="33"/>
      <c r="I279" s="33"/>
      <c r="J279" s="33"/>
      <c r="K279" s="33"/>
      <c r="L279" s="33"/>
      <c r="M279" s="33"/>
      <c r="N279" s="33"/>
      <c r="O279" s="33"/>
      <c r="P279" s="33"/>
      <c r="Q279" s="33"/>
      <c r="R279" s="193"/>
    </row>
    <row r="280" spans="1:20" s="315" customFormat="1" hidden="1" outlineLevel="1">
      <c r="A280" s="22"/>
      <c r="B280" s="23"/>
      <c r="C280" s="24"/>
      <c r="D280" s="400"/>
      <c r="E280" s="8"/>
      <c r="F280" s="425"/>
      <c r="G280" s="425"/>
      <c r="H280" s="425"/>
      <c r="I280" s="426"/>
      <c r="J280" s="426"/>
      <c r="K280" s="426"/>
      <c r="L280" s="426"/>
      <c r="M280" s="426"/>
      <c r="N280" s="426"/>
      <c r="O280" s="426"/>
      <c r="P280" s="426"/>
      <c r="Q280" s="426"/>
      <c r="R280" s="225"/>
      <c r="S280" s="225"/>
      <c r="T280" s="225"/>
    </row>
    <row r="281" spans="1:20" hidden="1" outlineLevel="1" collapsed="1">
      <c r="B281" s="258" t="s">
        <v>1163</v>
      </c>
      <c r="D281" s="251"/>
      <c r="F281" s="411"/>
      <c r="G281" s="411"/>
      <c r="H281" s="411"/>
      <c r="I281" s="411"/>
      <c r="J281" s="411"/>
      <c r="K281" s="411"/>
      <c r="L281" s="411"/>
      <c r="M281" s="411"/>
      <c r="N281" s="411"/>
      <c r="O281" s="411"/>
      <c r="P281" s="411"/>
      <c r="Q281" s="411"/>
      <c r="R281" s="209"/>
      <c r="S281" s="33"/>
      <c r="T281" s="33"/>
    </row>
    <row r="282" spans="1:20" s="367" customFormat="1" hidden="1" outlineLevel="2">
      <c r="A282" s="67"/>
      <c r="B282" s="85"/>
      <c r="C282" s="86"/>
      <c r="D282" s="251"/>
      <c r="E282" s="84"/>
      <c r="F282" s="411"/>
      <c r="G282" s="411"/>
      <c r="H282" s="411"/>
      <c r="I282" s="411"/>
      <c r="J282" s="411"/>
      <c r="K282" s="411"/>
      <c r="L282" s="411"/>
      <c r="M282" s="411"/>
      <c r="N282" s="411"/>
      <c r="O282" s="411"/>
      <c r="P282" s="411"/>
      <c r="Q282" s="411"/>
      <c r="R282" s="241"/>
      <c r="S282" s="315"/>
      <c r="T282" s="315"/>
    </row>
    <row r="283" spans="1:20" hidden="1" outlineLevel="2">
      <c r="A283" s="368"/>
      <c r="B283" s="219"/>
      <c r="C283" s="369"/>
      <c r="D283" s="223"/>
      <c r="E283" s="370" t="str">
        <f xml:space="preserve"> Update!E760</f>
        <v>RCV at 31 March 2020 expressed in March 2020 prices - DMMY</v>
      </c>
      <c r="F283" s="410">
        <f xml:space="preserve"> Update!F760</f>
        <v>0</v>
      </c>
      <c r="G283" s="410" t="str">
        <f xml:space="preserve"> Update!G760</f>
        <v>£m</v>
      </c>
      <c r="H283" s="410">
        <f xml:space="preserve"> Update!H760</f>
        <v>0</v>
      </c>
      <c r="I283" s="410">
        <f xml:space="preserve"> Update!I760</f>
        <v>0</v>
      </c>
      <c r="J283" s="410">
        <f xml:space="preserve"> Update!J760</f>
        <v>0</v>
      </c>
      <c r="K283" s="410">
        <f xml:space="preserve"> Update!K760</f>
        <v>0</v>
      </c>
      <c r="L283" s="410">
        <f xml:space="preserve"> Update!L760</f>
        <v>0</v>
      </c>
      <c r="M283" s="410">
        <f xml:space="preserve"> Update!M760</f>
        <v>1.0420598112905806E-8</v>
      </c>
      <c r="N283" s="410">
        <f xml:space="preserve"> Update!N760</f>
        <v>0</v>
      </c>
      <c r="O283" s="410">
        <f xml:space="preserve"> Update!O760</f>
        <v>0</v>
      </c>
      <c r="P283" s="410">
        <f xml:space="preserve"> Update!P760</f>
        <v>0</v>
      </c>
      <c r="Q283" s="410">
        <f xml:space="preserve"> Update!Q760</f>
        <v>0</v>
      </c>
      <c r="R283" s="209"/>
      <c r="S283" s="33"/>
      <c r="T283" s="33"/>
    </row>
    <row r="284" spans="1:20" s="367" customFormat="1" hidden="1" outlineLevel="2">
      <c r="A284" s="368"/>
      <c r="B284" s="219"/>
      <c r="C284" s="369"/>
      <c r="D284" s="223" t="s">
        <v>565</v>
      </c>
      <c r="E284" s="370" t="str">
        <f xml:space="preserve"> Update!E761</f>
        <v>Indexation roll forward in 2021 update - DMMY</v>
      </c>
      <c r="F284" s="410">
        <f xml:space="preserve"> Update!F761</f>
        <v>0</v>
      </c>
      <c r="G284" s="410" t="str">
        <f xml:space="preserve"> Update!G761</f>
        <v>£m</v>
      </c>
      <c r="H284" s="410">
        <f xml:space="preserve"> Update!H761</f>
        <v>0</v>
      </c>
      <c r="I284" s="410">
        <f xml:space="preserve"> Update!I761</f>
        <v>0</v>
      </c>
      <c r="J284" s="410">
        <f xml:space="preserve"> Update!J761</f>
        <v>0</v>
      </c>
      <c r="K284" s="410">
        <f xml:space="preserve"> Update!K761</f>
        <v>0</v>
      </c>
      <c r="L284" s="410">
        <f xml:space="preserve"> Update!L761</f>
        <v>0</v>
      </c>
      <c r="M284" s="410">
        <f xml:space="preserve"> Update!M761</f>
        <v>1.0554933631856886E-10</v>
      </c>
      <c r="N284" s="410">
        <f xml:space="preserve"> Update!N761</f>
        <v>0</v>
      </c>
      <c r="O284" s="410">
        <f xml:space="preserve"> Update!O761</f>
        <v>0</v>
      </c>
      <c r="P284" s="410">
        <f xml:space="preserve"> Update!P761</f>
        <v>0</v>
      </c>
      <c r="Q284" s="410">
        <f xml:space="preserve"> Update!Q761</f>
        <v>0</v>
      </c>
      <c r="R284" s="241"/>
      <c r="S284" s="315"/>
      <c r="T284" s="315"/>
    </row>
    <row r="285" spans="1:20" hidden="1" outlineLevel="2">
      <c r="A285" s="368"/>
      <c r="B285" s="219"/>
      <c r="C285" s="369"/>
      <c r="D285" s="401"/>
      <c r="E285" s="370" t="str">
        <f xml:space="preserve"> Update!E762</f>
        <v>RCV at 31 March 2020 expressed in March 2021 prices - DMMY</v>
      </c>
      <c r="F285" s="410">
        <f xml:space="preserve"> Update!F762</f>
        <v>0</v>
      </c>
      <c r="G285" s="410" t="str">
        <f xml:space="preserve"> Update!G762</f>
        <v>£m</v>
      </c>
      <c r="H285" s="410">
        <f xml:space="preserve"> Update!H762</f>
        <v>0</v>
      </c>
      <c r="I285" s="410">
        <f xml:space="preserve"> Update!I762</f>
        <v>0</v>
      </c>
      <c r="J285" s="410">
        <f xml:space="preserve"> Update!J762</f>
        <v>0</v>
      </c>
      <c r="K285" s="410">
        <f xml:space="preserve"> Update!K762</f>
        <v>0</v>
      </c>
      <c r="L285" s="410">
        <f xml:space="preserve"> Update!L762</f>
        <v>0</v>
      </c>
      <c r="M285" s="410">
        <f xml:space="preserve"> Update!M762</f>
        <v>1.0526147449224375E-8</v>
      </c>
      <c r="N285" s="410">
        <f xml:space="preserve"> Update!N762</f>
        <v>0</v>
      </c>
      <c r="O285" s="410">
        <f xml:space="preserve"> Update!O762</f>
        <v>0</v>
      </c>
      <c r="P285" s="410">
        <f xml:space="preserve"> Update!P762</f>
        <v>0</v>
      </c>
      <c r="Q285" s="410">
        <f xml:space="preserve"> Update!Q762</f>
        <v>0</v>
      </c>
      <c r="R285" s="209"/>
      <c r="S285" s="33"/>
      <c r="T285" s="33"/>
    </row>
    <row r="286" spans="1:20" s="367" customFormat="1" hidden="1" outlineLevel="2">
      <c r="A286" s="67"/>
      <c r="B286" s="85"/>
      <c r="C286" s="86"/>
      <c r="D286" s="251"/>
      <c r="E286" s="84"/>
      <c r="F286" s="412"/>
      <c r="G286" s="412"/>
      <c r="H286" s="412"/>
      <c r="I286" s="412"/>
      <c r="J286" s="412"/>
      <c r="K286" s="412"/>
      <c r="L286" s="412"/>
      <c r="M286" s="412"/>
      <c r="N286" s="412"/>
      <c r="O286" s="412"/>
      <c r="P286" s="412"/>
      <c r="Q286" s="412"/>
      <c r="R286" s="241"/>
      <c r="S286" s="315"/>
      <c r="T286" s="315"/>
    </row>
    <row r="287" spans="1:20" s="33" customFormat="1" hidden="1" outlineLevel="2">
      <c r="A287" s="368"/>
      <c r="B287" s="219"/>
      <c r="C287" s="369"/>
      <c r="D287" s="223"/>
      <c r="E287" s="370" t="str">
        <f xml:space="preserve"> Update!E764</f>
        <v>RCV at 31 March 2021 expressed in March 2021 prices - DMMY</v>
      </c>
      <c r="F287" s="410">
        <f xml:space="preserve"> Update!F764</f>
        <v>0</v>
      </c>
      <c r="G287" s="410" t="str">
        <f xml:space="preserve"> Update!G764</f>
        <v>£m</v>
      </c>
      <c r="H287" s="410">
        <f xml:space="preserve"> Update!H764</f>
        <v>0</v>
      </c>
      <c r="I287" s="410">
        <f xml:space="preserve"> Update!I764</f>
        <v>0</v>
      </c>
      <c r="J287" s="410">
        <f xml:space="preserve"> Update!J764</f>
        <v>0</v>
      </c>
      <c r="K287" s="410">
        <f xml:space="preserve"> Update!K764</f>
        <v>0</v>
      </c>
      <c r="L287" s="410">
        <f xml:space="preserve"> Update!L764</f>
        <v>0</v>
      </c>
      <c r="M287" s="410">
        <f xml:space="preserve"> Update!M764</f>
        <v>0</v>
      </c>
      <c r="N287" s="410">
        <f xml:space="preserve"> Update!N764</f>
        <v>10.595928874676968</v>
      </c>
      <c r="O287" s="410">
        <f xml:space="preserve"> Update!O764</f>
        <v>0</v>
      </c>
      <c r="P287" s="410">
        <f xml:space="preserve"> Update!P764</f>
        <v>0</v>
      </c>
      <c r="Q287" s="410">
        <f xml:space="preserve"> Update!Q764</f>
        <v>0</v>
      </c>
      <c r="R287" s="209"/>
    </row>
    <row r="288" spans="1:20" hidden="1" outlineLevel="2">
      <c r="A288" s="368"/>
      <c r="B288" s="219"/>
      <c r="C288" s="369"/>
      <c r="D288" s="223" t="s">
        <v>565</v>
      </c>
      <c r="E288" s="370" t="str">
        <f xml:space="preserve"> Update!E765</f>
        <v>Indexation roll forward in 2022 update - DMMY</v>
      </c>
      <c r="F288" s="410">
        <f xml:space="preserve"> Update!F765</f>
        <v>0</v>
      </c>
      <c r="G288" s="410" t="str">
        <f xml:space="preserve"> Update!G765</f>
        <v>£m</v>
      </c>
      <c r="H288" s="410">
        <f xml:space="preserve"> Update!H765</f>
        <v>0</v>
      </c>
      <c r="I288" s="410">
        <f xml:space="preserve"> Update!I765</f>
        <v>0</v>
      </c>
      <c r="J288" s="410">
        <f xml:space="preserve"> Update!J765</f>
        <v>0</v>
      </c>
      <c r="K288" s="410">
        <f xml:space="preserve"> Update!K765</f>
        <v>0</v>
      </c>
      <c r="L288" s="410">
        <f xml:space="preserve"> Update!L765</f>
        <v>0</v>
      </c>
      <c r="M288" s="410">
        <f xml:space="preserve"> Update!M765</f>
        <v>0</v>
      </c>
      <c r="N288" s="410">
        <f xml:space="preserve"> Update!N765</f>
        <v>0</v>
      </c>
      <c r="O288" s="410">
        <f xml:space="preserve"> Update!O765</f>
        <v>0</v>
      </c>
      <c r="P288" s="410">
        <f xml:space="preserve"> Update!P765</f>
        <v>0</v>
      </c>
      <c r="Q288" s="410">
        <f xml:space="preserve"> Update!Q765</f>
        <v>0</v>
      </c>
      <c r="R288" s="193"/>
    </row>
    <row r="289" spans="1:20" s="92" customFormat="1" hidden="1" outlineLevel="2">
      <c r="A289" s="368"/>
      <c r="B289" s="219"/>
      <c r="C289" s="369"/>
      <c r="D289" s="401"/>
      <c r="E289" s="370" t="str">
        <f xml:space="preserve"> Update!E766</f>
        <v>RCV at 31 March 2021 expressed in March 2022 prices - DMMY</v>
      </c>
      <c r="F289" s="410">
        <f xml:space="preserve"> Update!F766</f>
        <v>0</v>
      </c>
      <c r="G289" s="410" t="str">
        <f xml:space="preserve"> Update!G766</f>
        <v>£m</v>
      </c>
      <c r="H289" s="410">
        <f xml:space="preserve"> Update!H766</f>
        <v>0</v>
      </c>
      <c r="I289" s="410">
        <f xml:space="preserve"> Update!I766</f>
        <v>0</v>
      </c>
      <c r="J289" s="410">
        <f xml:space="preserve"> Update!J766</f>
        <v>0</v>
      </c>
      <c r="K289" s="410">
        <f xml:space="preserve"> Update!K766</f>
        <v>0</v>
      </c>
      <c r="L289" s="410">
        <f xml:space="preserve"> Update!L766</f>
        <v>0</v>
      </c>
      <c r="M289" s="410">
        <f xml:space="preserve"> Update!M766</f>
        <v>0</v>
      </c>
      <c r="N289" s="410">
        <f xml:space="preserve"> Update!N766</f>
        <v>0</v>
      </c>
      <c r="O289" s="410">
        <f xml:space="preserve"> Update!O766</f>
        <v>0</v>
      </c>
      <c r="P289" s="410">
        <f xml:space="preserve"> Update!P766</f>
        <v>0</v>
      </c>
      <c r="Q289" s="410">
        <f xml:space="preserve"> Update!Q766</f>
        <v>0</v>
      </c>
      <c r="R289" s="149"/>
    </row>
    <row r="290" spans="1:20" s="92" customFormat="1" hidden="1" outlineLevel="2">
      <c r="A290" s="67"/>
      <c r="B290" s="85"/>
      <c r="C290" s="86"/>
      <c r="D290" s="251"/>
      <c r="E290" s="84"/>
      <c r="F290" s="412"/>
      <c r="G290" s="412"/>
      <c r="H290" s="412"/>
      <c r="I290" s="412"/>
      <c r="J290" s="412"/>
      <c r="K290" s="412"/>
      <c r="L290" s="412"/>
      <c r="M290" s="412"/>
      <c r="N290" s="412"/>
      <c r="O290" s="412"/>
      <c r="P290" s="412"/>
      <c r="Q290" s="412"/>
      <c r="R290" s="149"/>
    </row>
    <row r="291" spans="1:20" s="92" customFormat="1" hidden="1" outlineLevel="2">
      <c r="A291" s="368"/>
      <c r="B291" s="219"/>
      <c r="C291" s="369"/>
      <c r="D291" s="223"/>
      <c r="E291" s="370" t="str">
        <f xml:space="preserve"> Update!E768</f>
        <v>RCV at 31 March 2022 expressed in March 2022 prices - DMMY</v>
      </c>
      <c r="F291" s="410">
        <f xml:space="preserve"> Update!F768</f>
        <v>0</v>
      </c>
      <c r="G291" s="410" t="str">
        <f xml:space="preserve"> Update!G768</f>
        <v>£m</v>
      </c>
      <c r="H291" s="410">
        <f xml:space="preserve"> Update!H768</f>
        <v>0</v>
      </c>
      <c r="I291" s="410">
        <f xml:space="preserve"> Update!I768</f>
        <v>0</v>
      </c>
      <c r="J291" s="410">
        <f xml:space="preserve"> Update!J768</f>
        <v>0</v>
      </c>
      <c r="K291" s="410">
        <f xml:space="preserve"> Update!K768</f>
        <v>0</v>
      </c>
      <c r="L291" s="410">
        <f xml:space="preserve"> Update!L768</f>
        <v>0</v>
      </c>
      <c r="M291" s="410">
        <f xml:space="preserve"> Update!M768</f>
        <v>0</v>
      </c>
      <c r="N291" s="410">
        <f xml:space="preserve"> Update!N768</f>
        <v>0</v>
      </c>
      <c r="O291" s="410">
        <f xml:space="preserve"> Update!O768</f>
        <v>0</v>
      </c>
      <c r="P291" s="410">
        <f xml:space="preserve"> Update!P768</f>
        <v>0</v>
      </c>
      <c r="Q291" s="410">
        <f xml:space="preserve"> Update!Q768</f>
        <v>0</v>
      </c>
      <c r="R291" s="149"/>
    </row>
    <row r="292" spans="1:20" s="157" customFormat="1" hidden="1" outlineLevel="2">
      <c r="A292" s="368"/>
      <c r="B292" s="219"/>
      <c r="C292" s="369"/>
      <c r="D292" s="223" t="s">
        <v>565</v>
      </c>
      <c r="E292" s="370" t="str">
        <f xml:space="preserve"> Update!E769</f>
        <v>Indexation roll forward in 2023 update - DMMY</v>
      </c>
      <c r="F292" s="410">
        <f xml:space="preserve"> Update!F769</f>
        <v>0</v>
      </c>
      <c r="G292" s="410" t="str">
        <f xml:space="preserve"> Update!G769</f>
        <v>£m</v>
      </c>
      <c r="H292" s="410">
        <f xml:space="preserve"> Update!H769</f>
        <v>0</v>
      </c>
      <c r="I292" s="410">
        <f xml:space="preserve"> Update!I769</f>
        <v>0</v>
      </c>
      <c r="J292" s="410">
        <f xml:space="preserve"> Update!J769</f>
        <v>0</v>
      </c>
      <c r="K292" s="410">
        <f xml:space="preserve"> Update!K769</f>
        <v>0</v>
      </c>
      <c r="L292" s="410">
        <f xml:space="preserve"> Update!L769</f>
        <v>0</v>
      </c>
      <c r="M292" s="410">
        <f xml:space="preserve"> Update!M769</f>
        <v>0</v>
      </c>
      <c r="N292" s="410">
        <f xml:space="preserve"> Update!N769</f>
        <v>0</v>
      </c>
      <c r="O292" s="410">
        <f xml:space="preserve"> Update!O769</f>
        <v>0</v>
      </c>
      <c r="P292" s="410">
        <f xml:space="preserve"> Update!P769</f>
        <v>0</v>
      </c>
      <c r="Q292" s="410">
        <f xml:space="preserve"> Update!Q769</f>
        <v>0</v>
      </c>
      <c r="R292" s="296"/>
    </row>
    <row r="293" spans="1:20" s="162" customFormat="1" hidden="1" outlineLevel="2">
      <c r="A293" s="368"/>
      <c r="B293" s="219"/>
      <c r="C293" s="369"/>
      <c r="D293" s="401"/>
      <c r="E293" s="370" t="str">
        <f xml:space="preserve"> Update!E770</f>
        <v>RCV at 31 March 2022 expressed in March 2023 prices - DMMY</v>
      </c>
      <c r="F293" s="410">
        <f xml:space="preserve"> Update!F770</f>
        <v>0</v>
      </c>
      <c r="G293" s="410" t="str">
        <f xml:space="preserve"> Update!G770</f>
        <v>£m</v>
      </c>
      <c r="H293" s="410">
        <f xml:space="preserve"> Update!H770</f>
        <v>0</v>
      </c>
      <c r="I293" s="410">
        <f xml:space="preserve"> Update!I770</f>
        <v>0</v>
      </c>
      <c r="J293" s="410">
        <f xml:space="preserve"> Update!J770</f>
        <v>0</v>
      </c>
      <c r="K293" s="410">
        <f xml:space="preserve"> Update!K770</f>
        <v>0</v>
      </c>
      <c r="L293" s="410">
        <f xml:space="preserve"> Update!L770</f>
        <v>0</v>
      </c>
      <c r="M293" s="410">
        <f xml:space="preserve"> Update!M770</f>
        <v>0</v>
      </c>
      <c r="N293" s="410">
        <f xml:space="preserve"> Update!N770</f>
        <v>0</v>
      </c>
      <c r="O293" s="410">
        <f xml:space="preserve"> Update!O770</f>
        <v>0</v>
      </c>
      <c r="P293" s="410">
        <f xml:space="preserve"> Update!P770</f>
        <v>0</v>
      </c>
      <c r="Q293" s="410">
        <f xml:space="preserve"> Update!Q770</f>
        <v>0</v>
      </c>
      <c r="R293" s="188"/>
    </row>
    <row r="294" spans="1:20" s="162" customFormat="1" hidden="1" outlineLevel="2">
      <c r="A294" s="67"/>
      <c r="B294" s="85"/>
      <c r="C294" s="86"/>
      <c r="D294" s="251"/>
      <c r="E294" s="84"/>
      <c r="F294" s="412"/>
      <c r="G294" s="412"/>
      <c r="H294" s="412"/>
      <c r="I294" s="412"/>
      <c r="J294" s="412"/>
      <c r="K294" s="412"/>
      <c r="L294" s="412"/>
      <c r="M294" s="412"/>
      <c r="N294" s="412"/>
      <c r="O294" s="412"/>
      <c r="P294" s="412"/>
      <c r="Q294" s="412"/>
      <c r="R294" s="188"/>
    </row>
    <row r="295" spans="1:20" s="149" customFormat="1" hidden="1" outlineLevel="2">
      <c r="A295" s="368"/>
      <c r="B295" s="219"/>
      <c r="C295" s="369"/>
      <c r="D295" s="223"/>
      <c r="E295" s="370" t="str">
        <f xml:space="preserve"> Update!E772</f>
        <v>RCV at 31 March 2023 expressed in March 2023 prices - DMMY</v>
      </c>
      <c r="F295" s="410">
        <f xml:space="preserve"> Update!F772</f>
        <v>0</v>
      </c>
      <c r="G295" s="410" t="str">
        <f xml:space="preserve"> Update!G772</f>
        <v>£m</v>
      </c>
      <c r="H295" s="410">
        <f xml:space="preserve"> Update!H772</f>
        <v>0</v>
      </c>
      <c r="I295" s="410">
        <f xml:space="preserve"> Update!I772</f>
        <v>0</v>
      </c>
      <c r="J295" s="410">
        <f xml:space="preserve"> Update!J772</f>
        <v>0</v>
      </c>
      <c r="K295" s="410">
        <f xml:space="preserve"> Update!K772</f>
        <v>0</v>
      </c>
      <c r="L295" s="410">
        <f xml:space="preserve"> Update!L772</f>
        <v>0</v>
      </c>
      <c r="M295" s="410">
        <f xml:space="preserve"> Update!M772</f>
        <v>0</v>
      </c>
      <c r="N295" s="410">
        <f xml:space="preserve"> Update!N772</f>
        <v>0</v>
      </c>
      <c r="O295" s="410">
        <f xml:space="preserve"> Update!O772</f>
        <v>0</v>
      </c>
      <c r="P295" s="410">
        <f xml:space="preserve"> Update!P772</f>
        <v>0</v>
      </c>
      <c r="Q295" s="410">
        <f xml:space="preserve"> Update!Q772</f>
        <v>0</v>
      </c>
    </row>
    <row r="296" spans="1:20" hidden="1" outlineLevel="2">
      <c r="A296" s="368"/>
      <c r="B296" s="219"/>
      <c r="C296" s="369"/>
      <c r="D296" s="223" t="s">
        <v>565</v>
      </c>
      <c r="E296" s="370" t="str">
        <f xml:space="preserve"> Update!E773</f>
        <v>Indexation roll forward in 2024 update - DMMY</v>
      </c>
      <c r="F296" s="410">
        <f xml:space="preserve"> Update!F773</f>
        <v>0</v>
      </c>
      <c r="G296" s="410" t="str">
        <f xml:space="preserve"> Update!G773</f>
        <v>£m</v>
      </c>
      <c r="H296" s="410">
        <f xml:space="preserve"> Update!H773</f>
        <v>0</v>
      </c>
      <c r="I296" s="410">
        <f xml:space="preserve"> Update!I773</f>
        <v>0</v>
      </c>
      <c r="J296" s="410">
        <f xml:space="preserve"> Update!J773</f>
        <v>0</v>
      </c>
      <c r="K296" s="410">
        <f xml:space="preserve"> Update!K773</f>
        <v>0</v>
      </c>
      <c r="L296" s="410">
        <f xml:space="preserve"> Update!L773</f>
        <v>0</v>
      </c>
      <c r="M296" s="410">
        <f xml:space="preserve"> Update!M773</f>
        <v>0</v>
      </c>
      <c r="N296" s="410">
        <f xml:space="preserve"> Update!N773</f>
        <v>0</v>
      </c>
      <c r="O296" s="410">
        <f xml:space="preserve"> Update!O773</f>
        <v>0</v>
      </c>
      <c r="P296" s="410">
        <f xml:space="preserve"> Update!P773</f>
        <v>0</v>
      </c>
      <c r="Q296" s="410">
        <f xml:space="preserve"> Update!Q773</f>
        <v>0</v>
      </c>
      <c r="R296" s="193"/>
    </row>
    <row r="297" spans="1:20" hidden="1" outlineLevel="2">
      <c r="A297" s="368"/>
      <c r="B297" s="219"/>
      <c r="C297" s="369"/>
      <c r="D297" s="401"/>
      <c r="E297" s="370" t="str">
        <f xml:space="preserve"> Update!E774</f>
        <v>RCV at 31 March 2023 expressed in March 2024 prices - DMMY</v>
      </c>
      <c r="F297" s="410">
        <f xml:space="preserve"> Update!F774</f>
        <v>0</v>
      </c>
      <c r="G297" s="410" t="str">
        <f xml:space="preserve"> Update!G774</f>
        <v>£m</v>
      </c>
      <c r="H297" s="410">
        <f xml:space="preserve"> Update!H774</f>
        <v>0</v>
      </c>
      <c r="I297" s="410">
        <f xml:space="preserve"> Update!I774</f>
        <v>0</v>
      </c>
      <c r="J297" s="410">
        <f xml:space="preserve"> Update!J774</f>
        <v>0</v>
      </c>
      <c r="K297" s="410">
        <f xml:space="preserve"> Update!K774</f>
        <v>0</v>
      </c>
      <c r="L297" s="410">
        <f xml:space="preserve"> Update!L774</f>
        <v>0</v>
      </c>
      <c r="M297" s="410">
        <f xml:space="preserve"> Update!M774</f>
        <v>0</v>
      </c>
      <c r="N297" s="410">
        <f xml:space="preserve"> Update!N774</f>
        <v>0</v>
      </c>
      <c r="O297" s="410">
        <f xml:space="preserve"> Update!O774</f>
        <v>0</v>
      </c>
      <c r="P297" s="410">
        <f xml:space="preserve"> Update!P774</f>
        <v>0</v>
      </c>
      <c r="Q297" s="410">
        <f xml:space="preserve"> Update!Q774</f>
        <v>0</v>
      </c>
      <c r="R297" s="466"/>
      <c r="S297" s="51"/>
      <c r="T297" s="51"/>
    </row>
    <row r="298" spans="1:20" hidden="1" outlineLevel="2">
      <c r="D298" s="251"/>
      <c r="F298" s="412"/>
      <c r="G298" s="412"/>
      <c r="H298" s="412"/>
      <c r="I298" s="412"/>
      <c r="J298" s="412"/>
      <c r="K298" s="412"/>
      <c r="L298" s="412"/>
      <c r="M298" s="412"/>
      <c r="N298" s="412"/>
      <c r="O298" s="412"/>
      <c r="P298" s="412"/>
      <c r="Q298" s="412"/>
      <c r="R298" s="193"/>
    </row>
    <row r="299" spans="1:20" hidden="1" outlineLevel="2">
      <c r="A299" s="368"/>
      <c r="B299" s="219"/>
      <c r="C299" s="369"/>
      <c r="D299" s="223"/>
      <c r="E299" s="370" t="str">
        <f xml:space="preserve"> Update!E776</f>
        <v>RCV at 31 March 2024 expressed in March 2024 prices - DMMY</v>
      </c>
      <c r="F299" s="410">
        <f xml:space="preserve"> Update!F776</f>
        <v>0</v>
      </c>
      <c r="G299" s="410" t="str">
        <f xml:space="preserve"> Update!G776</f>
        <v>£m</v>
      </c>
      <c r="H299" s="410">
        <f xml:space="preserve"> Update!H776</f>
        <v>0</v>
      </c>
      <c r="I299" s="410">
        <f xml:space="preserve"> Update!I776</f>
        <v>0</v>
      </c>
      <c r="J299" s="410">
        <f xml:space="preserve"> Update!J776</f>
        <v>0</v>
      </c>
      <c r="K299" s="410">
        <f xml:space="preserve"> Update!K776</f>
        <v>0</v>
      </c>
      <c r="L299" s="410">
        <f xml:space="preserve"> Update!L776</f>
        <v>0</v>
      </c>
      <c r="M299" s="410">
        <f xml:space="preserve"> Update!M776</f>
        <v>0</v>
      </c>
      <c r="N299" s="410">
        <f xml:space="preserve"> Update!N776</f>
        <v>0</v>
      </c>
      <c r="O299" s="410">
        <f xml:space="preserve"> Update!O776</f>
        <v>0</v>
      </c>
      <c r="P299" s="410">
        <f xml:space="preserve"> Update!P776</f>
        <v>0</v>
      </c>
      <c r="Q299" s="410">
        <f xml:space="preserve"> Update!Q776</f>
        <v>0</v>
      </c>
      <c r="R299" s="193"/>
    </row>
    <row r="300" spans="1:20" hidden="1" outlineLevel="2">
      <c r="A300" s="368"/>
      <c r="B300" s="219"/>
      <c r="C300" s="369"/>
      <c r="D300" s="223" t="s">
        <v>565</v>
      </c>
      <c r="E300" s="370" t="str">
        <f xml:space="preserve"> Update!E777</f>
        <v>Indexation roll forward in 2025 update - DMMY</v>
      </c>
      <c r="F300" s="410">
        <f xml:space="preserve"> Update!F777</f>
        <v>0</v>
      </c>
      <c r="G300" s="410" t="str">
        <f xml:space="preserve"> Update!G777</f>
        <v>£m</v>
      </c>
      <c r="H300" s="410">
        <f xml:space="preserve"> Update!H777</f>
        <v>0</v>
      </c>
      <c r="I300" s="410">
        <f xml:space="preserve"> Update!I777</f>
        <v>0</v>
      </c>
      <c r="J300" s="410">
        <f xml:space="preserve"> Update!J777</f>
        <v>0</v>
      </c>
      <c r="K300" s="410">
        <f xml:space="preserve"> Update!K777</f>
        <v>0</v>
      </c>
      <c r="L300" s="410">
        <f xml:space="preserve"> Update!L777</f>
        <v>0</v>
      </c>
      <c r="M300" s="410">
        <f xml:space="preserve"> Update!M777</f>
        <v>0</v>
      </c>
      <c r="N300" s="410">
        <f xml:space="preserve"> Update!N777</f>
        <v>0</v>
      </c>
      <c r="O300" s="410">
        <f xml:space="preserve"> Update!O777</f>
        <v>0</v>
      </c>
      <c r="P300" s="410">
        <f xml:space="preserve"> Update!P777</f>
        <v>0</v>
      </c>
      <c r="Q300" s="410">
        <f xml:space="preserve"> Update!Q777</f>
        <v>0</v>
      </c>
      <c r="R300" s="193"/>
    </row>
    <row r="301" spans="1:20" hidden="1" outlineLevel="2">
      <c r="A301" s="368"/>
      <c r="B301" s="219"/>
      <c r="C301" s="369"/>
      <c r="D301" s="401"/>
      <c r="E301" s="370" t="str">
        <f xml:space="preserve"> Update!E778</f>
        <v>RCV at 31 March 2024 expressed in March 2025 prices - DMMY</v>
      </c>
      <c r="F301" s="410">
        <f xml:space="preserve"> Update!F778</f>
        <v>0</v>
      </c>
      <c r="G301" s="410" t="str">
        <f xml:space="preserve"> Update!G778</f>
        <v>£m</v>
      </c>
      <c r="H301" s="410">
        <f xml:space="preserve"> Update!H778</f>
        <v>0</v>
      </c>
      <c r="I301" s="410">
        <f xml:space="preserve"> Update!I778</f>
        <v>0</v>
      </c>
      <c r="J301" s="410">
        <f xml:space="preserve"> Update!J778</f>
        <v>0</v>
      </c>
      <c r="K301" s="410">
        <f xml:space="preserve"> Update!K778</f>
        <v>0</v>
      </c>
      <c r="L301" s="410">
        <f xml:space="preserve"> Update!L778</f>
        <v>0</v>
      </c>
      <c r="M301" s="410">
        <f xml:space="preserve"> Update!M778</f>
        <v>0</v>
      </c>
      <c r="N301" s="410">
        <f xml:space="preserve"> Update!N778</f>
        <v>0</v>
      </c>
      <c r="O301" s="410">
        <f xml:space="preserve"> Update!O778</f>
        <v>0</v>
      </c>
      <c r="P301" s="410">
        <f xml:space="preserve"> Update!P778</f>
        <v>0</v>
      </c>
      <c r="Q301" s="410">
        <f xml:space="preserve"> Update!Q778</f>
        <v>0</v>
      </c>
      <c r="R301" s="193"/>
    </row>
    <row r="302" spans="1:20" hidden="1" outlineLevel="1">
      <c r="A302" s="311"/>
      <c r="B302" s="312"/>
      <c r="C302" s="313"/>
      <c r="D302" s="251"/>
      <c r="E302" s="314"/>
      <c r="F302" s="413"/>
      <c r="G302" s="413"/>
      <c r="H302" s="413"/>
      <c r="I302" s="413"/>
      <c r="J302" s="413"/>
      <c r="K302" s="413"/>
      <c r="L302" s="413"/>
      <c r="M302" s="415"/>
      <c r="N302" s="415"/>
      <c r="O302" s="413"/>
      <c r="P302" s="413"/>
      <c r="Q302" s="413"/>
      <c r="R302" s="193"/>
    </row>
    <row r="303" spans="1:20" hidden="1" outlineLevel="1" collapsed="1">
      <c r="A303" s="311"/>
      <c r="B303" s="312" t="s">
        <v>1197</v>
      </c>
      <c r="C303" s="313"/>
      <c r="D303" s="251"/>
      <c r="E303" s="314"/>
      <c r="F303" s="413"/>
      <c r="G303" s="413"/>
      <c r="H303" s="413"/>
      <c r="I303" s="413"/>
      <c r="J303" s="413"/>
      <c r="K303" s="413"/>
      <c r="L303" s="413"/>
      <c r="M303" s="415"/>
      <c r="N303" s="415"/>
      <c r="O303" s="413"/>
      <c r="P303" s="413"/>
      <c r="Q303" s="413"/>
      <c r="R303" s="193"/>
    </row>
    <row r="304" spans="1:20" hidden="1" outlineLevel="2">
      <c r="A304" s="311"/>
      <c r="B304" s="312"/>
      <c r="C304" s="313"/>
      <c r="D304" s="251"/>
      <c r="E304" s="314"/>
      <c r="F304" s="413"/>
      <c r="G304" s="413"/>
      <c r="H304" s="413"/>
      <c r="I304" s="413"/>
      <c r="J304" s="413"/>
      <c r="K304" s="413"/>
      <c r="L304" s="413"/>
      <c r="M304" s="415"/>
      <c r="N304" s="415"/>
      <c r="O304" s="413"/>
      <c r="P304" s="413"/>
      <c r="Q304" s="413"/>
      <c r="R304" s="193"/>
    </row>
    <row r="305" spans="1:18" hidden="1" outlineLevel="2">
      <c r="A305" s="368"/>
      <c r="B305" s="219"/>
      <c r="C305" s="369"/>
      <c r="D305" s="223"/>
      <c r="E305" s="370" t="str">
        <f xml:space="preserve"> Update!E724</f>
        <v>Actual wedge opening RCV (RPI inflated RCV) - DMMY - nominal (year end prices)</v>
      </c>
      <c r="F305" s="410">
        <f xml:space="preserve"> Update!F724</f>
        <v>0</v>
      </c>
      <c r="G305" s="410" t="str">
        <f xml:space="preserve"> Update!G724</f>
        <v>£m</v>
      </c>
      <c r="H305" s="410">
        <f xml:space="preserve"> Update!H724</f>
        <v>0</v>
      </c>
      <c r="I305" s="410">
        <f xml:space="preserve"> Update!I724</f>
        <v>0</v>
      </c>
      <c r="J305" s="410">
        <f xml:space="preserve"> Update!J724</f>
        <v>0</v>
      </c>
      <c r="K305" s="410">
        <f xml:space="preserve"> Update!K724</f>
        <v>0</v>
      </c>
      <c r="L305" s="410">
        <f xml:space="preserve"> Update!L724</f>
        <v>0</v>
      </c>
      <c r="M305" s="410">
        <f xml:space="preserve"> Update!M724</f>
        <v>5.2665610215064585E-9</v>
      </c>
      <c r="N305" s="410">
        <f xml:space="preserve"> Update!N724</f>
        <v>0</v>
      </c>
      <c r="O305" s="410">
        <f xml:space="preserve"> Update!O724</f>
        <v>0</v>
      </c>
      <c r="P305" s="410">
        <f xml:space="preserve"> Update!P724</f>
        <v>0</v>
      </c>
      <c r="Q305" s="410">
        <f xml:space="preserve"> Update!Q724</f>
        <v>0</v>
      </c>
      <c r="R305" s="193"/>
    </row>
    <row r="306" spans="1:18" hidden="1" outlineLevel="2">
      <c r="A306" s="368"/>
      <c r="B306" s="219"/>
      <c r="C306" s="369"/>
      <c r="D306" s="223" t="s">
        <v>473</v>
      </c>
      <c r="E306" s="370" t="str">
        <f xml:space="preserve"> Update!E725</f>
        <v>Actual wedge RCV - CPI(H) + RPI wedge bf depreciation - DMMY - nominal (year end prices)</v>
      </c>
      <c r="F306" s="410">
        <f xml:space="preserve"> Update!F725</f>
        <v>0</v>
      </c>
      <c r="G306" s="410" t="str">
        <f xml:space="preserve"> Update!G725</f>
        <v>£m</v>
      </c>
      <c r="H306" s="410">
        <f xml:space="preserve"> Update!H725</f>
        <v>0</v>
      </c>
      <c r="I306" s="410">
        <f xml:space="preserve"> Update!I725</f>
        <v>0</v>
      </c>
      <c r="J306" s="410">
        <f xml:space="preserve"> Update!J725</f>
        <v>0</v>
      </c>
      <c r="K306" s="410">
        <f xml:space="preserve"> Update!K725</f>
        <v>0</v>
      </c>
      <c r="L306" s="410">
        <f xml:space="preserve"> Update!L725</f>
        <v>0</v>
      </c>
      <c r="M306" s="410">
        <f xml:space="preserve"> Update!M725</f>
        <v>0</v>
      </c>
      <c r="N306" s="410">
        <f xml:space="preserve"> Update!N725</f>
        <v>0</v>
      </c>
      <c r="O306" s="410">
        <f xml:space="preserve"> Update!O725</f>
        <v>0</v>
      </c>
      <c r="P306" s="410">
        <f xml:space="preserve"> Update!P725</f>
        <v>0</v>
      </c>
      <c r="Q306" s="410">
        <f xml:space="preserve"> Update!Q725</f>
        <v>0</v>
      </c>
      <c r="R306" s="193"/>
    </row>
    <row r="307" spans="1:18" hidden="1" outlineLevel="2">
      <c r="A307" s="368"/>
      <c r="B307" s="219"/>
      <c r="C307" s="369"/>
      <c r="D307" s="401"/>
      <c r="E307" s="370" t="str">
        <f xml:space="preserve"> Update!E726</f>
        <v>Actual wedge closing RCV (RPI inflated RCV) - DMMY - nominal (year end prices)</v>
      </c>
      <c r="F307" s="410">
        <f xml:space="preserve"> Update!F726</f>
        <v>0</v>
      </c>
      <c r="G307" s="410" t="str">
        <f xml:space="preserve"> Update!G726</f>
        <v>£m</v>
      </c>
      <c r="H307" s="410">
        <f xml:space="preserve"> Update!H726</f>
        <v>0</v>
      </c>
      <c r="I307" s="410">
        <f xml:space="preserve"> Update!I726</f>
        <v>0</v>
      </c>
      <c r="J307" s="410">
        <f xml:space="preserve"> Update!J726</f>
        <v>0</v>
      </c>
      <c r="K307" s="410">
        <f xml:space="preserve"> Update!K726</f>
        <v>0</v>
      </c>
      <c r="L307" s="410">
        <f xml:space="preserve"> Update!L726</f>
        <v>5.2102990564529032E-9</v>
      </c>
      <c r="M307" s="410">
        <f xml:space="preserve"> Update!M726</f>
        <v>5.2665610215064585E-9</v>
      </c>
      <c r="N307" s="410">
        <f xml:space="preserve"> Update!N726</f>
        <v>0</v>
      </c>
      <c r="O307" s="410">
        <f xml:space="preserve"> Update!O726</f>
        <v>0</v>
      </c>
      <c r="P307" s="410">
        <f xml:space="preserve"> Update!P726</f>
        <v>0</v>
      </c>
      <c r="Q307" s="410">
        <f xml:space="preserve"> Update!Q726</f>
        <v>0</v>
      </c>
      <c r="R307" s="193"/>
    </row>
    <row r="308" spans="1:18" hidden="1" outlineLevel="1">
      <c r="A308" s="257"/>
      <c r="B308" s="258"/>
      <c r="C308" s="259"/>
      <c r="D308" s="256"/>
      <c r="E308" s="197"/>
      <c r="F308" s="418"/>
      <c r="G308" s="418"/>
      <c r="H308" s="418"/>
      <c r="I308" s="419"/>
      <c r="J308" s="418"/>
      <c r="K308" s="418"/>
      <c r="L308" s="418"/>
      <c r="M308" s="418"/>
      <c r="N308" s="418"/>
      <c r="O308" s="418"/>
      <c r="P308" s="418"/>
      <c r="Q308" s="418"/>
      <c r="R308" s="193"/>
    </row>
    <row r="309" spans="1:18" hidden="1" outlineLevel="1" collapsed="1">
      <c r="A309" s="238"/>
      <c r="B309" s="242" t="s">
        <v>1198</v>
      </c>
      <c r="C309" s="239"/>
      <c r="D309" s="240"/>
      <c r="E309" s="197"/>
      <c r="F309" s="415"/>
      <c r="G309" s="415"/>
      <c r="H309" s="415"/>
      <c r="I309" s="415"/>
      <c r="J309" s="415"/>
      <c r="K309" s="415"/>
      <c r="L309" s="415"/>
      <c r="M309" s="415"/>
      <c r="N309" s="415"/>
      <c r="O309" s="415"/>
      <c r="P309" s="415"/>
      <c r="Q309" s="415"/>
      <c r="R309" s="193"/>
    </row>
    <row r="310" spans="1:18" hidden="1" outlineLevel="2">
      <c r="A310" s="238"/>
      <c r="B310" s="242"/>
      <c r="C310" s="239"/>
      <c r="D310" s="240"/>
      <c r="E310" s="197"/>
      <c r="F310" s="415"/>
      <c r="G310" s="415"/>
      <c r="H310" s="415"/>
      <c r="I310" s="415"/>
      <c r="J310" s="415"/>
      <c r="K310" s="415"/>
      <c r="L310" s="415"/>
      <c r="M310" s="415"/>
      <c r="N310" s="415"/>
      <c r="O310" s="415"/>
      <c r="P310" s="415"/>
      <c r="Q310" s="415"/>
      <c r="R310" s="193"/>
    </row>
    <row r="311" spans="1:18" hidden="1" outlineLevel="2">
      <c r="A311" s="184"/>
      <c r="B311" s="217"/>
      <c r="C311" s="186"/>
      <c r="D311" s="240"/>
      <c r="E311" s="182" t="str">
        <f xml:space="preserve"> Update!E728</f>
        <v>Opening RCV (CPIH inflated RCV) - DMMY - nominal (year end prices)</v>
      </c>
      <c r="F311" s="297">
        <f xml:space="preserve"> Update!F728</f>
        <v>0</v>
      </c>
      <c r="G311" s="297" t="str">
        <f xml:space="preserve"> Update!G728</f>
        <v>£m</v>
      </c>
      <c r="H311" s="297">
        <f xml:space="preserve"> Update!H728</f>
        <v>0</v>
      </c>
      <c r="I311" s="297">
        <f xml:space="preserve"> Update!I728</f>
        <v>0</v>
      </c>
      <c r="J311" s="297">
        <f xml:space="preserve"> Update!J728</f>
        <v>0</v>
      </c>
      <c r="K311" s="297">
        <f xml:space="preserve"> Update!K728</f>
        <v>0</v>
      </c>
      <c r="L311" s="297">
        <f xml:space="preserve"> Update!L728</f>
        <v>0</v>
      </c>
      <c r="M311" s="297">
        <f xml:space="preserve"> Update!M728</f>
        <v>5.2630737246121876E-9</v>
      </c>
      <c r="N311" s="297">
        <f xml:space="preserve"> Update!N728</f>
        <v>0</v>
      </c>
      <c r="O311" s="297">
        <f xml:space="preserve"> Update!O728</f>
        <v>0</v>
      </c>
      <c r="P311" s="297">
        <f xml:space="preserve"> Update!P728</f>
        <v>0</v>
      </c>
      <c r="Q311" s="297">
        <f xml:space="preserve"> Update!Q728</f>
        <v>0</v>
      </c>
      <c r="R311" s="193"/>
    </row>
    <row r="312" spans="1:18" hidden="1" outlineLevel="2">
      <c r="A312" s="184"/>
      <c r="B312" s="217"/>
      <c r="C312" s="186"/>
      <c r="D312" s="240" t="s">
        <v>473</v>
      </c>
      <c r="E312" s="182" t="str">
        <f xml:space="preserve"> Update!E729</f>
        <v>RCV - CPI(H) bf depreciation - DMMY - nominal (year end prices)</v>
      </c>
      <c r="F312" s="297">
        <f xml:space="preserve"> Update!F729</f>
        <v>0</v>
      </c>
      <c r="G312" s="297" t="str">
        <f xml:space="preserve"> Update!G729</f>
        <v>£m</v>
      </c>
      <c r="H312" s="297">
        <f xml:space="preserve"> Update!H729</f>
        <v>0</v>
      </c>
      <c r="I312" s="297">
        <f xml:space="preserve"> Update!I729</f>
        <v>0</v>
      </c>
      <c r="J312" s="297">
        <f xml:space="preserve"> Update!J729</f>
        <v>0</v>
      </c>
      <c r="K312" s="297">
        <f xml:space="preserve"> Update!K729</f>
        <v>0</v>
      </c>
      <c r="L312" s="297">
        <f xml:space="preserve"> Update!L729</f>
        <v>0</v>
      </c>
      <c r="M312" s="297">
        <f xml:space="preserve"> Update!M729</f>
        <v>0</v>
      </c>
      <c r="N312" s="297">
        <f xml:space="preserve"> Update!N729</f>
        <v>0</v>
      </c>
      <c r="O312" s="297">
        <f xml:space="preserve"> Update!O729</f>
        <v>0</v>
      </c>
      <c r="P312" s="297">
        <f xml:space="preserve"> Update!P729</f>
        <v>0</v>
      </c>
      <c r="Q312" s="297">
        <f xml:space="preserve"> Update!Q729</f>
        <v>0</v>
      </c>
      <c r="R312" s="193"/>
    </row>
    <row r="313" spans="1:18" hidden="1" outlineLevel="2">
      <c r="A313" s="184"/>
      <c r="B313" s="217"/>
      <c r="C313" s="186"/>
      <c r="D313" s="240" t="s">
        <v>473</v>
      </c>
      <c r="E313" s="182" t="str">
        <f xml:space="preserve"> Update!E730</f>
        <v>Other adjustments CPI(H) - DMMY - nominal (year end prices)</v>
      </c>
      <c r="F313" s="297">
        <f xml:space="preserve"> Update!F730</f>
        <v>0</v>
      </c>
      <c r="G313" s="297" t="str">
        <f xml:space="preserve"> Update!G730</f>
        <v>£m</v>
      </c>
      <c r="H313" s="297">
        <f xml:space="preserve"> Update!H730</f>
        <v>0</v>
      </c>
      <c r="I313" s="297">
        <f xml:space="preserve"> Update!I730</f>
        <v>0</v>
      </c>
      <c r="J313" s="297">
        <f xml:space="preserve"> Update!J730</f>
        <v>0</v>
      </c>
      <c r="K313" s="297">
        <f xml:space="preserve"> Update!K730</f>
        <v>0</v>
      </c>
      <c r="L313" s="297">
        <f xml:space="preserve"> Update!L730</f>
        <v>0</v>
      </c>
      <c r="M313" s="297">
        <f xml:space="preserve"> Update!M730</f>
        <v>0</v>
      </c>
      <c r="N313" s="297">
        <f xml:space="preserve"> Update!N730</f>
        <v>0</v>
      </c>
      <c r="O313" s="297">
        <f xml:space="preserve"> Update!O730</f>
        <v>0</v>
      </c>
      <c r="P313" s="297">
        <f xml:space="preserve"> Update!P730</f>
        <v>0</v>
      </c>
      <c r="Q313" s="297">
        <f xml:space="preserve"> Update!Q730</f>
        <v>0</v>
      </c>
      <c r="R313" s="193"/>
    </row>
    <row r="314" spans="1:18" hidden="1" outlineLevel="2">
      <c r="A314" s="184"/>
      <c r="B314" s="217"/>
      <c r="C314" s="186"/>
      <c r="D314" s="240"/>
      <c r="E314" s="182" t="str">
        <f xml:space="preserve"> Update!E731</f>
        <v>Closing RCV (CPIH inflated RCV) - DMMY - nominal (year end prices)</v>
      </c>
      <c r="F314" s="297">
        <f xml:space="preserve"> Update!F731</f>
        <v>0</v>
      </c>
      <c r="G314" s="297" t="str">
        <f xml:space="preserve"> Update!G731</f>
        <v>£m</v>
      </c>
      <c r="H314" s="297">
        <f xml:space="preserve"> Update!H731</f>
        <v>0</v>
      </c>
      <c r="I314" s="297">
        <f xml:space="preserve"> Update!I731</f>
        <v>0</v>
      </c>
      <c r="J314" s="297">
        <f xml:space="preserve"> Update!J731</f>
        <v>0</v>
      </c>
      <c r="K314" s="297">
        <f xml:space="preserve"> Update!K731</f>
        <v>0</v>
      </c>
      <c r="L314" s="297">
        <f xml:space="preserve"> Update!L731</f>
        <v>5.2102990564529032E-9</v>
      </c>
      <c r="M314" s="297">
        <f xml:space="preserve"> Update!M731</f>
        <v>5.2630737246121876E-9</v>
      </c>
      <c r="N314" s="297">
        <f xml:space="preserve"> Update!N731</f>
        <v>0</v>
      </c>
      <c r="O314" s="297">
        <f xml:space="preserve"> Update!O731</f>
        <v>0</v>
      </c>
      <c r="P314" s="297">
        <f xml:space="preserve"> Update!P731</f>
        <v>0</v>
      </c>
      <c r="Q314" s="297">
        <f xml:space="preserve"> Update!Q731</f>
        <v>0</v>
      </c>
      <c r="R314" s="193"/>
    </row>
    <row r="315" spans="1:18" hidden="1" outlineLevel="1">
      <c r="A315" s="238"/>
      <c r="B315" s="242"/>
      <c r="C315" s="239"/>
      <c r="D315" s="240"/>
      <c r="E315" s="197"/>
      <c r="F315" s="415"/>
      <c r="G315" s="415"/>
      <c r="H315" s="415"/>
      <c r="I315" s="415"/>
      <c r="J315" s="415"/>
      <c r="K315" s="415"/>
      <c r="L315" s="415"/>
      <c r="M315" s="415"/>
      <c r="N315" s="415"/>
      <c r="O315" s="415"/>
      <c r="P315" s="415"/>
      <c r="Q315" s="415"/>
      <c r="R315" s="193"/>
    </row>
    <row r="316" spans="1:18" hidden="1" outlineLevel="1" collapsed="1">
      <c r="A316" s="238"/>
      <c r="B316" s="242" t="s">
        <v>1199</v>
      </c>
      <c r="C316" s="239"/>
      <c r="D316" s="240"/>
      <c r="E316" s="197"/>
      <c r="F316" s="415"/>
      <c r="G316" s="415"/>
      <c r="H316" s="415"/>
      <c r="I316" s="415"/>
      <c r="J316" s="415"/>
      <c r="K316" s="415"/>
      <c r="L316" s="415"/>
      <c r="M316" s="415"/>
      <c r="N316" s="415"/>
      <c r="O316" s="415"/>
      <c r="P316" s="415"/>
      <c r="Q316" s="415"/>
      <c r="R316" s="193"/>
    </row>
    <row r="317" spans="1:18" hidden="1" outlineLevel="2">
      <c r="A317" s="238"/>
      <c r="B317" s="242"/>
      <c r="C317" s="239"/>
      <c r="D317" s="240"/>
      <c r="E317" s="197"/>
      <c r="F317" s="415"/>
      <c r="G317" s="415"/>
      <c r="H317" s="415"/>
      <c r="I317" s="415"/>
      <c r="J317" s="415"/>
      <c r="K317" s="415"/>
      <c r="L317" s="415"/>
      <c r="M317" s="415"/>
      <c r="N317" s="415"/>
      <c r="O317" s="415"/>
      <c r="P317" s="415"/>
      <c r="Q317" s="415"/>
      <c r="R317" s="193"/>
    </row>
    <row r="318" spans="1:18" hidden="1" outlineLevel="2">
      <c r="A318" s="184"/>
      <c r="B318" s="217"/>
      <c r="C318" s="186"/>
      <c r="D318" s="240"/>
      <c r="E318" s="182" t="str">
        <f xml:space="preserve"> Update!E733</f>
        <v>Opening RCV (Post 2020 investment RCV) - DMMY - nominal (year end prices)</v>
      </c>
      <c r="F318" s="297">
        <f xml:space="preserve"> Update!F733</f>
        <v>0</v>
      </c>
      <c r="G318" s="297" t="str">
        <f xml:space="preserve"> Update!G733</f>
        <v>£m</v>
      </c>
      <c r="H318" s="297">
        <f xml:space="preserve"> Update!H733</f>
        <v>0</v>
      </c>
      <c r="I318" s="297">
        <f xml:space="preserve"> Update!I733</f>
        <v>0</v>
      </c>
      <c r="J318" s="297">
        <f xml:space="preserve"> Update!J733</f>
        <v>0</v>
      </c>
      <c r="K318" s="297">
        <f xml:space="preserve"> Update!K733</f>
        <v>0</v>
      </c>
      <c r="L318" s="297">
        <f xml:space="preserve"> Update!L733</f>
        <v>0</v>
      </c>
      <c r="M318" s="297">
        <f xml:space="preserve"> Update!M733</f>
        <v>0</v>
      </c>
      <c r="N318" s="297">
        <f xml:space="preserve"> Update!N733</f>
        <v>0</v>
      </c>
      <c r="O318" s="297">
        <f xml:space="preserve"> Update!O733</f>
        <v>0</v>
      </c>
      <c r="P318" s="297">
        <f xml:space="preserve"> Update!P733</f>
        <v>0</v>
      </c>
      <c r="Q318" s="297">
        <f xml:space="preserve"> Update!Q733</f>
        <v>0</v>
      </c>
      <c r="R318" s="193"/>
    </row>
    <row r="319" spans="1:18" hidden="1" outlineLevel="2">
      <c r="A319" s="184"/>
      <c r="B319" s="217"/>
      <c r="C319" s="186"/>
      <c r="D319" s="240" t="s">
        <v>565</v>
      </c>
      <c r="E319" s="182" t="str">
        <f xml:space="preserve"> Update!E734</f>
        <v>Water resources: Non-PAYG Totex - nominal (year end prices)</v>
      </c>
      <c r="F319" s="297">
        <f xml:space="preserve"> Update!F734</f>
        <v>0</v>
      </c>
      <c r="G319" s="297" t="str">
        <f xml:space="preserve"> Update!G734</f>
        <v>£m</v>
      </c>
      <c r="H319" s="297">
        <f xml:space="preserve"> Update!H734</f>
        <v>0</v>
      </c>
      <c r="I319" s="297">
        <f xml:space="preserve"> Update!I734</f>
        <v>0</v>
      </c>
      <c r="J319" s="297">
        <f xml:space="preserve"> Update!J734</f>
        <v>0</v>
      </c>
      <c r="K319" s="297">
        <f xml:space="preserve"> Update!K734</f>
        <v>0</v>
      </c>
      <c r="L319" s="297">
        <f xml:space="preserve"> Update!L734</f>
        <v>0</v>
      </c>
      <c r="M319" s="297">
        <f xml:space="preserve"> Update!M734</f>
        <v>10.662253164000109</v>
      </c>
      <c r="N319" s="297">
        <f xml:space="preserve"> Update!N734</f>
        <v>0</v>
      </c>
      <c r="O319" s="297">
        <f xml:space="preserve"> Update!O734</f>
        <v>0</v>
      </c>
      <c r="P319" s="297">
        <f xml:space="preserve"> Update!P734</f>
        <v>0</v>
      </c>
      <c r="Q319" s="297">
        <f xml:space="preserve"> Update!Q734</f>
        <v>0</v>
      </c>
      <c r="R319" s="193"/>
    </row>
    <row r="320" spans="1:18" hidden="1" outlineLevel="2">
      <c r="A320" s="184"/>
      <c r="B320" s="217"/>
      <c r="C320" s="186"/>
      <c r="D320" s="240" t="s">
        <v>473</v>
      </c>
      <c r="E320" s="182" t="str">
        <f xml:space="preserve"> Update!E735</f>
        <v>RCV additions depreciation - DMMY - nominal (year end prices) POS</v>
      </c>
      <c r="F320" s="297">
        <f xml:space="preserve"> Update!F735</f>
        <v>0</v>
      </c>
      <c r="G320" s="297" t="str">
        <f xml:space="preserve"> Update!G735</f>
        <v>£m</v>
      </c>
      <c r="H320" s="297">
        <f xml:space="preserve"> Update!H735</f>
        <v>0</v>
      </c>
      <c r="I320" s="297">
        <f xml:space="preserve"> Update!I735</f>
        <v>0</v>
      </c>
      <c r="J320" s="297">
        <f xml:space="preserve"> Update!J735</f>
        <v>0</v>
      </c>
      <c r="K320" s="297">
        <f xml:space="preserve"> Update!K735</f>
        <v>0</v>
      </c>
      <c r="L320" s="297">
        <f xml:space="preserve"> Update!L735</f>
        <v>0</v>
      </c>
      <c r="M320" s="297">
        <f xml:space="preserve"> Update!M735</f>
        <v>6.6324299852774743E-2</v>
      </c>
      <c r="N320" s="297">
        <f xml:space="preserve"> Update!N735</f>
        <v>0</v>
      </c>
      <c r="O320" s="297">
        <f xml:space="preserve"> Update!O735</f>
        <v>0</v>
      </c>
      <c r="P320" s="297">
        <f xml:space="preserve"> Update!P735</f>
        <v>0</v>
      </c>
      <c r="Q320" s="297">
        <f xml:space="preserve"> Update!Q735</f>
        <v>0</v>
      </c>
      <c r="R320" s="193"/>
    </row>
    <row r="321" spans="1:18" hidden="1" outlineLevel="2">
      <c r="A321" s="184"/>
      <c r="B321" s="217"/>
      <c r="C321" s="186"/>
      <c r="D321" s="240"/>
      <c r="E321" s="182" t="str">
        <f xml:space="preserve"> Update!E736</f>
        <v>Closing RCV (Post 2020 investment RCV) - DMMY - nominal (year end prices)</v>
      </c>
      <c r="F321" s="297">
        <f xml:space="preserve"> Update!F736</f>
        <v>0</v>
      </c>
      <c r="G321" s="297" t="str">
        <f xml:space="preserve"> Update!G736</f>
        <v>£m</v>
      </c>
      <c r="H321" s="297">
        <f xml:space="preserve"> Update!H736</f>
        <v>0</v>
      </c>
      <c r="I321" s="297">
        <f xml:space="preserve"> Update!I736</f>
        <v>0</v>
      </c>
      <c r="J321" s="297">
        <f xml:space="preserve"> Update!J736</f>
        <v>0</v>
      </c>
      <c r="K321" s="297">
        <f xml:space="preserve"> Update!K736</f>
        <v>0</v>
      </c>
      <c r="L321" s="297">
        <f xml:space="preserve"> Update!L736</f>
        <v>0</v>
      </c>
      <c r="M321" s="297">
        <f xml:space="preserve"> Update!M736</f>
        <v>10.595928864147334</v>
      </c>
      <c r="N321" s="297">
        <f xml:space="preserve"> Update!N736</f>
        <v>0</v>
      </c>
      <c r="O321" s="297">
        <f xml:space="preserve"> Update!O736</f>
        <v>0</v>
      </c>
      <c r="P321" s="297">
        <f xml:space="preserve"> Update!P736</f>
        <v>0</v>
      </c>
      <c r="Q321" s="297">
        <f xml:space="preserve"> Update!Q736</f>
        <v>0</v>
      </c>
      <c r="R321" s="193"/>
    </row>
    <row r="322" spans="1:18" hidden="1" outlineLevel="1">
      <c r="A322" s="238"/>
      <c r="B322" s="242"/>
      <c r="C322" s="239"/>
      <c r="D322" s="240"/>
      <c r="E322" s="197"/>
      <c r="F322" s="415"/>
      <c r="G322" s="415"/>
      <c r="H322" s="415"/>
      <c r="I322" s="415"/>
      <c r="J322" s="415"/>
      <c r="K322" s="415"/>
      <c r="L322" s="415"/>
      <c r="M322" s="415"/>
      <c r="N322" s="415"/>
      <c r="O322" s="415"/>
      <c r="P322" s="415"/>
      <c r="Q322" s="415"/>
      <c r="R322" s="193"/>
    </row>
    <row r="323" spans="1:18" hidden="1" outlineLevel="1" collapsed="1">
      <c r="A323" s="311"/>
      <c r="B323" s="312" t="s">
        <v>1200</v>
      </c>
      <c r="C323" s="313"/>
      <c r="D323" s="251"/>
      <c r="E323" s="314"/>
      <c r="F323" s="413"/>
      <c r="G323" s="413"/>
      <c r="H323" s="413"/>
      <c r="I323" s="413"/>
      <c r="J323" s="413"/>
      <c r="K323" s="413"/>
      <c r="L323" s="413"/>
      <c r="M323" s="413"/>
      <c r="N323" s="413"/>
      <c r="O323" s="413"/>
      <c r="P323" s="413"/>
      <c r="Q323" s="413"/>
      <c r="R323" s="193"/>
    </row>
    <row r="324" spans="1:18" hidden="1" outlineLevel="2">
      <c r="A324" s="311"/>
      <c r="B324" s="312"/>
      <c r="C324" s="313"/>
      <c r="D324" s="251"/>
      <c r="E324" s="314"/>
      <c r="F324" s="413"/>
      <c r="G324" s="413"/>
      <c r="H324" s="413"/>
      <c r="I324" s="413"/>
      <c r="J324" s="413"/>
      <c r="K324" s="413"/>
      <c r="L324" s="413"/>
      <c r="M324" s="413"/>
      <c r="N324" s="413"/>
      <c r="O324" s="413"/>
      <c r="P324" s="413"/>
      <c r="Q324" s="413"/>
      <c r="R324" s="193"/>
    </row>
    <row r="325" spans="1:18" hidden="1" outlineLevel="2">
      <c r="A325" s="311"/>
      <c r="B325" s="312"/>
      <c r="C325" s="313"/>
      <c r="D325" s="251"/>
      <c r="E325" s="314" t="s">
        <v>1305</v>
      </c>
      <c r="F325" s="413"/>
      <c r="G325" s="413" t="s">
        <v>170</v>
      </c>
      <c r="H325" s="413"/>
      <c r="I325" s="413"/>
      <c r="J325" s="413">
        <f t="shared" ref="J325:Q325" si="12" xml:space="preserve"> J305 + J311 + J318</f>
        <v>0</v>
      </c>
      <c r="K325" s="413">
        <f t="shared" si="12"/>
        <v>0</v>
      </c>
      <c r="L325" s="413">
        <f t="shared" si="12"/>
        <v>0</v>
      </c>
      <c r="M325" s="413">
        <f t="shared" si="12"/>
        <v>1.0529634746118646E-8</v>
      </c>
      <c r="N325" s="413">
        <f t="shared" si="12"/>
        <v>0</v>
      </c>
      <c r="O325" s="413">
        <f t="shared" si="12"/>
        <v>0</v>
      </c>
      <c r="P325" s="413">
        <f t="shared" si="12"/>
        <v>0</v>
      </c>
      <c r="Q325" s="413">
        <f t="shared" si="12"/>
        <v>0</v>
      </c>
      <c r="R325" s="193"/>
    </row>
    <row r="326" spans="1:18" hidden="1" outlineLevel="2">
      <c r="A326" s="311"/>
      <c r="B326" s="312"/>
      <c r="C326" s="313"/>
      <c r="D326" s="251"/>
      <c r="E326" s="314" t="s">
        <v>1306</v>
      </c>
      <c r="F326" s="413"/>
      <c r="G326" s="413" t="s">
        <v>170</v>
      </c>
      <c r="H326" s="413"/>
      <c r="I326" s="413"/>
      <c r="J326" s="413">
        <f t="shared" ref="J326:Q326" si="13" xml:space="preserve"> J307 + J314 + J321</f>
        <v>0</v>
      </c>
      <c r="K326" s="413">
        <f t="shared" si="13"/>
        <v>0</v>
      </c>
      <c r="L326" s="413">
        <f t="shared" si="13"/>
        <v>1.0420598112905806E-8</v>
      </c>
      <c r="M326" s="413">
        <f t="shared" si="13"/>
        <v>10.595928874676968</v>
      </c>
      <c r="N326" s="413">
        <f t="shared" si="13"/>
        <v>0</v>
      </c>
      <c r="O326" s="413">
        <f t="shared" si="13"/>
        <v>0</v>
      </c>
      <c r="P326" s="413">
        <f t="shared" si="13"/>
        <v>0</v>
      </c>
      <c r="Q326" s="413">
        <f t="shared" si="13"/>
        <v>0</v>
      </c>
      <c r="R326" s="193"/>
    </row>
    <row r="327" spans="1:18" hidden="1" outlineLevel="2">
      <c r="A327" s="311"/>
      <c r="B327" s="312"/>
      <c r="C327" s="313"/>
      <c r="D327" s="251"/>
      <c r="E327" s="314" t="s">
        <v>1307</v>
      </c>
      <c r="F327" s="413"/>
      <c r="G327" s="413" t="s">
        <v>170</v>
      </c>
      <c r="H327" s="413"/>
      <c r="I327" s="413"/>
      <c r="J327" s="413">
        <f t="shared" ref="J327:Q327" si="14" xml:space="preserve"> J306 + J312 + J320</f>
        <v>0</v>
      </c>
      <c r="K327" s="413">
        <f t="shared" si="14"/>
        <v>0</v>
      </c>
      <c r="L327" s="413">
        <f t="shared" si="14"/>
        <v>0</v>
      </c>
      <c r="M327" s="413">
        <f t="shared" si="14"/>
        <v>6.6324299852774743E-2</v>
      </c>
      <c r="N327" s="413">
        <f t="shared" si="14"/>
        <v>0</v>
      </c>
      <c r="O327" s="413">
        <f t="shared" si="14"/>
        <v>0</v>
      </c>
      <c r="P327" s="413">
        <f t="shared" si="14"/>
        <v>0</v>
      </c>
      <c r="Q327" s="413">
        <f t="shared" si="14"/>
        <v>0</v>
      </c>
      <c r="R327" s="193"/>
    </row>
    <row r="328" spans="1:18" hidden="1" outlineLevel="1">
      <c r="A328" s="311"/>
      <c r="B328" s="312"/>
      <c r="C328" s="313"/>
      <c r="D328" s="251"/>
      <c r="E328" s="314"/>
      <c r="F328" s="413"/>
      <c r="G328" s="413"/>
      <c r="H328" s="413"/>
      <c r="I328" s="413"/>
      <c r="J328" s="413"/>
      <c r="K328" s="413"/>
      <c r="L328" s="413"/>
      <c r="M328" s="413"/>
      <c r="N328" s="413"/>
      <c r="O328" s="413"/>
      <c r="P328" s="413"/>
      <c r="Q328" s="413"/>
      <c r="R328" s="193"/>
    </row>
    <row r="329" spans="1:18" hidden="1" outlineLevel="1" collapsed="1">
      <c r="A329" s="311"/>
      <c r="B329" s="312" t="s">
        <v>1201</v>
      </c>
      <c r="C329" s="313"/>
      <c r="D329" s="251"/>
      <c r="E329" s="314"/>
      <c r="F329" s="413"/>
      <c r="G329" s="413"/>
      <c r="H329" s="413"/>
      <c r="I329" s="413"/>
      <c r="J329" s="413"/>
      <c r="K329" s="413"/>
      <c r="L329" s="413"/>
      <c r="M329" s="413"/>
      <c r="N329" s="413"/>
      <c r="O329" s="413"/>
      <c r="P329" s="413"/>
      <c r="Q329" s="413"/>
      <c r="R329" s="193"/>
    </row>
    <row r="330" spans="1:18" hidden="1" outlineLevel="2">
      <c r="A330" s="311"/>
      <c r="B330" s="312"/>
      <c r="C330" s="313"/>
      <c r="D330" s="251"/>
      <c r="E330" s="314"/>
      <c r="F330" s="413"/>
      <c r="G330" s="413"/>
      <c r="H330" s="413"/>
      <c r="I330" s="413"/>
      <c r="J330" s="413"/>
      <c r="K330" s="413"/>
      <c r="L330" s="413"/>
      <c r="M330" s="413"/>
      <c r="N330" s="413"/>
      <c r="O330" s="413"/>
      <c r="P330" s="413"/>
      <c r="Q330" s="413"/>
      <c r="R330" s="193"/>
    </row>
    <row r="331" spans="1:18" hidden="1" outlineLevel="2">
      <c r="A331" s="158"/>
      <c r="B331" s="159"/>
      <c r="C331" s="160"/>
      <c r="D331" s="251"/>
      <c r="E331" s="156" t="str">
        <f xml:space="preserve"> Update!E738</f>
        <v>Average RPI inflated RCV (year average) - DMMY - nominal (year average prices)</v>
      </c>
      <c r="F331" s="420">
        <f xml:space="preserve"> Update!F738</f>
        <v>0</v>
      </c>
      <c r="G331" s="420" t="str">
        <f xml:space="preserve"> Update!G738</f>
        <v>£m</v>
      </c>
      <c r="H331" s="420">
        <f xml:space="preserve"> Update!H738</f>
        <v>0</v>
      </c>
      <c r="I331" s="420">
        <f xml:space="preserve"> Update!I738</f>
        <v>0</v>
      </c>
      <c r="J331" s="420">
        <f xml:space="preserve"> Update!J738</f>
        <v>0</v>
      </c>
      <c r="K331" s="420">
        <f xml:space="preserve"> Update!K738</f>
        <v>0</v>
      </c>
      <c r="L331" s="420">
        <f xml:space="preserve"> Update!L738</f>
        <v>0</v>
      </c>
      <c r="M331" s="420">
        <f xml:space="preserve"> Update!M738</f>
        <v>5.2381558382394459E-9</v>
      </c>
      <c r="N331" s="420">
        <f xml:space="preserve"> Update!N738</f>
        <v>0</v>
      </c>
      <c r="O331" s="420">
        <f xml:space="preserve"> Update!O738</f>
        <v>0</v>
      </c>
      <c r="P331" s="420">
        <f xml:space="preserve"> Update!P738</f>
        <v>0</v>
      </c>
      <c r="Q331" s="420">
        <f xml:space="preserve"> Update!Q738</f>
        <v>0</v>
      </c>
      <c r="R331" s="193"/>
    </row>
    <row r="332" spans="1:18" hidden="1" outlineLevel="2">
      <c r="A332" s="158"/>
      <c r="B332" s="159"/>
      <c r="C332" s="160"/>
      <c r="D332" s="251"/>
      <c r="E332" s="156" t="str">
        <f xml:space="preserve"> Update!E739</f>
        <v>Average CPIH inflated RCV (year average) - DMMY - nominal (year average prices)</v>
      </c>
      <c r="F332" s="420">
        <f xml:space="preserve"> Update!F739</f>
        <v>0</v>
      </c>
      <c r="G332" s="420" t="str">
        <f xml:space="preserve"> Update!G739</f>
        <v>£m</v>
      </c>
      <c r="H332" s="420">
        <f xml:space="preserve"> Update!H739</f>
        <v>0</v>
      </c>
      <c r="I332" s="420">
        <f xml:space="preserve"> Update!I739</f>
        <v>0</v>
      </c>
      <c r="J332" s="420">
        <f xml:space="preserve"> Update!J739</f>
        <v>0</v>
      </c>
      <c r="K332" s="420">
        <f xml:space="preserve"> Update!K739</f>
        <v>0</v>
      </c>
      <c r="L332" s="420">
        <f xml:space="preserve"> Update!L739</f>
        <v>0</v>
      </c>
      <c r="M332" s="420">
        <f xml:space="preserve"> Update!M739</f>
        <v>5.234687350071967E-9</v>
      </c>
      <c r="N332" s="420">
        <f xml:space="preserve"> Update!N739</f>
        <v>0</v>
      </c>
      <c r="O332" s="420">
        <f xml:space="preserve"> Update!O739</f>
        <v>0</v>
      </c>
      <c r="P332" s="420">
        <f xml:space="preserve"> Update!P739</f>
        <v>0</v>
      </c>
      <c r="Q332" s="420">
        <f xml:space="preserve"> Update!Q739</f>
        <v>0</v>
      </c>
      <c r="R332" s="193"/>
    </row>
    <row r="333" spans="1:18" hidden="1" outlineLevel="2">
      <c r="A333" s="158"/>
      <c r="B333" s="159"/>
      <c r="C333" s="160"/>
      <c r="D333" s="251"/>
      <c r="E333" s="156" t="str">
        <f xml:space="preserve"> Update!E740</f>
        <v>Average post 2020 investment RCV (year average) - DMMY - nominal (year average prices)</v>
      </c>
      <c r="F333" s="420">
        <f xml:space="preserve"> Update!F740</f>
        <v>0</v>
      </c>
      <c r="G333" s="420" t="str">
        <f xml:space="preserve"> Update!G740</f>
        <v>£m</v>
      </c>
      <c r="H333" s="420">
        <f xml:space="preserve"> Update!H740</f>
        <v>0</v>
      </c>
      <c r="I333" s="420">
        <f xml:space="preserve"> Update!I740</f>
        <v>0</v>
      </c>
      <c r="J333" s="420">
        <f xml:space="preserve"> Update!J740</f>
        <v>0</v>
      </c>
      <c r="K333" s="420">
        <f xml:space="preserve"> Update!K740</f>
        <v>0</v>
      </c>
      <c r="L333" s="420">
        <f xml:space="preserve"> Update!L740</f>
        <v>0</v>
      </c>
      <c r="M333" s="420">
        <f xml:space="preserve"> Update!M740</f>
        <v>5.2693898745928696</v>
      </c>
      <c r="N333" s="420">
        <f xml:space="preserve"> Update!N740</f>
        <v>0</v>
      </c>
      <c r="O333" s="420">
        <f xml:space="preserve"> Update!O740</f>
        <v>0</v>
      </c>
      <c r="P333" s="420">
        <f xml:space="preserve"> Update!P740</f>
        <v>0</v>
      </c>
      <c r="Q333" s="420">
        <f xml:space="preserve"> Update!Q740</f>
        <v>0</v>
      </c>
      <c r="R333" s="193"/>
    </row>
    <row r="334" spans="1:18" hidden="1" outlineLevel="2">
      <c r="A334" s="158"/>
      <c r="B334" s="159"/>
      <c r="C334" s="160"/>
      <c r="D334" s="251"/>
      <c r="E334" s="156" t="str">
        <f xml:space="preserve"> Update!E741</f>
        <v>Average total RCV (year average) - DMMY - nominal (year average prices)</v>
      </c>
      <c r="F334" s="420">
        <f xml:space="preserve"> Update!F741</f>
        <v>0</v>
      </c>
      <c r="G334" s="420" t="str">
        <f xml:space="preserve"> Update!G741</f>
        <v>£m</v>
      </c>
      <c r="H334" s="420">
        <f xml:space="preserve"> Update!H741</f>
        <v>0</v>
      </c>
      <c r="I334" s="420">
        <f xml:space="preserve"> Update!I741</f>
        <v>0</v>
      </c>
      <c r="J334" s="420">
        <f xml:space="preserve"> Update!J741</f>
        <v>0</v>
      </c>
      <c r="K334" s="420">
        <f xml:space="preserve"> Update!K741</f>
        <v>0</v>
      </c>
      <c r="L334" s="420">
        <f xml:space="preserve"> Update!L741</f>
        <v>0</v>
      </c>
      <c r="M334" s="420">
        <f xml:space="preserve"> Update!M741</f>
        <v>5.2693898850657126</v>
      </c>
      <c r="N334" s="420">
        <f xml:space="preserve"> Update!N741</f>
        <v>0</v>
      </c>
      <c r="O334" s="420">
        <f xml:space="preserve"> Update!O741</f>
        <v>0</v>
      </c>
      <c r="P334" s="420">
        <f xml:space="preserve"> Update!P741</f>
        <v>0</v>
      </c>
      <c r="Q334" s="420">
        <f xml:space="preserve"> Update!Q741</f>
        <v>0</v>
      </c>
      <c r="R334" s="193"/>
    </row>
    <row r="335" spans="1:18" hidden="1" outlineLevel="1">
      <c r="A335" s="311"/>
      <c r="B335" s="312"/>
      <c r="C335" s="313"/>
      <c r="D335" s="251"/>
      <c r="E335" s="314"/>
      <c r="F335" s="315"/>
      <c r="G335" s="315"/>
      <c r="H335" s="315"/>
      <c r="I335" s="315"/>
      <c r="J335" s="315"/>
      <c r="K335" s="315"/>
      <c r="L335" s="315"/>
      <c r="M335" s="315"/>
      <c r="N335" s="315"/>
      <c r="O335" s="315"/>
      <c r="P335" s="315"/>
      <c r="Q335" s="315"/>
      <c r="R335" s="193"/>
    </row>
    <row r="336" spans="1:18" s="315" customFormat="1" hidden="1" outlineLevel="1" collapsed="1">
      <c r="A336" s="311"/>
      <c r="B336" s="85" t="s">
        <v>1168</v>
      </c>
      <c r="C336" s="313"/>
      <c r="D336" s="251"/>
      <c r="E336" s="314"/>
      <c r="R336" s="241"/>
    </row>
    <row r="337" spans="1:20" s="315" customFormat="1" hidden="1" outlineLevel="2">
      <c r="A337" s="311"/>
      <c r="B337" s="85"/>
      <c r="C337" s="313"/>
      <c r="D337" s="251"/>
      <c r="E337" s="314"/>
      <c r="R337" s="241"/>
    </row>
    <row r="338" spans="1:20" s="188" customFormat="1" hidden="1" outlineLevel="2">
      <c r="A338" s="184"/>
      <c r="B338" s="159"/>
      <c r="C338" s="186"/>
      <c r="D338" s="240"/>
      <c r="E338" s="182" t="str">
        <f xml:space="preserve"> Inp!E$201</f>
        <v>Regulatory equity notional (PR19FD)</v>
      </c>
      <c r="F338" s="182">
        <f xml:space="preserve"> Inp!F$201</f>
        <v>0</v>
      </c>
      <c r="G338" s="182" t="str">
        <f xml:space="preserve"> Inp!G$201</f>
        <v>%</v>
      </c>
      <c r="H338" s="182">
        <f xml:space="preserve"> Inp!H$201</f>
        <v>0</v>
      </c>
      <c r="I338" s="182">
        <f xml:space="preserve"> Inp!I$201</f>
        <v>0</v>
      </c>
      <c r="J338" s="295">
        <f xml:space="preserve"> Inp!J$201</f>
        <v>0</v>
      </c>
      <c r="K338" s="295">
        <f xml:space="preserve"> Inp!K$201</f>
        <v>0</v>
      </c>
      <c r="L338" s="295">
        <f xml:space="preserve"> Inp!L$201</f>
        <v>0</v>
      </c>
      <c r="M338" s="295">
        <f xml:space="preserve"> Inp!M$201</f>
        <v>0.4</v>
      </c>
      <c r="N338" s="295">
        <f xml:space="preserve"> Inp!N$201</f>
        <v>0.4</v>
      </c>
      <c r="O338" s="295">
        <f xml:space="preserve"> Inp!O$201</f>
        <v>0.4</v>
      </c>
      <c r="P338" s="295">
        <f xml:space="preserve"> Inp!P$201</f>
        <v>0.4</v>
      </c>
      <c r="Q338" s="295">
        <f xml:space="preserve"> Inp!Q$201</f>
        <v>0.4</v>
      </c>
    </row>
    <row r="339" spans="1:20" s="162" customFormat="1" hidden="1" outlineLevel="2">
      <c r="A339" s="158"/>
      <c r="B339" s="159"/>
      <c r="C339" s="160"/>
      <c r="D339" s="251"/>
      <c r="E339" s="156" t="str">
        <f xml:space="preserve"> Update!E788</f>
        <v>Notional regulated equity - DMMY - real (2017-18 prices)</v>
      </c>
      <c r="F339" s="420">
        <f xml:space="preserve"> Update!F788</f>
        <v>0</v>
      </c>
      <c r="G339" s="420" t="str">
        <f xml:space="preserve"> Update!G788</f>
        <v>£m</v>
      </c>
      <c r="H339" s="420">
        <f xml:space="preserve"> Update!H788</f>
        <v>0</v>
      </c>
      <c r="I339" s="420">
        <f xml:space="preserve"> Update!I788</f>
        <v>0</v>
      </c>
      <c r="J339" s="420">
        <f xml:space="preserve"> Update!J788</f>
        <v>0</v>
      </c>
      <c r="K339" s="420">
        <f xml:space="preserve"> Update!K788</f>
        <v>0</v>
      </c>
      <c r="L339" s="420">
        <f xml:space="preserve"> Update!L788</f>
        <v>0</v>
      </c>
      <c r="M339" s="420">
        <f xml:space="preserve"> Update!M788</f>
        <v>2.0132586848738039</v>
      </c>
      <c r="N339" s="420">
        <f xml:space="preserve"> Update!N788</f>
        <v>0</v>
      </c>
      <c r="O339" s="420">
        <f xml:space="preserve"> Update!O788</f>
        <v>0</v>
      </c>
      <c r="P339" s="420">
        <f xml:space="preserve"> Update!P788</f>
        <v>0</v>
      </c>
      <c r="Q339" s="420">
        <f xml:space="preserve"> Update!Q788</f>
        <v>0</v>
      </c>
      <c r="R339" s="188"/>
    </row>
    <row r="340" spans="1:20" s="315" customFormat="1" hidden="1" outlineLevel="1">
      <c r="A340" s="311"/>
      <c r="B340" s="312"/>
      <c r="C340" s="313"/>
      <c r="D340" s="251"/>
      <c r="E340" s="314"/>
      <c r="F340" s="314"/>
      <c r="G340" s="314"/>
      <c r="H340" s="314"/>
      <c r="I340" s="314"/>
      <c r="J340" s="314"/>
      <c r="K340" s="314"/>
      <c r="L340" s="314"/>
      <c r="M340" s="314"/>
      <c r="N340" s="314"/>
      <c r="O340" s="314"/>
      <c r="P340" s="314"/>
      <c r="Q340" s="314"/>
      <c r="R340" s="241"/>
    </row>
    <row r="341" spans="1:20" s="315" customFormat="1" hidden="1" outlineLevel="1" collapsed="1">
      <c r="A341" s="311"/>
      <c r="B341" s="309" t="s">
        <v>1167</v>
      </c>
      <c r="C341" s="313"/>
      <c r="D341" s="251"/>
      <c r="E341" s="314"/>
      <c r="F341" s="314"/>
      <c r="G341" s="314"/>
      <c r="H341" s="314"/>
      <c r="I341" s="314"/>
      <c r="J341" s="314"/>
      <c r="K341" s="314"/>
      <c r="L341" s="314"/>
      <c r="M341" s="314"/>
      <c r="N341" s="314"/>
      <c r="O341" s="314"/>
      <c r="P341" s="314"/>
      <c r="Q341" s="314"/>
      <c r="R341" s="241"/>
    </row>
    <row r="342" spans="1:20" s="315" customFormat="1" hidden="1" outlineLevel="2">
      <c r="A342" s="311"/>
      <c r="B342" s="309"/>
      <c r="C342" s="313"/>
      <c r="D342" s="251"/>
      <c r="E342" s="314"/>
      <c r="F342" s="314"/>
      <c r="G342" s="314"/>
      <c r="H342" s="314"/>
      <c r="I342" s="314"/>
      <c r="J342" s="314"/>
      <c r="K342" s="314"/>
      <c r="L342" s="314"/>
      <c r="M342" s="314"/>
      <c r="N342" s="314"/>
      <c r="O342" s="314"/>
      <c r="P342" s="314"/>
      <c r="Q342" s="314"/>
      <c r="R342" s="241"/>
    </row>
    <row r="343" spans="1:20" s="188" customFormat="1" hidden="1" outlineLevel="2">
      <c r="A343" s="184"/>
      <c r="B343" s="159"/>
      <c r="C343" s="186"/>
      <c r="D343" s="240"/>
      <c r="E343" s="182" t="str">
        <f xml:space="preserve"> Inp!E$209</f>
        <v>Regulatory equity actual</v>
      </c>
      <c r="F343" s="182">
        <f xml:space="preserve"> Inp!F$209</f>
        <v>0</v>
      </c>
      <c r="G343" s="182" t="str">
        <f xml:space="preserve"> Inp!G$209</f>
        <v>%</v>
      </c>
      <c r="H343" s="182">
        <f xml:space="preserve"> Inp!H$209</f>
        <v>0</v>
      </c>
      <c r="I343" s="182">
        <f xml:space="preserve"> Inp!I$209</f>
        <v>0</v>
      </c>
      <c r="J343" s="295">
        <f xml:space="preserve"> Inp!J$209</f>
        <v>0</v>
      </c>
      <c r="K343" s="295">
        <f xml:space="preserve"> Inp!K$209</f>
        <v>0</v>
      </c>
      <c r="L343" s="295">
        <f xml:space="preserve"> Inp!L$209</f>
        <v>0</v>
      </c>
      <c r="M343" s="295">
        <f xml:space="preserve"> Inp!M$209</f>
        <v>0</v>
      </c>
      <c r="N343" s="295">
        <f xml:space="preserve"> Inp!N$209</f>
        <v>0</v>
      </c>
      <c r="O343" s="295">
        <f xml:space="preserve"> Inp!O$209</f>
        <v>0</v>
      </c>
      <c r="P343" s="295">
        <f xml:space="preserve"> Inp!P$209</f>
        <v>0</v>
      </c>
      <c r="Q343" s="295">
        <f xml:space="preserve"> Inp!Q$209</f>
        <v>0</v>
      </c>
    </row>
    <row r="344" spans="1:20" s="162" customFormat="1" hidden="1" outlineLevel="2">
      <c r="A344" s="158"/>
      <c r="B344" s="159"/>
      <c r="C344" s="160"/>
      <c r="D344" s="251"/>
      <c r="E344" s="156" t="str">
        <f xml:space="preserve"> Update!E796</f>
        <v>Actual regulated equity - DMMY - real (2017-18 prices)</v>
      </c>
      <c r="F344" s="420">
        <f xml:space="preserve"> Update!F796</f>
        <v>0</v>
      </c>
      <c r="G344" s="420" t="str">
        <f xml:space="preserve"> Update!G796</f>
        <v>£m</v>
      </c>
      <c r="H344" s="420">
        <f xml:space="preserve"> Update!H796</f>
        <v>0</v>
      </c>
      <c r="I344" s="420">
        <f xml:space="preserve"> Update!I796</f>
        <v>0</v>
      </c>
      <c r="J344" s="420">
        <f xml:space="preserve"> Update!J796</f>
        <v>0</v>
      </c>
      <c r="K344" s="420">
        <f xml:space="preserve"> Update!K796</f>
        <v>0</v>
      </c>
      <c r="L344" s="420">
        <f xml:space="preserve"> Update!L796</f>
        <v>0</v>
      </c>
      <c r="M344" s="420">
        <f xml:space="preserve"> Update!M796</f>
        <v>0</v>
      </c>
      <c r="N344" s="420">
        <f xml:space="preserve"> Update!N796</f>
        <v>0</v>
      </c>
      <c r="O344" s="420">
        <f xml:space="preserve"> Update!O796</f>
        <v>0</v>
      </c>
      <c r="P344" s="420">
        <f xml:space="preserve"> Update!P796</f>
        <v>0</v>
      </c>
      <c r="Q344" s="420">
        <f xml:space="preserve"> Update!Q796</f>
        <v>0</v>
      </c>
      <c r="R344" s="188"/>
    </row>
    <row r="345" spans="1:20" s="162" customFormat="1" hidden="1" outlineLevel="1">
      <c r="A345" s="158"/>
      <c r="B345" s="159"/>
      <c r="C345" s="160"/>
      <c r="D345" s="251"/>
      <c r="E345" s="156"/>
      <c r="F345" s="156"/>
      <c r="G345" s="156"/>
      <c r="H345" s="156"/>
      <c r="I345" s="156"/>
      <c r="J345" s="156"/>
      <c r="K345" s="156"/>
      <c r="L345" s="156"/>
      <c r="M345" s="156"/>
      <c r="N345" s="156"/>
      <c r="O345" s="156"/>
      <c r="P345" s="156"/>
      <c r="Q345" s="156"/>
      <c r="R345" s="188"/>
    </row>
    <row r="346" spans="1:20">
      <c r="A346" s="311"/>
      <c r="B346" s="312"/>
      <c r="C346" s="313"/>
      <c r="D346" s="251"/>
      <c r="E346" s="314"/>
      <c r="F346" s="315"/>
      <c r="G346" s="315"/>
      <c r="H346" s="315"/>
      <c r="I346" s="315"/>
      <c r="J346" s="315"/>
      <c r="K346" s="315"/>
      <c r="L346" s="315"/>
      <c r="M346" s="315"/>
      <c r="N346" s="315"/>
      <c r="O346" s="315"/>
      <c r="P346" s="315"/>
      <c r="Q346" s="315"/>
      <c r="R346" s="193"/>
    </row>
    <row r="347" spans="1:20" collapsed="1">
      <c r="A347" s="33" t="s">
        <v>1032</v>
      </c>
      <c r="B347" s="33"/>
      <c r="C347" s="33"/>
      <c r="D347" s="399"/>
      <c r="E347" s="33"/>
      <c r="F347" s="33"/>
      <c r="G347" s="33"/>
      <c r="H347" s="33"/>
      <c r="I347" s="33"/>
      <c r="J347" s="33"/>
      <c r="K347" s="33"/>
      <c r="L347" s="33"/>
      <c r="M347" s="33"/>
      <c r="N347" s="33"/>
      <c r="O347" s="33"/>
      <c r="P347" s="33"/>
      <c r="Q347" s="33"/>
      <c r="R347" s="193"/>
    </row>
    <row r="348" spans="1:20" s="315" customFormat="1" hidden="1" outlineLevel="1">
      <c r="A348" s="22"/>
      <c r="B348" s="23"/>
      <c r="C348" s="24"/>
      <c r="D348" s="400"/>
      <c r="E348" s="8"/>
      <c r="F348" s="425"/>
      <c r="G348" s="425"/>
      <c r="H348" s="425"/>
      <c r="I348" s="426"/>
      <c r="J348" s="426"/>
      <c r="K348" s="426"/>
      <c r="L348" s="426"/>
      <c r="M348" s="426"/>
      <c r="N348" s="426"/>
      <c r="O348" s="426"/>
      <c r="P348" s="426"/>
      <c r="Q348" s="426"/>
      <c r="R348" s="225"/>
      <c r="S348" s="225"/>
      <c r="T348" s="225"/>
    </row>
    <row r="349" spans="1:20" hidden="1" outlineLevel="1" collapsed="1">
      <c r="B349" s="258" t="s">
        <v>1164</v>
      </c>
      <c r="D349" s="251"/>
      <c r="F349" s="411"/>
      <c r="G349" s="411"/>
      <c r="H349" s="411"/>
      <c r="I349" s="411"/>
      <c r="J349" s="411"/>
      <c r="K349" s="411"/>
      <c r="L349" s="411"/>
      <c r="M349" s="411"/>
      <c r="N349" s="411"/>
      <c r="O349" s="411"/>
      <c r="P349" s="411"/>
      <c r="Q349" s="411"/>
      <c r="R349" s="209"/>
      <c r="S349" s="33"/>
      <c r="T349" s="33"/>
    </row>
    <row r="350" spans="1:20" s="367" customFormat="1" hidden="1" outlineLevel="2">
      <c r="A350" s="67"/>
      <c r="B350" s="85"/>
      <c r="C350" s="86"/>
      <c r="D350" s="251"/>
      <c r="E350" s="84"/>
      <c r="F350" s="411"/>
      <c r="G350" s="411"/>
      <c r="H350" s="411"/>
      <c r="I350" s="411"/>
      <c r="J350" s="411"/>
      <c r="K350" s="411"/>
      <c r="L350" s="411"/>
      <c r="M350" s="411"/>
      <c r="N350" s="411"/>
      <c r="O350" s="411"/>
      <c r="P350" s="411"/>
      <c r="Q350" s="411"/>
      <c r="R350" s="241"/>
      <c r="S350" s="315"/>
      <c r="T350" s="315"/>
    </row>
    <row r="351" spans="1:20" hidden="1" outlineLevel="2">
      <c r="A351" s="368"/>
      <c r="B351" s="219"/>
      <c r="C351" s="369"/>
      <c r="D351" s="223"/>
      <c r="E351" s="370" t="str">
        <f xml:space="preserve"> Update!E832</f>
        <v xml:space="preserve">Total: RCV at 31 March 2020 expressed in March 2020 prices </v>
      </c>
      <c r="F351" s="410">
        <f xml:space="preserve"> Update!F832</f>
        <v>0</v>
      </c>
      <c r="G351" s="410" t="str">
        <f xml:space="preserve"> Update!G832</f>
        <v>£m</v>
      </c>
      <c r="H351" s="410">
        <f xml:space="preserve"> Update!H832</f>
        <v>0</v>
      </c>
      <c r="I351" s="410">
        <f xml:space="preserve"> Update!I832</f>
        <v>0</v>
      </c>
      <c r="J351" s="410">
        <f xml:space="preserve"> Update!J832</f>
        <v>0</v>
      </c>
      <c r="K351" s="410">
        <f xml:space="preserve"> Update!K832</f>
        <v>0</v>
      </c>
      <c r="L351" s="410">
        <f xml:space="preserve"> Update!L832</f>
        <v>0</v>
      </c>
      <c r="M351" s="410">
        <f xml:space="preserve"> Update!M832</f>
        <v>151.8373506861216</v>
      </c>
      <c r="N351" s="410">
        <f xml:space="preserve"> Update!N832</f>
        <v>0</v>
      </c>
      <c r="O351" s="410">
        <f xml:space="preserve"> Update!O832</f>
        <v>0</v>
      </c>
      <c r="P351" s="410">
        <f xml:space="preserve"> Update!P832</f>
        <v>0</v>
      </c>
      <c r="Q351" s="410">
        <f xml:space="preserve"> Update!Q832</f>
        <v>0</v>
      </c>
      <c r="R351" s="209"/>
      <c r="S351" s="33"/>
      <c r="T351" s="33"/>
    </row>
    <row r="352" spans="1:20" hidden="1" outlineLevel="2">
      <c r="A352" s="368"/>
      <c r="B352" s="219"/>
      <c r="C352" s="369"/>
      <c r="D352" s="223"/>
      <c r="E352" s="370" t="str">
        <f xml:space="preserve"> Update!E833</f>
        <v xml:space="preserve">Total: Indexation roll forward in 2021 update </v>
      </c>
      <c r="F352" s="410">
        <f xml:space="preserve"> Update!F833</f>
        <v>0</v>
      </c>
      <c r="G352" s="410" t="str">
        <f xml:space="preserve"> Update!G833</f>
        <v>£m</v>
      </c>
      <c r="H352" s="410">
        <f xml:space="preserve"> Update!H833</f>
        <v>0</v>
      </c>
      <c r="I352" s="410">
        <f xml:space="preserve"> Update!I833</f>
        <v>0</v>
      </c>
      <c r="J352" s="410">
        <f xml:space="preserve"> Update!J833</f>
        <v>0</v>
      </c>
      <c r="K352" s="410">
        <f xml:space="preserve"> Update!K833</f>
        <v>0</v>
      </c>
      <c r="L352" s="410">
        <f xml:space="preserve"> Update!L833</f>
        <v>0</v>
      </c>
      <c r="M352" s="410">
        <f xml:space="preserve"> Update!M833</f>
        <v>1.5379473826402927</v>
      </c>
      <c r="N352" s="410">
        <f xml:space="preserve"> Update!N833</f>
        <v>0</v>
      </c>
      <c r="O352" s="410">
        <f xml:space="preserve"> Update!O833</f>
        <v>0</v>
      </c>
      <c r="P352" s="410">
        <f xml:space="preserve"> Update!P833</f>
        <v>0</v>
      </c>
      <c r="Q352" s="410">
        <f xml:space="preserve"> Update!Q833</f>
        <v>0</v>
      </c>
      <c r="R352" s="209"/>
      <c r="S352" s="33"/>
      <c r="T352" s="33"/>
    </row>
    <row r="353" spans="1:20" hidden="1" outlineLevel="2">
      <c r="A353" s="368"/>
      <c r="B353" s="219"/>
      <c r="C353" s="369"/>
      <c r="D353" s="223"/>
      <c r="E353" s="370" t="str">
        <f xml:space="preserve"> Update!E834</f>
        <v xml:space="preserve">Total: RCV at 31 March 2020 expressed in March 2021 prices </v>
      </c>
      <c r="F353" s="410">
        <f xml:space="preserve"> Update!F834</f>
        <v>0</v>
      </c>
      <c r="G353" s="410" t="str">
        <f xml:space="preserve"> Update!G834</f>
        <v>£m</v>
      </c>
      <c r="H353" s="410">
        <f xml:space="preserve"> Update!H834</f>
        <v>0</v>
      </c>
      <c r="I353" s="410">
        <f xml:space="preserve"> Update!I834</f>
        <v>0</v>
      </c>
      <c r="J353" s="410">
        <f xml:space="preserve"> Update!J834</f>
        <v>0</v>
      </c>
      <c r="K353" s="410">
        <f xml:space="preserve"> Update!K834</f>
        <v>0</v>
      </c>
      <c r="L353" s="410">
        <f xml:space="preserve"> Update!L834</f>
        <v>0</v>
      </c>
      <c r="M353" s="410">
        <f xml:space="preserve"> Update!M834</f>
        <v>153.37529806876188</v>
      </c>
      <c r="N353" s="410">
        <f xml:space="preserve"> Update!N834</f>
        <v>0</v>
      </c>
      <c r="O353" s="410">
        <f xml:space="preserve"> Update!O834</f>
        <v>0</v>
      </c>
      <c r="P353" s="410">
        <f xml:space="preserve"> Update!P834</f>
        <v>0</v>
      </c>
      <c r="Q353" s="410">
        <f xml:space="preserve"> Update!Q834</f>
        <v>0</v>
      </c>
      <c r="R353" s="209"/>
      <c r="S353" s="33"/>
      <c r="T353" s="33"/>
    </row>
    <row r="354" spans="1:20" s="367" customFormat="1" hidden="1" outlineLevel="2">
      <c r="A354" s="67"/>
      <c r="B354" s="85"/>
      <c r="C354" s="86"/>
      <c r="D354" s="251"/>
      <c r="E354" s="84"/>
      <c r="F354" s="411"/>
      <c r="G354" s="411"/>
      <c r="H354" s="411"/>
      <c r="I354" s="411"/>
      <c r="J354" s="411"/>
      <c r="K354" s="411"/>
      <c r="L354" s="411"/>
      <c r="M354" s="411"/>
      <c r="N354" s="411"/>
      <c r="O354" s="411"/>
      <c r="P354" s="411"/>
      <c r="Q354" s="411"/>
      <c r="R354" s="241"/>
      <c r="S354" s="315"/>
      <c r="T354" s="315"/>
    </row>
    <row r="355" spans="1:20" hidden="1" outlineLevel="2">
      <c r="A355" s="368"/>
      <c r="B355" s="219"/>
      <c r="C355" s="369"/>
      <c r="D355" s="223"/>
      <c r="E355" s="370" t="str">
        <f xml:space="preserve"> Update!E836</f>
        <v xml:space="preserve">Total: RCV at 31 March 2021 expressed in March 2021 prices </v>
      </c>
      <c r="F355" s="410">
        <f xml:space="preserve"> Update!F836</f>
        <v>0</v>
      </c>
      <c r="G355" s="410" t="str">
        <f xml:space="preserve"> Update!G836</f>
        <v>£m</v>
      </c>
      <c r="H355" s="410">
        <f xml:space="preserve"> Update!H836</f>
        <v>0</v>
      </c>
      <c r="I355" s="410">
        <f xml:space="preserve"> Update!I836</f>
        <v>0</v>
      </c>
      <c r="J355" s="410">
        <f xml:space="preserve"> Update!J836</f>
        <v>0</v>
      </c>
      <c r="K355" s="410">
        <f xml:space="preserve"> Update!K836</f>
        <v>0</v>
      </c>
      <c r="L355" s="410">
        <f xml:space="preserve"> Update!L836</f>
        <v>0</v>
      </c>
      <c r="M355" s="410">
        <f xml:space="preserve"> Update!M836</f>
        <v>0</v>
      </c>
      <c r="N355" s="410">
        <f xml:space="preserve"> Update!N836</f>
        <v>168.1692026135062</v>
      </c>
      <c r="O355" s="410">
        <f xml:space="preserve"> Update!O836</f>
        <v>0</v>
      </c>
      <c r="P355" s="410">
        <f xml:space="preserve"> Update!P836</f>
        <v>0</v>
      </c>
      <c r="Q355" s="410">
        <f xml:space="preserve"> Update!Q836</f>
        <v>0</v>
      </c>
      <c r="R355" s="209"/>
      <c r="S355" s="33"/>
      <c r="T355" s="33"/>
    </row>
    <row r="356" spans="1:20" hidden="1" outlineLevel="2">
      <c r="A356" s="368"/>
      <c r="B356" s="219"/>
      <c r="C356" s="369"/>
      <c r="D356" s="223"/>
      <c r="E356" s="370" t="str">
        <f xml:space="preserve"> Update!E837</f>
        <v xml:space="preserve">Total: Indexation roll forward in 2022 update </v>
      </c>
      <c r="F356" s="410">
        <f xml:space="preserve"> Update!F837</f>
        <v>0</v>
      </c>
      <c r="G356" s="410" t="str">
        <f xml:space="preserve"> Update!G837</f>
        <v>£m</v>
      </c>
      <c r="H356" s="410">
        <f xml:space="preserve"> Update!H837</f>
        <v>0</v>
      </c>
      <c r="I356" s="410">
        <f xml:space="preserve"> Update!I837</f>
        <v>0</v>
      </c>
      <c r="J356" s="410">
        <f xml:space="preserve"> Update!J837</f>
        <v>0</v>
      </c>
      <c r="K356" s="410">
        <f xml:space="preserve"> Update!K837</f>
        <v>0</v>
      </c>
      <c r="L356" s="410">
        <f xml:space="preserve"> Update!L837</f>
        <v>0</v>
      </c>
      <c r="M356" s="410">
        <f xml:space="preserve"> Update!M837</f>
        <v>0</v>
      </c>
      <c r="N356" s="410">
        <f xml:space="preserve"> Update!N837</f>
        <v>0</v>
      </c>
      <c r="O356" s="410">
        <f xml:space="preserve"> Update!O837</f>
        <v>0</v>
      </c>
      <c r="P356" s="410">
        <f xml:space="preserve"> Update!P837</f>
        <v>0</v>
      </c>
      <c r="Q356" s="410">
        <f xml:space="preserve"> Update!Q837</f>
        <v>0</v>
      </c>
      <c r="R356" s="209"/>
      <c r="S356" s="33"/>
      <c r="T356" s="33"/>
    </row>
    <row r="357" spans="1:20" hidden="1" outlineLevel="2">
      <c r="A357" s="368"/>
      <c r="B357" s="219"/>
      <c r="C357" s="369"/>
      <c r="D357" s="223"/>
      <c r="E357" s="370" t="str">
        <f xml:space="preserve"> Update!E838</f>
        <v xml:space="preserve">Total: RCV at 31 March 2021 expressed in March 2022 prices </v>
      </c>
      <c r="F357" s="410">
        <f xml:space="preserve"> Update!F838</f>
        <v>0</v>
      </c>
      <c r="G357" s="410" t="str">
        <f xml:space="preserve"> Update!G838</f>
        <v>£m</v>
      </c>
      <c r="H357" s="410">
        <f xml:space="preserve"> Update!H838</f>
        <v>0</v>
      </c>
      <c r="I357" s="410">
        <f xml:space="preserve"> Update!I838</f>
        <v>0</v>
      </c>
      <c r="J357" s="410">
        <f xml:space="preserve"> Update!J838</f>
        <v>0</v>
      </c>
      <c r="K357" s="410">
        <f xml:space="preserve"> Update!K838</f>
        <v>0</v>
      </c>
      <c r="L357" s="410">
        <f xml:space="preserve"> Update!L838</f>
        <v>0</v>
      </c>
      <c r="M357" s="410">
        <f xml:space="preserve"> Update!M838</f>
        <v>0</v>
      </c>
      <c r="N357" s="410">
        <f xml:space="preserve"> Update!N838</f>
        <v>0</v>
      </c>
      <c r="O357" s="410">
        <f xml:space="preserve"> Update!O838</f>
        <v>0</v>
      </c>
      <c r="P357" s="410">
        <f xml:space="preserve"> Update!P838</f>
        <v>0</v>
      </c>
      <c r="Q357" s="410">
        <f xml:space="preserve"> Update!Q838</f>
        <v>0</v>
      </c>
      <c r="R357" s="209"/>
      <c r="S357" s="33"/>
      <c r="T357" s="33"/>
    </row>
    <row r="358" spans="1:20" s="367" customFormat="1" hidden="1" outlineLevel="2">
      <c r="A358" s="67"/>
      <c r="B358" s="85"/>
      <c r="C358" s="86"/>
      <c r="D358" s="251"/>
      <c r="E358" s="84"/>
      <c r="F358" s="411"/>
      <c r="G358" s="411"/>
      <c r="H358" s="411"/>
      <c r="I358" s="411"/>
      <c r="J358" s="411"/>
      <c r="K358" s="411"/>
      <c r="L358" s="411"/>
      <c r="M358" s="411"/>
      <c r="N358" s="411"/>
      <c r="O358" s="411"/>
      <c r="P358" s="411"/>
      <c r="Q358" s="411"/>
      <c r="R358" s="241"/>
      <c r="S358" s="315"/>
      <c r="T358" s="315"/>
    </row>
    <row r="359" spans="1:20" hidden="1" outlineLevel="2">
      <c r="A359" s="368"/>
      <c r="B359" s="219"/>
      <c r="C359" s="369"/>
      <c r="D359" s="223"/>
      <c r="E359" s="370" t="str">
        <f xml:space="preserve"> Update!E840</f>
        <v xml:space="preserve">Total: RCV at 31 March 2022 expressed in March 2022 prices </v>
      </c>
      <c r="F359" s="410">
        <f xml:space="preserve"> Update!F840</f>
        <v>0</v>
      </c>
      <c r="G359" s="410" t="str">
        <f xml:space="preserve"> Update!G840</f>
        <v>£m</v>
      </c>
      <c r="H359" s="410">
        <f xml:space="preserve"> Update!H840</f>
        <v>0</v>
      </c>
      <c r="I359" s="410">
        <f xml:space="preserve"> Update!I840</f>
        <v>0</v>
      </c>
      <c r="J359" s="410">
        <f xml:space="preserve"> Update!J840</f>
        <v>0</v>
      </c>
      <c r="K359" s="410">
        <f xml:space="preserve"> Update!K840</f>
        <v>0</v>
      </c>
      <c r="L359" s="410">
        <f xml:space="preserve"> Update!L840</f>
        <v>0</v>
      </c>
      <c r="M359" s="410">
        <f xml:space="preserve"> Update!M840</f>
        <v>0</v>
      </c>
      <c r="N359" s="410">
        <f xml:space="preserve"> Update!N840</f>
        <v>0</v>
      </c>
      <c r="O359" s="410">
        <f xml:space="preserve"> Update!O840</f>
        <v>0</v>
      </c>
      <c r="P359" s="410">
        <f xml:space="preserve"> Update!P840</f>
        <v>0</v>
      </c>
      <c r="Q359" s="410">
        <f xml:space="preserve"> Update!Q840</f>
        <v>0</v>
      </c>
      <c r="R359" s="209"/>
      <c r="S359" s="33"/>
      <c r="T359" s="33"/>
    </row>
    <row r="360" spans="1:20" hidden="1" outlineLevel="2">
      <c r="A360" s="368"/>
      <c r="B360" s="219"/>
      <c r="C360" s="369"/>
      <c r="D360" s="223"/>
      <c r="E360" s="370" t="str">
        <f xml:space="preserve"> Update!E841</f>
        <v xml:space="preserve">Total: Indexation roll forward in 2023 update </v>
      </c>
      <c r="F360" s="410">
        <f xml:space="preserve"> Update!F841</f>
        <v>0</v>
      </c>
      <c r="G360" s="410" t="str">
        <f xml:space="preserve"> Update!G841</f>
        <v>£m</v>
      </c>
      <c r="H360" s="410">
        <f xml:space="preserve"> Update!H841</f>
        <v>0</v>
      </c>
      <c r="I360" s="410">
        <f xml:space="preserve"> Update!I841</f>
        <v>0</v>
      </c>
      <c r="J360" s="410">
        <f xml:space="preserve"> Update!J841</f>
        <v>0</v>
      </c>
      <c r="K360" s="410">
        <f xml:space="preserve"> Update!K841</f>
        <v>0</v>
      </c>
      <c r="L360" s="410">
        <f xml:space="preserve"> Update!L841</f>
        <v>0</v>
      </c>
      <c r="M360" s="410">
        <f xml:space="preserve"> Update!M841</f>
        <v>0</v>
      </c>
      <c r="N360" s="410">
        <f xml:space="preserve"> Update!N841</f>
        <v>0</v>
      </c>
      <c r="O360" s="410">
        <f xml:space="preserve"> Update!O841</f>
        <v>0</v>
      </c>
      <c r="P360" s="410">
        <f xml:space="preserve"> Update!P841</f>
        <v>0</v>
      </c>
      <c r="Q360" s="410">
        <f xml:space="preserve"> Update!Q841</f>
        <v>0</v>
      </c>
      <c r="R360" s="209"/>
      <c r="S360" s="33"/>
      <c r="T360" s="33"/>
    </row>
    <row r="361" spans="1:20" hidden="1" outlineLevel="2">
      <c r="A361" s="368"/>
      <c r="B361" s="219"/>
      <c r="C361" s="369"/>
      <c r="D361" s="223"/>
      <c r="E361" s="370" t="str">
        <f xml:space="preserve"> Update!E842</f>
        <v xml:space="preserve">Total: RCV at 31 March 2022 expressed in March 2023 prices </v>
      </c>
      <c r="F361" s="410">
        <f xml:space="preserve"> Update!F842</f>
        <v>0</v>
      </c>
      <c r="G361" s="410" t="str">
        <f xml:space="preserve"> Update!G842</f>
        <v>£m</v>
      </c>
      <c r="H361" s="410">
        <f xml:space="preserve"> Update!H842</f>
        <v>0</v>
      </c>
      <c r="I361" s="410">
        <f xml:space="preserve"> Update!I842</f>
        <v>0</v>
      </c>
      <c r="J361" s="410">
        <f xml:space="preserve"> Update!J842</f>
        <v>0</v>
      </c>
      <c r="K361" s="410">
        <f xml:space="preserve"> Update!K842</f>
        <v>0</v>
      </c>
      <c r="L361" s="410">
        <f xml:space="preserve"> Update!L842</f>
        <v>0</v>
      </c>
      <c r="M361" s="410">
        <f xml:space="preserve"> Update!M842</f>
        <v>0</v>
      </c>
      <c r="N361" s="410">
        <f xml:space="preserve"> Update!N842</f>
        <v>0</v>
      </c>
      <c r="O361" s="410">
        <f xml:space="preserve"> Update!O842</f>
        <v>0</v>
      </c>
      <c r="P361" s="410">
        <f xml:space="preserve"> Update!P842</f>
        <v>0</v>
      </c>
      <c r="Q361" s="410">
        <f xml:space="preserve"> Update!Q842</f>
        <v>0</v>
      </c>
      <c r="R361" s="209"/>
      <c r="S361" s="33"/>
      <c r="T361" s="33"/>
    </row>
    <row r="362" spans="1:20" s="367" customFormat="1" hidden="1" outlineLevel="2">
      <c r="A362" s="67"/>
      <c r="B362" s="85"/>
      <c r="C362" s="86"/>
      <c r="D362" s="251"/>
      <c r="E362" s="84"/>
      <c r="F362" s="411"/>
      <c r="G362" s="411"/>
      <c r="H362" s="411"/>
      <c r="I362" s="411"/>
      <c r="J362" s="411"/>
      <c r="K362" s="411"/>
      <c r="L362" s="411"/>
      <c r="M362" s="411"/>
      <c r="N362" s="411"/>
      <c r="O362" s="411"/>
      <c r="P362" s="411"/>
      <c r="Q362" s="411"/>
      <c r="R362" s="241"/>
      <c r="S362" s="315"/>
      <c r="T362" s="315"/>
    </row>
    <row r="363" spans="1:20" hidden="1" outlineLevel="2">
      <c r="A363" s="368"/>
      <c r="B363" s="219"/>
      <c r="C363" s="369"/>
      <c r="D363" s="223"/>
      <c r="E363" s="370" t="str">
        <f xml:space="preserve"> Update!E844</f>
        <v xml:space="preserve">Total: RCV at 31 March 2023 expressed in March 2023 prices </v>
      </c>
      <c r="F363" s="410">
        <f xml:space="preserve"> Update!F844</f>
        <v>0</v>
      </c>
      <c r="G363" s="410" t="str">
        <f xml:space="preserve"> Update!G844</f>
        <v>£m</v>
      </c>
      <c r="H363" s="410">
        <f xml:space="preserve"> Update!H844</f>
        <v>0</v>
      </c>
      <c r="I363" s="410">
        <f xml:space="preserve"> Update!I844</f>
        <v>0</v>
      </c>
      <c r="J363" s="410">
        <f xml:space="preserve"> Update!J844</f>
        <v>0</v>
      </c>
      <c r="K363" s="410">
        <f xml:space="preserve"> Update!K844</f>
        <v>0</v>
      </c>
      <c r="L363" s="410">
        <f xml:space="preserve"> Update!L844</f>
        <v>0</v>
      </c>
      <c r="M363" s="410">
        <f xml:space="preserve"> Update!M844</f>
        <v>0</v>
      </c>
      <c r="N363" s="410">
        <f xml:space="preserve"> Update!N844</f>
        <v>0</v>
      </c>
      <c r="O363" s="410">
        <f xml:space="preserve"> Update!O844</f>
        <v>0</v>
      </c>
      <c r="P363" s="410">
        <f xml:space="preserve"> Update!P844</f>
        <v>0</v>
      </c>
      <c r="Q363" s="410">
        <f xml:space="preserve"> Update!Q844</f>
        <v>0</v>
      </c>
      <c r="R363" s="209"/>
      <c r="S363" s="33"/>
      <c r="T363" s="33"/>
    </row>
    <row r="364" spans="1:20" hidden="1" outlineLevel="2">
      <c r="A364" s="368"/>
      <c r="B364" s="219"/>
      <c r="C364" s="369"/>
      <c r="D364" s="223"/>
      <c r="E364" s="370" t="str">
        <f xml:space="preserve"> Update!E845</f>
        <v xml:space="preserve">Total: Indexation roll forward in 2024 update </v>
      </c>
      <c r="F364" s="410">
        <f xml:space="preserve"> Update!F845</f>
        <v>0</v>
      </c>
      <c r="G364" s="410" t="str">
        <f xml:space="preserve"> Update!G845</f>
        <v>£m</v>
      </c>
      <c r="H364" s="410">
        <f xml:space="preserve"> Update!H845</f>
        <v>0</v>
      </c>
      <c r="I364" s="410">
        <f xml:space="preserve"> Update!I845</f>
        <v>0</v>
      </c>
      <c r="J364" s="410">
        <f xml:space="preserve"> Update!J845</f>
        <v>0</v>
      </c>
      <c r="K364" s="410">
        <f xml:space="preserve"> Update!K845</f>
        <v>0</v>
      </c>
      <c r="L364" s="410">
        <f xml:space="preserve"> Update!L845</f>
        <v>0</v>
      </c>
      <c r="M364" s="410">
        <f xml:space="preserve"> Update!M845</f>
        <v>0</v>
      </c>
      <c r="N364" s="410">
        <f xml:space="preserve"> Update!N845</f>
        <v>0</v>
      </c>
      <c r="O364" s="410">
        <f xml:space="preserve"> Update!O845</f>
        <v>0</v>
      </c>
      <c r="P364" s="410">
        <f xml:space="preserve"> Update!P845</f>
        <v>0</v>
      </c>
      <c r="Q364" s="410">
        <f xml:space="preserve"> Update!Q845</f>
        <v>0</v>
      </c>
      <c r="R364" s="209"/>
      <c r="S364" s="33"/>
      <c r="T364" s="33"/>
    </row>
    <row r="365" spans="1:20" hidden="1" outlineLevel="2">
      <c r="A365" s="368"/>
      <c r="B365" s="219"/>
      <c r="C365" s="369"/>
      <c r="D365" s="223"/>
      <c r="E365" s="370" t="str">
        <f xml:space="preserve"> Update!E846</f>
        <v xml:space="preserve">Total: RCV at 31 March 2023 expressed in March 2024 prices </v>
      </c>
      <c r="F365" s="410">
        <f xml:space="preserve"> Update!F846</f>
        <v>0</v>
      </c>
      <c r="G365" s="410" t="str">
        <f xml:space="preserve"> Update!G846</f>
        <v>£m</v>
      </c>
      <c r="H365" s="410">
        <f xml:space="preserve"> Update!H846</f>
        <v>0</v>
      </c>
      <c r="I365" s="410">
        <f xml:space="preserve"> Update!I846</f>
        <v>0</v>
      </c>
      <c r="J365" s="410">
        <f xml:space="preserve"> Update!J846</f>
        <v>0</v>
      </c>
      <c r="K365" s="410">
        <f xml:space="preserve"> Update!K846</f>
        <v>0</v>
      </c>
      <c r="L365" s="410">
        <f xml:space="preserve"> Update!L846</f>
        <v>0</v>
      </c>
      <c r="M365" s="410">
        <f xml:space="preserve"> Update!M846</f>
        <v>0</v>
      </c>
      <c r="N365" s="410">
        <f xml:space="preserve"> Update!N846</f>
        <v>0</v>
      </c>
      <c r="O365" s="410">
        <f xml:space="preserve"> Update!O846</f>
        <v>0</v>
      </c>
      <c r="P365" s="410">
        <f xml:space="preserve"> Update!P846</f>
        <v>0</v>
      </c>
      <c r="Q365" s="410">
        <f xml:space="preserve"> Update!Q846</f>
        <v>0</v>
      </c>
      <c r="R365" s="209"/>
      <c r="S365" s="33"/>
      <c r="T365" s="33"/>
    </row>
    <row r="366" spans="1:20" s="367" customFormat="1" hidden="1" outlineLevel="2">
      <c r="A366" s="67"/>
      <c r="B366" s="85"/>
      <c r="C366" s="86"/>
      <c r="D366" s="251"/>
      <c r="E366" s="84"/>
      <c r="F366" s="411"/>
      <c r="G366" s="411"/>
      <c r="H366" s="411"/>
      <c r="I366" s="411"/>
      <c r="J366" s="411"/>
      <c r="K366" s="411"/>
      <c r="L366" s="411"/>
      <c r="M366" s="411"/>
      <c r="N366" s="411"/>
      <c r="O366" s="411"/>
      <c r="P366" s="411"/>
      <c r="Q366" s="411"/>
      <c r="R366" s="241"/>
      <c r="S366" s="315"/>
      <c r="T366" s="315"/>
    </row>
    <row r="367" spans="1:20" hidden="1" outlineLevel="2">
      <c r="A367" s="368"/>
      <c r="B367" s="219"/>
      <c r="C367" s="369"/>
      <c r="D367" s="223"/>
      <c r="E367" s="370" t="str">
        <f xml:space="preserve"> Update!E848</f>
        <v xml:space="preserve">Total: RCV at 31 March 2024 expressed in March 2024 prices </v>
      </c>
      <c r="F367" s="410">
        <f xml:space="preserve"> Update!F848</f>
        <v>0</v>
      </c>
      <c r="G367" s="410" t="str">
        <f xml:space="preserve"> Update!G848</f>
        <v>£m</v>
      </c>
      <c r="H367" s="410">
        <f xml:space="preserve"> Update!H848</f>
        <v>0</v>
      </c>
      <c r="I367" s="410">
        <f xml:space="preserve"> Update!I848</f>
        <v>0</v>
      </c>
      <c r="J367" s="410">
        <f xml:space="preserve"> Update!J848</f>
        <v>0</v>
      </c>
      <c r="K367" s="410">
        <f xml:space="preserve"> Update!K848</f>
        <v>0</v>
      </c>
      <c r="L367" s="410">
        <f xml:space="preserve"> Update!L848</f>
        <v>0</v>
      </c>
      <c r="M367" s="410">
        <f xml:space="preserve"> Update!M848</f>
        <v>0</v>
      </c>
      <c r="N367" s="410">
        <f xml:space="preserve"> Update!N848</f>
        <v>0</v>
      </c>
      <c r="O367" s="410">
        <f xml:space="preserve"> Update!O848</f>
        <v>0</v>
      </c>
      <c r="P367" s="410">
        <f xml:space="preserve"> Update!P848</f>
        <v>0</v>
      </c>
      <c r="Q367" s="410">
        <f xml:space="preserve"> Update!Q848</f>
        <v>0</v>
      </c>
      <c r="R367" s="209"/>
      <c r="S367" s="33"/>
      <c r="T367" s="33"/>
    </row>
    <row r="368" spans="1:20" hidden="1" outlineLevel="2">
      <c r="A368" s="368"/>
      <c r="B368" s="219"/>
      <c r="C368" s="369"/>
      <c r="D368" s="223"/>
      <c r="E368" s="370" t="str">
        <f xml:space="preserve"> Update!E849</f>
        <v xml:space="preserve">Total: Indexation roll forward in 2025 update </v>
      </c>
      <c r="F368" s="410">
        <f xml:space="preserve"> Update!F849</f>
        <v>0</v>
      </c>
      <c r="G368" s="410" t="str">
        <f xml:space="preserve"> Update!G849</f>
        <v>£m</v>
      </c>
      <c r="H368" s="410">
        <f xml:space="preserve"> Update!H849</f>
        <v>0</v>
      </c>
      <c r="I368" s="410">
        <f xml:space="preserve"> Update!I849</f>
        <v>0</v>
      </c>
      <c r="J368" s="410">
        <f xml:space="preserve"> Update!J849</f>
        <v>0</v>
      </c>
      <c r="K368" s="410">
        <f xml:space="preserve"> Update!K849</f>
        <v>0</v>
      </c>
      <c r="L368" s="410">
        <f xml:space="preserve"> Update!L849</f>
        <v>0</v>
      </c>
      <c r="M368" s="410">
        <f xml:space="preserve"> Update!M849</f>
        <v>0</v>
      </c>
      <c r="N368" s="410">
        <f xml:space="preserve"> Update!N849</f>
        <v>0</v>
      </c>
      <c r="O368" s="410">
        <f xml:space="preserve"> Update!O849</f>
        <v>0</v>
      </c>
      <c r="P368" s="410">
        <f xml:space="preserve"> Update!P849</f>
        <v>0</v>
      </c>
      <c r="Q368" s="410">
        <f xml:space="preserve"> Update!Q849</f>
        <v>0</v>
      </c>
      <c r="R368" s="209"/>
      <c r="S368" s="33"/>
      <c r="T368" s="33"/>
    </row>
    <row r="369" spans="1:20" hidden="1" outlineLevel="2">
      <c r="A369" s="368"/>
      <c r="B369" s="219"/>
      <c r="C369" s="369"/>
      <c r="D369" s="223"/>
      <c r="E369" s="370" t="str">
        <f xml:space="preserve"> Update!E850</f>
        <v xml:space="preserve">Total: RCV at 31 March 2024 expressed in March 2025 prices </v>
      </c>
      <c r="F369" s="410">
        <f xml:space="preserve"> Update!F850</f>
        <v>0</v>
      </c>
      <c r="G369" s="410" t="str">
        <f xml:space="preserve"> Update!G850</f>
        <v>£m</v>
      </c>
      <c r="H369" s="410">
        <f xml:space="preserve"> Update!H850</f>
        <v>0</v>
      </c>
      <c r="I369" s="410">
        <f xml:space="preserve"> Update!I850</f>
        <v>0</v>
      </c>
      <c r="J369" s="410">
        <f xml:space="preserve"> Update!J850</f>
        <v>0</v>
      </c>
      <c r="K369" s="410">
        <f xml:space="preserve"> Update!K850</f>
        <v>0</v>
      </c>
      <c r="L369" s="410">
        <f xml:space="preserve"> Update!L850</f>
        <v>0</v>
      </c>
      <c r="M369" s="410">
        <f xml:space="preserve"> Update!M850</f>
        <v>0</v>
      </c>
      <c r="N369" s="410">
        <f xml:space="preserve"> Update!N850</f>
        <v>0</v>
      </c>
      <c r="O369" s="410">
        <f xml:space="preserve"> Update!O850</f>
        <v>0</v>
      </c>
      <c r="P369" s="410">
        <f xml:space="preserve"> Update!P850</f>
        <v>0</v>
      </c>
      <c r="Q369" s="410">
        <f xml:space="preserve"> Update!Q850</f>
        <v>0</v>
      </c>
      <c r="R369" s="209"/>
      <c r="S369" s="33"/>
      <c r="T369" s="33"/>
    </row>
    <row r="370" spans="1:20" hidden="1" outlineLevel="1">
      <c r="A370" s="311"/>
      <c r="B370" s="312"/>
      <c r="C370" s="313"/>
      <c r="D370" s="251"/>
      <c r="E370" s="314"/>
      <c r="F370" s="413"/>
      <c r="G370" s="413"/>
      <c r="H370" s="413"/>
      <c r="I370" s="413"/>
      <c r="J370" s="413"/>
      <c r="K370" s="413"/>
      <c r="L370" s="413"/>
      <c r="M370" s="413"/>
      <c r="N370" s="413"/>
      <c r="O370" s="413"/>
      <c r="P370" s="413"/>
      <c r="Q370" s="413"/>
      <c r="R370" s="193"/>
    </row>
    <row r="371" spans="1:20" hidden="1" outlineLevel="1" collapsed="1">
      <c r="A371" s="311"/>
      <c r="B371" s="312" t="s">
        <v>1202</v>
      </c>
      <c r="C371" s="313"/>
      <c r="D371" s="251"/>
      <c r="E371" s="314"/>
      <c r="F371" s="413"/>
      <c r="G371" s="413"/>
      <c r="H371" s="413"/>
      <c r="I371" s="413"/>
      <c r="J371" s="413"/>
      <c r="K371" s="413"/>
      <c r="L371" s="413"/>
      <c r="M371" s="413"/>
      <c r="N371" s="413"/>
      <c r="O371" s="413"/>
      <c r="P371" s="413"/>
      <c r="Q371" s="413"/>
      <c r="R371" s="193"/>
    </row>
    <row r="372" spans="1:20" hidden="1" outlineLevel="2">
      <c r="A372" s="311"/>
      <c r="B372" s="312"/>
      <c r="C372" s="313"/>
      <c r="D372" s="251"/>
      <c r="E372" s="314"/>
      <c r="F372" s="413"/>
      <c r="G372" s="413"/>
      <c r="H372" s="413"/>
      <c r="I372" s="413"/>
      <c r="J372" s="413"/>
      <c r="K372" s="413"/>
      <c r="L372" s="413"/>
      <c r="M372" s="413"/>
      <c r="N372" s="413"/>
      <c r="O372" s="413"/>
      <c r="P372" s="413"/>
      <c r="Q372" s="413"/>
      <c r="R372" s="193"/>
    </row>
    <row r="373" spans="1:20" hidden="1" outlineLevel="2">
      <c r="A373" s="368"/>
      <c r="B373" s="219"/>
      <c r="C373" s="369"/>
      <c r="D373" s="223"/>
      <c r="E373" s="370" t="str">
        <f xml:space="preserve"> Update!E803</f>
        <v>Total: Actual wedge opening RCV (RPI inflated RCV) - nominal (year end prices)</v>
      </c>
      <c r="F373" s="410">
        <f xml:space="preserve"> Update!F803</f>
        <v>0</v>
      </c>
      <c r="G373" s="410" t="str">
        <f xml:space="preserve"> Update!G803</f>
        <v>£m</v>
      </c>
      <c r="H373" s="410">
        <f xml:space="preserve"> Update!H803</f>
        <v>0</v>
      </c>
      <c r="I373" s="410">
        <f xml:space="preserve"> Update!I803</f>
        <v>0</v>
      </c>
      <c r="J373" s="410">
        <f xml:space="preserve"> Update!J803</f>
        <v>0</v>
      </c>
      <c r="K373" s="410">
        <f xml:space="preserve"> Update!K803</f>
        <v>0</v>
      </c>
      <c r="L373" s="410">
        <f xml:space="preserve"> Update!L803</f>
        <v>0</v>
      </c>
      <c r="M373" s="410">
        <f xml:space="preserve"> Update!M803</f>
        <v>76.738462041057232</v>
      </c>
      <c r="N373" s="410">
        <f xml:space="preserve"> Update!N803</f>
        <v>0</v>
      </c>
      <c r="O373" s="410">
        <f xml:space="preserve"> Update!O803</f>
        <v>0</v>
      </c>
      <c r="P373" s="410">
        <f xml:space="preserve"> Update!P803</f>
        <v>0</v>
      </c>
      <c r="Q373" s="410">
        <f xml:space="preserve"> Update!Q803</f>
        <v>0</v>
      </c>
      <c r="R373" s="193"/>
    </row>
    <row r="374" spans="1:20" hidden="1" outlineLevel="2">
      <c r="A374" s="368"/>
      <c r="B374" s="219"/>
      <c r="C374" s="369"/>
      <c r="D374" s="223" t="s">
        <v>473</v>
      </c>
      <c r="E374" s="370" t="str">
        <f xml:space="preserve"> Update!E804</f>
        <v>Total: Actual wedge RCV - CPI(H) + RPI wedge bf depreciation - nominal (year end prices)</v>
      </c>
      <c r="F374" s="410">
        <f xml:space="preserve"> Update!F804</f>
        <v>0</v>
      </c>
      <c r="G374" s="410" t="str">
        <f xml:space="preserve"> Update!G804</f>
        <v>£m</v>
      </c>
      <c r="H374" s="410">
        <f xml:space="preserve"> Update!H804</f>
        <v>0</v>
      </c>
      <c r="I374" s="410">
        <f xml:space="preserve"> Update!I804</f>
        <v>0</v>
      </c>
      <c r="J374" s="410">
        <f xml:space="preserve"> Update!J804</f>
        <v>0</v>
      </c>
      <c r="K374" s="410">
        <f xml:space="preserve"> Update!K804</f>
        <v>0</v>
      </c>
      <c r="L374" s="410">
        <f xml:space="preserve"> Update!L804</f>
        <v>0</v>
      </c>
      <c r="M374" s="410">
        <f xml:space="preserve"> Update!M804</f>
        <v>3.5025959365726376</v>
      </c>
      <c r="N374" s="410">
        <f xml:space="preserve"> Update!N804</f>
        <v>0</v>
      </c>
      <c r="O374" s="410">
        <f xml:space="preserve"> Update!O804</f>
        <v>0</v>
      </c>
      <c r="P374" s="410">
        <f xml:space="preserve"> Update!P804</f>
        <v>0</v>
      </c>
      <c r="Q374" s="410">
        <f xml:space="preserve"> Update!Q804</f>
        <v>0</v>
      </c>
      <c r="R374" s="193"/>
    </row>
    <row r="375" spans="1:20" hidden="1" outlineLevel="2">
      <c r="A375" s="368"/>
      <c r="B375" s="219"/>
      <c r="C375" s="369"/>
      <c r="D375" s="401"/>
      <c r="E375" s="370" t="str">
        <f xml:space="preserve"> Update!E805</f>
        <v>Total: Actual wedge closing RCV (RPI inflated RCV) - nominal (year end prices)</v>
      </c>
      <c r="F375" s="410">
        <f xml:space="preserve"> Update!F805</f>
        <v>0</v>
      </c>
      <c r="G375" s="410" t="str">
        <f xml:space="preserve"> Update!G805</f>
        <v>£m</v>
      </c>
      <c r="H375" s="410">
        <f xml:space="preserve"> Update!H805</f>
        <v>0</v>
      </c>
      <c r="I375" s="410">
        <f xml:space="preserve"> Update!I805</f>
        <v>0</v>
      </c>
      <c r="J375" s="410">
        <f xml:space="preserve"> Update!J805</f>
        <v>0</v>
      </c>
      <c r="K375" s="410">
        <f xml:space="preserve"> Update!K805</f>
        <v>0</v>
      </c>
      <c r="L375" s="410">
        <f xml:space="preserve"> Update!L805</f>
        <v>75.918675343060798</v>
      </c>
      <c r="M375" s="410">
        <f xml:space="preserve"> Update!M805</f>
        <v>73.235866104484614</v>
      </c>
      <c r="N375" s="410">
        <f xml:space="preserve"> Update!N805</f>
        <v>0</v>
      </c>
      <c r="O375" s="410">
        <f xml:space="preserve"> Update!O805</f>
        <v>0</v>
      </c>
      <c r="P375" s="410">
        <f xml:space="preserve"> Update!P805</f>
        <v>0</v>
      </c>
      <c r="Q375" s="410">
        <f xml:space="preserve"> Update!Q805</f>
        <v>0</v>
      </c>
      <c r="R375" s="193"/>
    </row>
    <row r="376" spans="1:20" hidden="1" outlineLevel="1">
      <c r="A376" s="257"/>
      <c r="B376" s="258"/>
      <c r="C376" s="259"/>
      <c r="D376" s="256"/>
      <c r="E376" s="197"/>
      <c r="F376" s="418"/>
      <c r="G376" s="418"/>
      <c r="H376" s="418"/>
      <c r="I376" s="419"/>
      <c r="J376" s="418"/>
      <c r="K376" s="418"/>
      <c r="L376" s="418"/>
      <c r="M376" s="418"/>
      <c r="N376" s="418"/>
      <c r="O376" s="418"/>
      <c r="P376" s="418"/>
      <c r="Q376" s="418"/>
      <c r="R376" s="193"/>
    </row>
    <row r="377" spans="1:20" hidden="1" outlineLevel="1" collapsed="1">
      <c r="A377" s="238"/>
      <c r="B377" s="242" t="s">
        <v>1203</v>
      </c>
      <c r="C377" s="239"/>
      <c r="D377" s="240"/>
      <c r="E377" s="197"/>
      <c r="F377" s="415"/>
      <c r="G377" s="415"/>
      <c r="H377" s="415"/>
      <c r="I377" s="415"/>
      <c r="J377" s="415"/>
      <c r="K377" s="415"/>
      <c r="L377" s="415"/>
      <c r="M377" s="415"/>
      <c r="N377" s="415"/>
      <c r="O377" s="415"/>
      <c r="P377" s="415"/>
      <c r="Q377" s="415"/>
      <c r="R377" s="193"/>
    </row>
    <row r="378" spans="1:20" hidden="1" outlineLevel="2">
      <c r="A378" s="238"/>
      <c r="B378" s="242"/>
      <c r="C378" s="239"/>
      <c r="D378" s="240"/>
      <c r="E378" s="197"/>
      <c r="F378" s="415"/>
      <c r="G378" s="415"/>
      <c r="H378" s="415"/>
      <c r="I378" s="415"/>
      <c r="J378" s="415"/>
      <c r="K378" s="415"/>
      <c r="L378" s="415"/>
      <c r="M378" s="415"/>
      <c r="N378" s="415"/>
      <c r="O378" s="415"/>
      <c r="P378" s="415"/>
      <c r="Q378" s="415"/>
      <c r="R378" s="193"/>
    </row>
    <row r="379" spans="1:20" hidden="1" outlineLevel="2">
      <c r="A379" s="184"/>
      <c r="B379" s="217"/>
      <c r="C379" s="186"/>
      <c r="D379" s="240"/>
      <c r="E379" s="182" t="str">
        <f xml:space="preserve"> Update!E807</f>
        <v>Total: Opening RCV (CPIH inflated RCV) - nominal (year end prices)</v>
      </c>
      <c r="F379" s="297">
        <f xml:space="preserve"> Update!F807</f>
        <v>0</v>
      </c>
      <c r="G379" s="297" t="str">
        <f xml:space="preserve"> Update!G807</f>
        <v>£m</v>
      </c>
      <c r="H379" s="297">
        <f xml:space="preserve"> Update!H807</f>
        <v>0</v>
      </c>
      <c r="I379" s="297">
        <f xml:space="preserve"> Update!I807</f>
        <v>0</v>
      </c>
      <c r="J379" s="297">
        <f xml:space="preserve"> Update!J807</f>
        <v>0</v>
      </c>
      <c r="K379" s="297">
        <f xml:space="preserve"> Update!K807</f>
        <v>0</v>
      </c>
      <c r="L379" s="297">
        <f xml:space="preserve"> Update!L807</f>
        <v>0</v>
      </c>
      <c r="M379" s="297">
        <f xml:space="preserve"> Update!M807</f>
        <v>76.687649034380939</v>
      </c>
      <c r="N379" s="297">
        <f xml:space="preserve"> Update!N807</f>
        <v>0</v>
      </c>
      <c r="O379" s="297">
        <f xml:space="preserve"> Update!O807</f>
        <v>0</v>
      </c>
      <c r="P379" s="297">
        <f xml:space="preserve"> Update!P807</f>
        <v>0</v>
      </c>
      <c r="Q379" s="297">
        <f xml:space="preserve"> Update!Q807</f>
        <v>0</v>
      </c>
      <c r="R379" s="193"/>
    </row>
    <row r="380" spans="1:20" hidden="1" outlineLevel="2">
      <c r="A380" s="184"/>
      <c r="B380" s="217"/>
      <c r="C380" s="186"/>
      <c r="D380" s="240" t="s">
        <v>473</v>
      </c>
      <c r="E380" s="182" t="str">
        <f xml:space="preserve"> Update!E808</f>
        <v>Total: RCV - CPI(H) bf depreciation - nominal (year end prices)</v>
      </c>
      <c r="F380" s="297">
        <f xml:space="preserve"> Update!F808</f>
        <v>0</v>
      </c>
      <c r="G380" s="297" t="str">
        <f xml:space="preserve"> Update!G808</f>
        <v>£m</v>
      </c>
      <c r="H380" s="297">
        <f xml:space="preserve"> Update!H808</f>
        <v>0</v>
      </c>
      <c r="I380" s="297">
        <f xml:space="preserve"> Update!I808</f>
        <v>0</v>
      </c>
      <c r="J380" s="297">
        <f xml:space="preserve"> Update!J808</f>
        <v>0</v>
      </c>
      <c r="K380" s="297">
        <f xml:space="preserve"> Update!K808</f>
        <v>0</v>
      </c>
      <c r="L380" s="297">
        <f xml:space="preserve"> Update!L808</f>
        <v>0</v>
      </c>
      <c r="M380" s="297">
        <f xml:space="preserve"> Update!M808</f>
        <v>3.5002766637337546</v>
      </c>
      <c r="N380" s="297">
        <f xml:space="preserve"> Update!N808</f>
        <v>0</v>
      </c>
      <c r="O380" s="297">
        <f xml:space="preserve"> Update!O808</f>
        <v>0</v>
      </c>
      <c r="P380" s="297">
        <f xml:space="preserve"> Update!P808</f>
        <v>0</v>
      </c>
      <c r="Q380" s="297">
        <f xml:space="preserve"> Update!Q808</f>
        <v>0</v>
      </c>
      <c r="R380" s="193"/>
    </row>
    <row r="381" spans="1:20" hidden="1" outlineLevel="2">
      <c r="A381" s="184"/>
      <c r="B381" s="217"/>
      <c r="C381" s="186"/>
      <c r="D381" s="240" t="s">
        <v>473</v>
      </c>
      <c r="E381" s="182" t="str">
        <f xml:space="preserve"> Update!E809</f>
        <v>Total: Other adjustments CPI(H) - nominal (year end prices)</v>
      </c>
      <c r="F381" s="297">
        <f xml:space="preserve"> Update!F809</f>
        <v>0</v>
      </c>
      <c r="G381" s="297" t="str">
        <f xml:space="preserve"> Update!G809</f>
        <v>£m</v>
      </c>
      <c r="H381" s="297">
        <f xml:space="preserve"> Update!H809</f>
        <v>0</v>
      </c>
      <c r="I381" s="297">
        <f xml:space="preserve"> Update!I809</f>
        <v>0</v>
      </c>
      <c r="J381" s="297">
        <f xml:space="preserve"> Update!J809</f>
        <v>0</v>
      </c>
      <c r="K381" s="297">
        <f xml:space="preserve"> Update!K809</f>
        <v>0</v>
      </c>
      <c r="L381" s="297">
        <f xml:space="preserve"> Update!L809</f>
        <v>0</v>
      </c>
      <c r="M381" s="297">
        <f xml:space="preserve"> Update!M809</f>
        <v>0</v>
      </c>
      <c r="N381" s="297">
        <f xml:space="preserve"> Update!N809</f>
        <v>0</v>
      </c>
      <c r="O381" s="297">
        <f xml:space="preserve"> Update!O809</f>
        <v>0</v>
      </c>
      <c r="P381" s="297">
        <f xml:space="preserve"> Update!P809</f>
        <v>0</v>
      </c>
      <c r="Q381" s="297">
        <f xml:space="preserve"> Update!Q809</f>
        <v>0</v>
      </c>
      <c r="R381" s="193"/>
    </row>
    <row r="382" spans="1:20" hidden="1" outlineLevel="2">
      <c r="A382" s="184"/>
      <c r="B382" s="217"/>
      <c r="C382" s="186"/>
      <c r="D382" s="240"/>
      <c r="E382" s="182" t="str">
        <f xml:space="preserve"> Update!E810</f>
        <v>Total: Closing RCV (CPIH inflated RCV) - nominal (year end prices)</v>
      </c>
      <c r="F382" s="297">
        <f xml:space="preserve"> Update!F810</f>
        <v>0</v>
      </c>
      <c r="G382" s="297" t="str">
        <f xml:space="preserve"> Update!G810</f>
        <v>£m</v>
      </c>
      <c r="H382" s="297">
        <f xml:space="preserve"> Update!H810</f>
        <v>0</v>
      </c>
      <c r="I382" s="297">
        <f xml:space="preserve"> Update!I810</f>
        <v>0</v>
      </c>
      <c r="J382" s="297">
        <f xml:space="preserve"> Update!J810</f>
        <v>0</v>
      </c>
      <c r="K382" s="297">
        <f xml:space="preserve"> Update!K810</f>
        <v>0</v>
      </c>
      <c r="L382" s="297">
        <f xml:space="preserve"> Update!L810</f>
        <v>75.918675343060798</v>
      </c>
      <c r="M382" s="297">
        <f xml:space="preserve"> Update!M810</f>
        <v>73.187372370647196</v>
      </c>
      <c r="N382" s="297">
        <f xml:space="preserve"> Update!N810</f>
        <v>0</v>
      </c>
      <c r="O382" s="297">
        <f xml:space="preserve"> Update!O810</f>
        <v>0</v>
      </c>
      <c r="P382" s="297">
        <f xml:space="preserve"> Update!P810</f>
        <v>0</v>
      </c>
      <c r="Q382" s="297">
        <f xml:space="preserve"> Update!Q810</f>
        <v>0</v>
      </c>
      <c r="R382" s="193"/>
    </row>
    <row r="383" spans="1:20" hidden="1" outlineLevel="1">
      <c r="A383" s="238"/>
      <c r="B383" s="242"/>
      <c r="C383" s="239"/>
      <c r="D383" s="240"/>
      <c r="E383" s="197"/>
      <c r="F383" s="415"/>
      <c r="G383" s="415"/>
      <c r="H383" s="415"/>
      <c r="I383" s="415"/>
      <c r="J383" s="415"/>
      <c r="K383" s="415"/>
      <c r="L383" s="415"/>
      <c r="M383" s="415"/>
      <c r="N383" s="415"/>
      <c r="O383" s="415"/>
      <c r="P383" s="415"/>
      <c r="Q383" s="415"/>
      <c r="R383" s="193"/>
    </row>
    <row r="384" spans="1:20" hidden="1" outlineLevel="1" collapsed="1">
      <c r="A384" s="238"/>
      <c r="B384" s="242" t="s">
        <v>1204</v>
      </c>
      <c r="C384" s="239"/>
      <c r="D384" s="240"/>
      <c r="E384" s="197"/>
      <c r="F384" s="415"/>
      <c r="G384" s="415"/>
      <c r="H384" s="415"/>
      <c r="I384" s="415"/>
      <c r="J384" s="415"/>
      <c r="K384" s="415"/>
      <c r="L384" s="415"/>
      <c r="M384" s="415"/>
      <c r="N384" s="415"/>
      <c r="O384" s="415"/>
      <c r="P384" s="415"/>
      <c r="Q384" s="415"/>
      <c r="R384" s="193"/>
    </row>
    <row r="385" spans="1:18" hidden="1" outlineLevel="2">
      <c r="A385" s="238"/>
      <c r="B385" s="242"/>
      <c r="C385" s="239"/>
      <c r="D385" s="240"/>
      <c r="E385" s="197"/>
      <c r="F385" s="415"/>
      <c r="G385" s="415"/>
      <c r="H385" s="415"/>
      <c r="I385" s="415"/>
      <c r="J385" s="415"/>
      <c r="K385" s="415"/>
      <c r="L385" s="415"/>
      <c r="M385" s="415"/>
      <c r="N385" s="415"/>
      <c r="O385" s="415"/>
      <c r="P385" s="415"/>
      <c r="Q385" s="415"/>
      <c r="R385" s="193"/>
    </row>
    <row r="386" spans="1:18" hidden="1" outlineLevel="2">
      <c r="A386" s="184"/>
      <c r="B386" s="217"/>
      <c r="C386" s="186"/>
      <c r="D386" s="240"/>
      <c r="E386" s="182" t="str">
        <f xml:space="preserve"> Update!E812</f>
        <v>Total: Opening RCV (Post 2020 investment RCV) - nominal (year end prices)</v>
      </c>
      <c r="F386" s="297">
        <f xml:space="preserve"> Update!F812</f>
        <v>0</v>
      </c>
      <c r="G386" s="297" t="str">
        <f xml:space="preserve"> Update!G812</f>
        <v>£m</v>
      </c>
      <c r="H386" s="297">
        <f xml:space="preserve"> Update!H812</f>
        <v>0</v>
      </c>
      <c r="I386" s="297">
        <f xml:space="preserve"> Update!I812</f>
        <v>0</v>
      </c>
      <c r="J386" s="297">
        <f xml:space="preserve"> Update!J812</f>
        <v>0</v>
      </c>
      <c r="K386" s="297">
        <f xml:space="preserve"> Update!K812</f>
        <v>0</v>
      </c>
      <c r="L386" s="297">
        <f xml:space="preserve"> Update!L812</f>
        <v>0</v>
      </c>
      <c r="M386" s="297">
        <f xml:space="preserve"> Update!M812</f>
        <v>0</v>
      </c>
      <c r="N386" s="297">
        <f xml:space="preserve"> Update!N812</f>
        <v>0</v>
      </c>
      <c r="O386" s="297">
        <f xml:space="preserve"> Update!O812</f>
        <v>0</v>
      </c>
      <c r="P386" s="297">
        <f xml:space="preserve"> Update!P812</f>
        <v>0</v>
      </c>
      <c r="Q386" s="297">
        <f xml:space="preserve"> Update!Q812</f>
        <v>0</v>
      </c>
      <c r="R386" s="193"/>
    </row>
    <row r="387" spans="1:18" hidden="1" outlineLevel="2">
      <c r="A387" s="184"/>
      <c r="B387" s="217"/>
      <c r="C387" s="186"/>
      <c r="D387" s="240" t="s">
        <v>565</v>
      </c>
      <c r="E387" s="182" t="str">
        <f xml:space="preserve"> Update!E813</f>
        <v>Total: Water resources: Non-PAYG Totex - nominal (year end prices)</v>
      </c>
      <c r="F387" s="297">
        <f xml:space="preserve"> Update!F813</f>
        <v>0</v>
      </c>
      <c r="G387" s="297" t="str">
        <f xml:space="preserve"> Update!G813</f>
        <v>£m</v>
      </c>
      <c r="H387" s="297">
        <f xml:space="preserve"> Update!H813</f>
        <v>0</v>
      </c>
      <c r="I387" s="297">
        <f xml:space="preserve"> Update!I813</f>
        <v>0</v>
      </c>
      <c r="J387" s="297">
        <f xml:space="preserve"> Update!J813</f>
        <v>0</v>
      </c>
      <c r="K387" s="297">
        <f xml:space="preserve"> Update!K813</f>
        <v>0</v>
      </c>
      <c r="L387" s="297">
        <f xml:space="preserve"> Update!L813</f>
        <v>0</v>
      </c>
      <c r="M387" s="297">
        <f xml:space="preserve"> Update!M813</f>
        <v>22.023906244688028</v>
      </c>
      <c r="N387" s="297">
        <f xml:space="preserve"> Update!N813</f>
        <v>0</v>
      </c>
      <c r="O387" s="297">
        <f xml:space="preserve"> Update!O813</f>
        <v>0</v>
      </c>
      <c r="P387" s="297">
        <f xml:space="preserve"> Update!P813</f>
        <v>0</v>
      </c>
      <c r="Q387" s="297">
        <f xml:space="preserve"> Update!Q813</f>
        <v>0</v>
      </c>
      <c r="R387" s="193"/>
    </row>
    <row r="388" spans="1:18" hidden="1" outlineLevel="2">
      <c r="A388" s="184"/>
      <c r="B388" s="217"/>
      <c r="C388" s="186"/>
      <c r="D388" s="240" t="s">
        <v>473</v>
      </c>
      <c r="E388" s="182" t="str">
        <f xml:space="preserve"> Update!E814</f>
        <v>Total: RCV additions depreciation - nominal (year end prices) POS</v>
      </c>
      <c r="F388" s="297">
        <f xml:space="preserve"> Update!F814</f>
        <v>0</v>
      </c>
      <c r="G388" s="297" t="str">
        <f xml:space="preserve"> Update!G814</f>
        <v>£m</v>
      </c>
      <c r="H388" s="297">
        <f xml:space="preserve"> Update!H814</f>
        <v>0</v>
      </c>
      <c r="I388" s="297">
        <f xml:space="preserve"> Update!I814</f>
        <v>0</v>
      </c>
      <c r="J388" s="297">
        <f xml:space="preserve"> Update!J814</f>
        <v>0</v>
      </c>
      <c r="K388" s="297">
        <f xml:space="preserve"> Update!K814</f>
        <v>0</v>
      </c>
      <c r="L388" s="297">
        <f xml:space="preserve"> Update!L814</f>
        <v>0</v>
      </c>
      <c r="M388" s="297">
        <f xml:space="preserve"> Update!M814</f>
        <v>0.27794210631359939</v>
      </c>
      <c r="N388" s="297">
        <f xml:space="preserve"> Update!N814</f>
        <v>0</v>
      </c>
      <c r="O388" s="297">
        <f xml:space="preserve"> Update!O814</f>
        <v>0</v>
      </c>
      <c r="P388" s="297">
        <f xml:space="preserve"> Update!P814</f>
        <v>0</v>
      </c>
      <c r="Q388" s="297">
        <f xml:space="preserve"> Update!Q814</f>
        <v>0</v>
      </c>
      <c r="R388" s="193"/>
    </row>
    <row r="389" spans="1:18" hidden="1" outlineLevel="2">
      <c r="A389" s="184"/>
      <c r="B389" s="217"/>
      <c r="C389" s="186"/>
      <c r="D389" s="240"/>
      <c r="E389" s="182" t="str">
        <f xml:space="preserve"> Update!E815</f>
        <v>Total: Closing RCV (Post 2020 investment RCV) - nominal (year end prices)</v>
      </c>
      <c r="F389" s="297">
        <f xml:space="preserve"> Update!F815</f>
        <v>0</v>
      </c>
      <c r="G389" s="297" t="str">
        <f xml:space="preserve"> Update!G815</f>
        <v>£m</v>
      </c>
      <c r="H389" s="297">
        <f xml:space="preserve"> Update!H815</f>
        <v>0</v>
      </c>
      <c r="I389" s="297">
        <f xml:space="preserve"> Update!I815</f>
        <v>0</v>
      </c>
      <c r="J389" s="297">
        <f xml:space="preserve"> Update!J815</f>
        <v>0</v>
      </c>
      <c r="K389" s="297">
        <f xml:space="preserve"> Update!K815</f>
        <v>0</v>
      </c>
      <c r="L389" s="297">
        <f xml:space="preserve"> Update!L815</f>
        <v>0</v>
      </c>
      <c r="M389" s="297">
        <f xml:space="preserve"> Update!M815</f>
        <v>21.745964138374426</v>
      </c>
      <c r="N389" s="297">
        <f xml:space="preserve"> Update!N815</f>
        <v>0</v>
      </c>
      <c r="O389" s="297">
        <f xml:space="preserve"> Update!O815</f>
        <v>0</v>
      </c>
      <c r="P389" s="297">
        <f xml:space="preserve"> Update!P815</f>
        <v>0</v>
      </c>
      <c r="Q389" s="297">
        <f xml:space="preserve"> Update!Q815</f>
        <v>0</v>
      </c>
      <c r="R389" s="193"/>
    </row>
    <row r="390" spans="1:18" hidden="1" outlineLevel="1">
      <c r="A390" s="238"/>
      <c r="B390" s="242"/>
      <c r="C390" s="239"/>
      <c r="D390" s="240"/>
      <c r="E390" s="197"/>
      <c r="F390" s="415"/>
      <c r="G390" s="415"/>
      <c r="H390" s="415"/>
      <c r="I390" s="415"/>
      <c r="J390" s="415"/>
      <c r="K390" s="415"/>
      <c r="L390" s="415"/>
      <c r="M390" s="415"/>
      <c r="N390" s="415"/>
      <c r="O390" s="415"/>
      <c r="P390" s="415"/>
      <c r="Q390" s="415"/>
      <c r="R390" s="193"/>
    </row>
    <row r="391" spans="1:18" hidden="1" outlineLevel="1" collapsed="1">
      <c r="A391" s="311"/>
      <c r="B391" s="312" t="s">
        <v>1205</v>
      </c>
      <c r="C391" s="313"/>
      <c r="D391" s="251"/>
      <c r="E391" s="314"/>
      <c r="F391" s="413"/>
      <c r="G391" s="413"/>
      <c r="H391" s="413"/>
      <c r="I391" s="413"/>
      <c r="J391" s="413"/>
      <c r="K391" s="413"/>
      <c r="L391" s="413"/>
      <c r="M391" s="413"/>
      <c r="N391" s="413"/>
      <c r="O391" s="413"/>
      <c r="P391" s="413"/>
      <c r="Q391" s="413"/>
      <c r="R391" s="193"/>
    </row>
    <row r="392" spans="1:18" hidden="1" outlineLevel="2">
      <c r="A392" s="311"/>
      <c r="B392" s="312"/>
      <c r="C392" s="313"/>
      <c r="D392" s="251"/>
      <c r="E392" s="314"/>
      <c r="F392" s="413"/>
      <c r="G392" s="413"/>
      <c r="H392" s="413"/>
      <c r="I392" s="413"/>
      <c r="J392" s="413"/>
      <c r="K392" s="413"/>
      <c r="L392" s="413"/>
      <c r="M392" s="413"/>
      <c r="N392" s="413"/>
      <c r="O392" s="413"/>
      <c r="P392" s="413"/>
      <c r="Q392" s="413"/>
      <c r="R392" s="193"/>
    </row>
    <row r="393" spans="1:18" hidden="1" outlineLevel="2">
      <c r="A393" s="311"/>
      <c r="B393" s="312"/>
      <c r="C393" s="313"/>
      <c r="D393" s="251"/>
      <c r="E393" s="314" t="s">
        <v>1308</v>
      </c>
      <c r="F393" s="413"/>
      <c r="G393" s="413" t="s">
        <v>170</v>
      </c>
      <c r="H393" s="413"/>
      <c r="I393" s="413"/>
      <c r="J393" s="413">
        <f t="shared" ref="J393:Q393" si="15" xml:space="preserve"> J373 + J379 + J386</f>
        <v>0</v>
      </c>
      <c r="K393" s="413">
        <f t="shared" si="15"/>
        <v>0</v>
      </c>
      <c r="L393" s="413">
        <f t="shared" si="15"/>
        <v>0</v>
      </c>
      <c r="M393" s="413">
        <f t="shared" si="15"/>
        <v>153.42611107543817</v>
      </c>
      <c r="N393" s="413">
        <f t="shared" si="15"/>
        <v>0</v>
      </c>
      <c r="O393" s="413">
        <f t="shared" si="15"/>
        <v>0</v>
      </c>
      <c r="P393" s="413">
        <f t="shared" si="15"/>
        <v>0</v>
      </c>
      <c r="Q393" s="413">
        <f t="shared" si="15"/>
        <v>0</v>
      </c>
      <c r="R393" s="193"/>
    </row>
    <row r="394" spans="1:18" hidden="1" outlineLevel="2">
      <c r="A394" s="311"/>
      <c r="B394" s="312"/>
      <c r="C394" s="313"/>
      <c r="D394" s="251"/>
      <c r="E394" s="314" t="s">
        <v>1309</v>
      </c>
      <c r="F394" s="413"/>
      <c r="G394" s="413" t="s">
        <v>170</v>
      </c>
      <c r="H394" s="413"/>
      <c r="I394" s="413"/>
      <c r="J394" s="413">
        <f t="shared" ref="J394:Q394" si="16" xml:space="preserve"> J375 + J382 + J389</f>
        <v>0</v>
      </c>
      <c r="K394" s="413">
        <f t="shared" si="16"/>
        <v>0</v>
      </c>
      <c r="L394" s="413">
        <f t="shared" si="16"/>
        <v>151.8373506861216</v>
      </c>
      <c r="M394" s="413">
        <f t="shared" si="16"/>
        <v>168.16920261350626</v>
      </c>
      <c r="N394" s="413">
        <f t="shared" si="16"/>
        <v>0</v>
      </c>
      <c r="O394" s="413">
        <f t="shared" si="16"/>
        <v>0</v>
      </c>
      <c r="P394" s="413">
        <f t="shared" si="16"/>
        <v>0</v>
      </c>
      <c r="Q394" s="413">
        <f t="shared" si="16"/>
        <v>0</v>
      </c>
      <c r="R394" s="193"/>
    </row>
    <row r="395" spans="1:18" hidden="1" outlineLevel="2">
      <c r="A395" s="311"/>
      <c r="B395" s="312"/>
      <c r="C395" s="313"/>
      <c r="D395" s="251"/>
      <c r="E395" s="314" t="s">
        <v>1310</v>
      </c>
      <c r="F395" s="413"/>
      <c r="G395" s="413" t="s">
        <v>170</v>
      </c>
      <c r="H395" s="413"/>
      <c r="I395" s="413"/>
      <c r="J395" s="413">
        <f t="shared" ref="J395:Q395" si="17" xml:space="preserve"> J374 + J380 + J388</f>
        <v>0</v>
      </c>
      <c r="K395" s="413">
        <f t="shared" si="17"/>
        <v>0</v>
      </c>
      <c r="L395" s="413">
        <f t="shared" si="17"/>
        <v>0</v>
      </c>
      <c r="M395" s="413">
        <f t="shared" si="17"/>
        <v>7.2808147066199913</v>
      </c>
      <c r="N395" s="413">
        <f t="shared" si="17"/>
        <v>0</v>
      </c>
      <c r="O395" s="413">
        <f t="shared" si="17"/>
        <v>0</v>
      </c>
      <c r="P395" s="413">
        <f t="shared" si="17"/>
        <v>0</v>
      </c>
      <c r="Q395" s="413">
        <f t="shared" si="17"/>
        <v>0</v>
      </c>
      <c r="R395" s="193"/>
    </row>
    <row r="396" spans="1:18" hidden="1" outlineLevel="1">
      <c r="A396" s="311"/>
      <c r="B396" s="312"/>
      <c r="C396" s="313"/>
      <c r="D396" s="251"/>
      <c r="E396" s="314"/>
      <c r="F396" s="413"/>
      <c r="G396" s="413"/>
      <c r="H396" s="413"/>
      <c r="I396" s="413"/>
      <c r="J396" s="413"/>
      <c r="K396" s="413"/>
      <c r="L396" s="413"/>
      <c r="M396" s="413"/>
      <c r="N396" s="413"/>
      <c r="O396" s="413"/>
      <c r="P396" s="413"/>
      <c r="Q396" s="413"/>
      <c r="R396" s="193"/>
    </row>
    <row r="397" spans="1:18" hidden="1" outlineLevel="1" collapsed="1">
      <c r="A397" s="311"/>
      <c r="B397" s="312" t="s">
        <v>1206</v>
      </c>
      <c r="C397" s="313"/>
      <c r="D397" s="251"/>
      <c r="E397" s="314"/>
      <c r="F397" s="413"/>
      <c r="G397" s="413"/>
      <c r="H397" s="413"/>
      <c r="I397" s="413"/>
      <c r="J397" s="413"/>
      <c r="K397" s="413"/>
      <c r="L397" s="413"/>
      <c r="M397" s="413"/>
      <c r="N397" s="413"/>
      <c r="O397" s="413"/>
      <c r="P397" s="413"/>
      <c r="Q397" s="413"/>
      <c r="R397" s="193"/>
    </row>
    <row r="398" spans="1:18" hidden="1" outlineLevel="2">
      <c r="A398" s="311"/>
      <c r="B398" s="312"/>
      <c r="C398" s="313"/>
      <c r="D398" s="251"/>
      <c r="E398" s="314"/>
      <c r="F398" s="413"/>
      <c r="G398" s="413"/>
      <c r="H398" s="413"/>
      <c r="I398" s="413"/>
      <c r="J398" s="413"/>
      <c r="K398" s="413"/>
      <c r="L398" s="413"/>
      <c r="M398" s="413"/>
      <c r="N398" s="413"/>
      <c r="O398" s="413"/>
      <c r="P398" s="413"/>
      <c r="Q398" s="413"/>
      <c r="R398" s="193"/>
    </row>
    <row r="399" spans="1:18" hidden="1" outlineLevel="2">
      <c r="A399" s="158"/>
      <c r="B399" s="159"/>
      <c r="C399" s="160"/>
      <c r="D399" s="251"/>
      <c r="E399" s="156" t="str">
        <f xml:space="preserve"> Update!E817</f>
        <v>Total: Average RPI inflated RCV (year average) - nominal (year average prices)</v>
      </c>
      <c r="F399" s="420">
        <f xml:space="preserve"> Update!F817</f>
        <v>0</v>
      </c>
      <c r="G399" s="420" t="str">
        <f xml:space="preserve"> Update!G817</f>
        <v>£m</v>
      </c>
      <c r="H399" s="420">
        <f xml:space="preserve"> Update!H817</f>
        <v>0</v>
      </c>
      <c r="I399" s="420">
        <f xml:space="preserve"> Update!I817</f>
        <v>0</v>
      </c>
      <c r="J399" s="420">
        <f xml:space="preserve"> Update!J817</f>
        <v>0</v>
      </c>
      <c r="K399" s="420">
        <f xml:space="preserve"> Update!K817</f>
        <v>0</v>
      </c>
      <c r="L399" s="420">
        <f xml:space="preserve"> Update!L817</f>
        <v>0</v>
      </c>
      <c r="M399" s="420">
        <f xml:space="preserve"> Update!M817</f>
        <v>74.582720997021411</v>
      </c>
      <c r="N399" s="420">
        <f xml:space="preserve"> Update!N817</f>
        <v>0</v>
      </c>
      <c r="O399" s="420">
        <f xml:space="preserve"> Update!O817</f>
        <v>0</v>
      </c>
      <c r="P399" s="420">
        <f xml:space="preserve"> Update!P817</f>
        <v>0</v>
      </c>
      <c r="Q399" s="420">
        <f xml:space="preserve"> Update!Q817</f>
        <v>0</v>
      </c>
      <c r="R399" s="193"/>
    </row>
    <row r="400" spans="1:18" hidden="1" outlineLevel="2">
      <c r="A400" s="158"/>
      <c r="B400" s="159"/>
      <c r="C400" s="160"/>
      <c r="D400" s="251"/>
      <c r="E400" s="156" t="str">
        <f xml:space="preserve"> Update!E818</f>
        <v>Total: Average CPIH inflated RCV (year average) - nominal (year average prices)</v>
      </c>
      <c r="F400" s="420">
        <f xml:space="preserve"> Update!F818</f>
        <v>0</v>
      </c>
      <c r="G400" s="420" t="str">
        <f xml:space="preserve"> Update!G818</f>
        <v>£m</v>
      </c>
      <c r="H400" s="420">
        <f xml:space="preserve"> Update!H818</f>
        <v>0</v>
      </c>
      <c r="I400" s="420">
        <f xml:space="preserve"> Update!I818</f>
        <v>0</v>
      </c>
      <c r="J400" s="420">
        <f xml:space="preserve"> Update!J818</f>
        <v>0</v>
      </c>
      <c r="K400" s="420">
        <f xml:space="preserve"> Update!K818</f>
        <v>0</v>
      </c>
      <c r="L400" s="420">
        <f xml:space="preserve"> Update!L818</f>
        <v>0</v>
      </c>
      <c r="M400" s="420">
        <f xml:space="preserve"> Update!M818</f>
        <v>74.533335432088776</v>
      </c>
      <c r="N400" s="420">
        <f xml:space="preserve"> Update!N818</f>
        <v>0</v>
      </c>
      <c r="O400" s="420">
        <f xml:space="preserve"> Update!O818</f>
        <v>0</v>
      </c>
      <c r="P400" s="420">
        <f xml:space="preserve"> Update!P818</f>
        <v>0</v>
      </c>
      <c r="Q400" s="420">
        <f xml:space="preserve"> Update!Q818</f>
        <v>0</v>
      </c>
      <c r="R400" s="193"/>
    </row>
    <row r="401" spans="1:18" hidden="1" outlineLevel="2">
      <c r="A401" s="158"/>
      <c r="B401" s="159"/>
      <c r="C401" s="160"/>
      <c r="D401" s="251"/>
      <c r="E401" s="156" t="str">
        <f xml:space="preserve"> Update!E819</f>
        <v>Total: Average post 2020 investment RCV (year average) - nominal (year average prices)</v>
      </c>
      <c r="F401" s="420">
        <f xml:space="preserve"> Update!F819</f>
        <v>0</v>
      </c>
      <c r="G401" s="420" t="str">
        <f xml:space="preserve"> Update!G819</f>
        <v>£m</v>
      </c>
      <c r="H401" s="420">
        <f xml:space="preserve"> Update!H819</f>
        <v>0</v>
      </c>
      <c r="I401" s="420">
        <f xml:space="preserve"> Update!I819</f>
        <v>0</v>
      </c>
      <c r="J401" s="420">
        <f xml:space="preserve"> Update!J819</f>
        <v>0</v>
      </c>
      <c r="K401" s="420">
        <f xml:space="preserve"> Update!K819</f>
        <v>0</v>
      </c>
      <c r="L401" s="420">
        <f xml:space="preserve"> Update!L819</f>
        <v>0</v>
      </c>
      <c r="M401" s="420">
        <f xml:space="preserve"> Update!M819</f>
        <v>10.81433866847981</v>
      </c>
      <c r="N401" s="420">
        <f xml:space="preserve"> Update!N819</f>
        <v>0</v>
      </c>
      <c r="O401" s="420">
        <f xml:space="preserve"> Update!O819</f>
        <v>0</v>
      </c>
      <c r="P401" s="420">
        <f xml:space="preserve"> Update!P819</f>
        <v>0</v>
      </c>
      <c r="Q401" s="420">
        <f xml:space="preserve"> Update!Q819</f>
        <v>0</v>
      </c>
      <c r="R401" s="193"/>
    </row>
    <row r="402" spans="1:18" hidden="1" outlineLevel="2">
      <c r="A402" s="158"/>
      <c r="B402" s="159"/>
      <c r="C402" s="160"/>
      <c r="D402" s="251"/>
      <c r="E402" s="156" t="str">
        <f xml:space="preserve"> Update!E820</f>
        <v>Total: Average total RCV (year average) - nominal (year average prices)</v>
      </c>
      <c r="F402" s="420">
        <f xml:space="preserve"> Update!F820</f>
        <v>0</v>
      </c>
      <c r="G402" s="420" t="str">
        <f xml:space="preserve"> Update!G820</f>
        <v>£m</v>
      </c>
      <c r="H402" s="420">
        <f xml:space="preserve"> Update!H820</f>
        <v>0</v>
      </c>
      <c r="I402" s="420">
        <f xml:space="preserve"> Update!I820</f>
        <v>0</v>
      </c>
      <c r="J402" s="420">
        <f xml:space="preserve"> Update!J820</f>
        <v>0</v>
      </c>
      <c r="K402" s="420">
        <f xml:space="preserve"> Update!K820</f>
        <v>0</v>
      </c>
      <c r="L402" s="420">
        <f xml:space="preserve"> Update!L820</f>
        <v>0</v>
      </c>
      <c r="M402" s="420">
        <f xml:space="preserve"> Update!M820</f>
        <v>159.93039509759001</v>
      </c>
      <c r="N402" s="420">
        <f xml:space="preserve"> Update!N820</f>
        <v>0</v>
      </c>
      <c r="O402" s="420">
        <f xml:space="preserve"> Update!O820</f>
        <v>0</v>
      </c>
      <c r="P402" s="420">
        <f xml:space="preserve"> Update!P820</f>
        <v>0</v>
      </c>
      <c r="Q402" s="420">
        <f xml:space="preserve"> Update!Q820</f>
        <v>0</v>
      </c>
      <c r="R402" s="193"/>
    </row>
    <row r="403" spans="1:18" hidden="1" outlineLevel="1">
      <c r="A403" s="311"/>
      <c r="B403" s="312"/>
      <c r="C403" s="313"/>
      <c r="D403" s="251"/>
      <c r="E403" s="314"/>
      <c r="F403" s="315"/>
      <c r="G403" s="315"/>
      <c r="H403" s="315"/>
      <c r="I403" s="315"/>
      <c r="J403" s="315"/>
      <c r="K403" s="315"/>
      <c r="L403" s="315"/>
      <c r="M403" s="315"/>
      <c r="N403" s="315"/>
      <c r="O403" s="315"/>
      <c r="P403" s="315"/>
      <c r="Q403" s="315"/>
      <c r="R403" s="193"/>
    </row>
    <row r="404" spans="1:18" s="315" customFormat="1" hidden="1" outlineLevel="1" collapsed="1">
      <c r="A404" s="311"/>
      <c r="B404" s="85" t="s">
        <v>1166</v>
      </c>
      <c r="C404" s="313"/>
      <c r="D404" s="251"/>
      <c r="E404" s="314"/>
      <c r="R404" s="241"/>
    </row>
    <row r="405" spans="1:18" s="315" customFormat="1" hidden="1" outlineLevel="2">
      <c r="A405" s="311"/>
      <c r="B405" s="85"/>
      <c r="C405" s="313"/>
      <c r="D405" s="251"/>
      <c r="E405" s="314"/>
      <c r="R405" s="241"/>
    </row>
    <row r="406" spans="1:18" s="188" customFormat="1" hidden="1" outlineLevel="2">
      <c r="A406" s="184"/>
      <c r="B406" s="159"/>
      <c r="C406" s="186"/>
      <c r="D406" s="240"/>
      <c r="E406" s="182" t="str">
        <f xml:space="preserve"> Inp!E$201</f>
        <v>Regulatory equity notional (PR19FD)</v>
      </c>
      <c r="F406" s="182">
        <f xml:space="preserve"> Inp!F$201</f>
        <v>0</v>
      </c>
      <c r="G406" s="182" t="str">
        <f xml:space="preserve"> Inp!G$201</f>
        <v>%</v>
      </c>
      <c r="H406" s="182">
        <f xml:space="preserve"> Inp!H$201</f>
        <v>0</v>
      </c>
      <c r="I406" s="182">
        <f xml:space="preserve"> Inp!I$201</f>
        <v>0</v>
      </c>
      <c r="J406" s="295">
        <f xml:space="preserve"> Inp!J$201</f>
        <v>0</v>
      </c>
      <c r="K406" s="295">
        <f xml:space="preserve"> Inp!K$201</f>
        <v>0</v>
      </c>
      <c r="L406" s="295">
        <f xml:space="preserve"> Inp!L$201</f>
        <v>0</v>
      </c>
      <c r="M406" s="295">
        <f xml:space="preserve"> Inp!M$201</f>
        <v>0.4</v>
      </c>
      <c r="N406" s="295">
        <f xml:space="preserve"> Inp!N$201</f>
        <v>0.4</v>
      </c>
      <c r="O406" s="295">
        <f xml:space="preserve"> Inp!O$201</f>
        <v>0.4</v>
      </c>
      <c r="P406" s="295">
        <f xml:space="preserve"> Inp!P$201</f>
        <v>0.4</v>
      </c>
      <c r="Q406" s="295">
        <f xml:space="preserve"> Inp!Q$201</f>
        <v>0.4</v>
      </c>
    </row>
    <row r="407" spans="1:18" s="162" customFormat="1" hidden="1" outlineLevel="2">
      <c r="A407" s="158"/>
      <c r="B407" s="159"/>
      <c r="C407" s="160"/>
      <c r="D407" s="251"/>
      <c r="E407" s="156" t="str">
        <f xml:space="preserve"> Update!E871</f>
        <v>Total: Notional equity - real (2017-18 prices)</v>
      </c>
      <c r="F407" s="420">
        <f xml:space="preserve"> Update!F871</f>
        <v>0</v>
      </c>
      <c r="G407" s="420" t="str">
        <f xml:space="preserve"> Update!G871</f>
        <v>£m</v>
      </c>
      <c r="H407" s="420">
        <f xml:space="preserve"> Update!H871</f>
        <v>0</v>
      </c>
      <c r="I407" s="420">
        <f xml:space="preserve"> Update!I871</f>
        <v>0</v>
      </c>
      <c r="J407" s="420">
        <f xml:space="preserve"> Update!J871</f>
        <v>0</v>
      </c>
      <c r="K407" s="420">
        <f xml:space="preserve"> Update!K871</f>
        <v>0</v>
      </c>
      <c r="L407" s="420">
        <f xml:space="preserve"> Update!L871</f>
        <v>0</v>
      </c>
      <c r="M407" s="420">
        <f xml:space="preserve"> Update!M871</f>
        <v>61.104086797233947</v>
      </c>
      <c r="N407" s="420">
        <f xml:space="preserve"> Update!N871</f>
        <v>0</v>
      </c>
      <c r="O407" s="420">
        <f xml:space="preserve"> Update!O871</f>
        <v>0</v>
      </c>
      <c r="P407" s="420">
        <f xml:space="preserve"> Update!P871</f>
        <v>0</v>
      </c>
      <c r="Q407" s="420">
        <f xml:space="preserve"> Update!Q871</f>
        <v>0</v>
      </c>
      <c r="R407" s="188"/>
    </row>
    <row r="408" spans="1:18" s="315" customFormat="1" hidden="1" outlineLevel="1">
      <c r="A408" s="311"/>
      <c r="B408" s="312"/>
      <c r="C408" s="313"/>
      <c r="D408" s="251"/>
      <c r="E408" s="314"/>
      <c r="F408" s="314"/>
      <c r="G408" s="314"/>
      <c r="H408" s="314"/>
      <c r="I408" s="314"/>
      <c r="J408" s="314"/>
      <c r="K408" s="314"/>
      <c r="L408" s="314"/>
      <c r="M408" s="314"/>
      <c r="N408" s="314"/>
      <c r="O408" s="314"/>
      <c r="P408" s="314"/>
      <c r="Q408" s="314"/>
      <c r="R408" s="241"/>
    </row>
    <row r="409" spans="1:18" s="315" customFormat="1" hidden="1" outlineLevel="1" collapsed="1">
      <c r="A409" s="311"/>
      <c r="B409" s="309" t="s">
        <v>1165</v>
      </c>
      <c r="C409" s="313"/>
      <c r="D409" s="251"/>
      <c r="E409" s="314"/>
      <c r="F409" s="314"/>
      <c r="G409" s="314"/>
      <c r="H409" s="314"/>
      <c r="I409" s="314"/>
      <c r="J409" s="314"/>
      <c r="K409" s="314"/>
      <c r="L409" s="314"/>
      <c r="M409" s="314"/>
      <c r="N409" s="314"/>
      <c r="O409" s="314"/>
      <c r="P409" s="314"/>
      <c r="Q409" s="314"/>
      <c r="R409" s="241"/>
    </row>
    <row r="410" spans="1:18" s="315" customFormat="1" hidden="1" outlineLevel="2">
      <c r="A410" s="311"/>
      <c r="B410" s="309"/>
      <c r="C410" s="313"/>
      <c r="D410" s="251"/>
      <c r="E410" s="314"/>
      <c r="F410" s="314"/>
      <c r="G410" s="314"/>
      <c r="H410" s="314"/>
      <c r="I410" s="314"/>
      <c r="J410" s="314"/>
      <c r="K410" s="314"/>
      <c r="L410" s="314"/>
      <c r="M410" s="314"/>
      <c r="N410" s="314"/>
      <c r="O410" s="314"/>
      <c r="P410" s="314"/>
      <c r="Q410" s="314"/>
      <c r="R410" s="241"/>
    </row>
    <row r="411" spans="1:18" s="188" customFormat="1" hidden="1" outlineLevel="2">
      <c r="A411" s="184"/>
      <c r="B411" s="159"/>
      <c r="C411" s="186"/>
      <c r="D411" s="240"/>
      <c r="E411" s="182" t="str">
        <f xml:space="preserve"> Inp!E$209</f>
        <v>Regulatory equity actual</v>
      </c>
      <c r="F411" s="182">
        <f xml:space="preserve"> Inp!F$209</f>
        <v>0</v>
      </c>
      <c r="G411" s="182" t="str">
        <f xml:space="preserve"> Inp!G$209</f>
        <v>%</v>
      </c>
      <c r="H411" s="182">
        <f xml:space="preserve"> Inp!H$209</f>
        <v>0</v>
      </c>
      <c r="I411" s="182">
        <f xml:space="preserve"> Inp!I$209</f>
        <v>0</v>
      </c>
      <c r="J411" s="295">
        <f xml:space="preserve"> Inp!J$209</f>
        <v>0</v>
      </c>
      <c r="K411" s="295">
        <f xml:space="preserve"> Inp!K$209</f>
        <v>0</v>
      </c>
      <c r="L411" s="295">
        <f xml:space="preserve"> Inp!L$209</f>
        <v>0</v>
      </c>
      <c r="M411" s="295">
        <f xml:space="preserve"> Inp!M$209</f>
        <v>0</v>
      </c>
      <c r="N411" s="295">
        <f xml:space="preserve"> Inp!N$209</f>
        <v>0</v>
      </c>
      <c r="O411" s="295">
        <f xml:space="preserve"> Inp!O$209</f>
        <v>0</v>
      </c>
      <c r="P411" s="295">
        <f xml:space="preserve"> Inp!P$209</f>
        <v>0</v>
      </c>
      <c r="Q411" s="295">
        <f xml:space="preserve"> Inp!Q$209</f>
        <v>0</v>
      </c>
    </row>
    <row r="412" spans="1:18" s="162" customFormat="1" hidden="1" outlineLevel="2">
      <c r="A412" s="158"/>
      <c r="B412" s="159"/>
      <c r="C412" s="160"/>
      <c r="D412" s="251"/>
      <c r="E412" s="156" t="str">
        <f xml:space="preserve"> Update!E892</f>
        <v>Total: Actual equity - real (2017-18 prices)</v>
      </c>
      <c r="F412" s="420">
        <f xml:space="preserve"> Update!F892</f>
        <v>0</v>
      </c>
      <c r="G412" s="420" t="str">
        <f xml:space="preserve"> Update!G892</f>
        <v>£m</v>
      </c>
      <c r="H412" s="420">
        <f xml:space="preserve"> Update!H892</f>
        <v>0</v>
      </c>
      <c r="I412" s="420">
        <f xml:space="preserve"> Update!I892</f>
        <v>0</v>
      </c>
      <c r="J412" s="420">
        <f xml:space="preserve"> Update!J892</f>
        <v>0</v>
      </c>
      <c r="K412" s="420">
        <f xml:space="preserve"> Update!K892</f>
        <v>0</v>
      </c>
      <c r="L412" s="420">
        <f xml:space="preserve"> Update!L892</f>
        <v>0</v>
      </c>
      <c r="M412" s="420">
        <f xml:space="preserve"> Update!M892</f>
        <v>0</v>
      </c>
      <c r="N412" s="420">
        <f xml:space="preserve"> Update!N892</f>
        <v>0</v>
      </c>
      <c r="O412" s="420">
        <f xml:space="preserve"> Update!O892</f>
        <v>0</v>
      </c>
      <c r="P412" s="420">
        <f xml:space="preserve"> Update!P892</f>
        <v>0</v>
      </c>
      <c r="Q412" s="420">
        <f xml:space="preserve"> Update!Q892</f>
        <v>0</v>
      </c>
      <c r="R412" s="188"/>
    </row>
    <row r="413" spans="1:18" hidden="1" outlineLevel="1">
      <c r="A413" s="311"/>
      <c r="B413" s="312"/>
      <c r="C413" s="313"/>
      <c r="D413" s="251"/>
      <c r="E413" s="314"/>
      <c r="F413" s="315"/>
      <c r="G413" s="315"/>
      <c r="H413" s="315"/>
      <c r="I413" s="315"/>
      <c r="J413" s="315"/>
      <c r="K413" s="315"/>
      <c r="L413" s="315"/>
      <c r="M413" s="315"/>
      <c r="N413" s="315"/>
      <c r="O413" s="315"/>
      <c r="P413" s="315"/>
      <c r="Q413" s="315"/>
      <c r="R413" s="193"/>
    </row>
    <row r="414" spans="1:18">
      <c r="A414" s="144"/>
      <c r="B414" s="145"/>
      <c r="C414" s="146"/>
      <c r="D414" s="223"/>
      <c r="E414" s="148"/>
      <c r="F414" s="149"/>
      <c r="G414" s="150"/>
      <c r="H414" s="149"/>
      <c r="I414" s="149"/>
      <c r="J414" s="149"/>
      <c r="K414" s="149"/>
      <c r="L414" s="149"/>
      <c r="M414" s="149"/>
      <c r="N414" s="149"/>
      <c r="O414" s="149"/>
      <c r="P414" s="149"/>
      <c r="Q414" s="149"/>
      <c r="R414" s="193"/>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4:4" hidden="1">
      <c r="D417" s="251"/>
    </row>
    <row r="418" spans="4:4" hidden="1">
      <c r="D418" s="251"/>
    </row>
    <row r="419" spans="4:4" hidden="1">
      <c r="D419" s="251"/>
    </row>
    <row r="420" spans="4:4" hidden="1">
      <c r="D420" s="251"/>
    </row>
    <row r="421" spans="4:4" hidden="1">
      <c r="D421" s="251"/>
    </row>
    <row r="422" spans="4:4" hidden="1">
      <c r="D422" s="251"/>
    </row>
    <row r="423" spans="4:4" hidden="1">
      <c r="D423" s="251"/>
    </row>
    <row r="424" spans="4:4" hidden="1">
      <c r="D424" s="251"/>
    </row>
    <row r="425" spans="4:4" hidden="1">
      <c r="D425" s="251"/>
    </row>
    <row r="426" spans="4:4" hidden="1">
      <c r="D426" s="251"/>
    </row>
    <row r="427" spans="4:4" hidden="1">
      <c r="D427" s="251"/>
    </row>
    <row r="428" spans="4:4" hidden="1">
      <c r="D428" s="251"/>
    </row>
    <row r="429" spans="4:4" hidden="1">
      <c r="D429" s="251"/>
    </row>
    <row r="430" spans="4:4" hidden="1">
      <c r="D430" s="251"/>
    </row>
    <row r="431" spans="4:4" hidden="1">
      <c r="D431" s="251"/>
    </row>
    <row r="432" spans="4:4" hidden="1">
      <c r="D432" s="251"/>
    </row>
    <row r="433" spans="4:4" hidden="1">
      <c r="D433" s="251"/>
    </row>
    <row r="434" spans="4:4" hidden="1">
      <c r="D434" s="251"/>
    </row>
    <row r="435" spans="4:4" hidden="1">
      <c r="D435" s="251"/>
    </row>
    <row r="436" spans="4:4" hidden="1">
      <c r="D436" s="251"/>
    </row>
    <row r="437" spans="4:4" hidden="1">
      <c r="D437" s="251"/>
    </row>
    <row r="438" spans="4:4" hidden="1">
      <c r="D438" s="251"/>
    </row>
    <row r="439" spans="4:4" hidden="1">
      <c r="D439" s="251"/>
    </row>
    <row r="440" spans="4:4" hidden="1">
      <c r="D440" s="251"/>
    </row>
    <row r="441" spans="4:4" hidden="1">
      <c r="D441" s="251"/>
    </row>
    <row r="442" spans="4:4" hidden="1">
      <c r="D442" s="251"/>
    </row>
    <row r="443" spans="4:4" hidden="1">
      <c r="D443" s="251"/>
    </row>
    <row r="444" spans="4:4" hidden="1">
      <c r="D444" s="251"/>
    </row>
    <row r="445" spans="4:4" hidden="1">
      <c r="D445" s="251"/>
    </row>
    <row r="446" spans="4:4" hidden="1">
      <c r="D446" s="251"/>
    </row>
    <row r="447" spans="4:4" hidden="1">
      <c r="D447" s="251"/>
    </row>
    <row r="448" spans="4:4" hidden="1">
      <c r="D448" s="251"/>
    </row>
    <row r="449" spans="4:4" hidden="1">
      <c r="D449" s="251"/>
    </row>
    <row r="450" spans="4:4" hidden="1">
      <c r="D450" s="251"/>
    </row>
    <row r="451" spans="4:4" hidden="1">
      <c r="D451" s="251"/>
    </row>
    <row r="452" spans="4:4" hidden="1">
      <c r="D452" s="251"/>
    </row>
    <row r="453" spans="4:4" hidden="1">
      <c r="D453" s="251"/>
    </row>
    <row r="454" spans="4:4" hidden="1">
      <c r="D454" s="251"/>
    </row>
    <row r="455" spans="4:4" hidden="1">
      <c r="D455" s="251"/>
    </row>
    <row r="456" spans="4:4" hidden="1">
      <c r="D456" s="251"/>
    </row>
    <row r="457" spans="4:4" hidden="1">
      <c r="D457" s="251"/>
    </row>
    <row r="458" spans="4:4" hidden="1">
      <c r="D458" s="251"/>
    </row>
    <row r="459" spans="4:4" hidden="1">
      <c r="D459" s="251"/>
    </row>
    <row r="460" spans="4:4" hidden="1">
      <c r="D460" s="251"/>
    </row>
    <row r="461" spans="4:4" hidden="1">
      <c r="D461" s="251"/>
    </row>
    <row r="462" spans="4:4" hidden="1">
      <c r="D462" s="251"/>
    </row>
    <row r="463" spans="4:4" hidden="1">
      <c r="D463" s="251"/>
    </row>
    <row r="464" spans="4:4" hidden="1">
      <c r="D464" s="251"/>
    </row>
    <row r="465" spans="4:4" hidden="1">
      <c r="D465" s="251"/>
    </row>
    <row r="466" spans="4:4" hidden="1">
      <c r="D466" s="251"/>
    </row>
    <row r="467" spans="4:4" hidden="1">
      <c r="D467" s="251"/>
    </row>
    <row r="468" spans="4:4" hidden="1">
      <c r="D468" s="251"/>
    </row>
    <row r="469" spans="4:4" hidden="1">
      <c r="D469" s="251"/>
    </row>
    <row r="470" spans="4:4" hidden="1">
      <c r="D470" s="251"/>
    </row>
    <row r="471" spans="4:4" hidden="1">
      <c r="D471" s="251"/>
    </row>
    <row r="472" spans="4:4" hidden="1">
      <c r="D472" s="251"/>
    </row>
    <row r="473" spans="4:4" hidden="1">
      <c r="D473" s="251"/>
    </row>
    <row r="474" spans="4:4" hidden="1">
      <c r="D474" s="251"/>
    </row>
    <row r="475" spans="4:4" hidden="1">
      <c r="D475" s="251"/>
    </row>
    <row r="476" spans="4:4" hidden="1">
      <c r="D476" s="251"/>
    </row>
    <row r="477" spans="4:4" hidden="1">
      <c r="D477" s="251"/>
    </row>
    <row r="478" spans="4:4" hidden="1">
      <c r="D478" s="251"/>
    </row>
    <row r="479" spans="4:4" hidden="1">
      <c r="D479" s="251"/>
    </row>
    <row r="480" spans="4:4" hidden="1">
      <c r="D480" s="251"/>
    </row>
    <row r="481" spans="4:4" hidden="1">
      <c r="D481" s="251"/>
    </row>
    <row r="482" spans="4:4" hidden="1">
      <c r="D482" s="251"/>
    </row>
    <row r="483" spans="4:4" hidden="1">
      <c r="D483" s="251"/>
    </row>
    <row r="484" spans="4:4" hidden="1">
      <c r="D484" s="251"/>
    </row>
    <row r="485" spans="4:4" hidden="1">
      <c r="D485" s="251"/>
    </row>
    <row r="486" spans="4:4" hidden="1">
      <c r="D486" s="251"/>
    </row>
    <row r="487" spans="4:4" hidden="1">
      <c r="D487" s="251"/>
    </row>
    <row r="488" spans="4:4" hidden="1">
      <c r="D488" s="251"/>
    </row>
    <row r="489" spans="4:4" hidden="1">
      <c r="D489" s="251"/>
    </row>
    <row r="490" spans="4:4" hidden="1">
      <c r="D490" s="251"/>
    </row>
    <row r="491" spans="4:4" hidden="1">
      <c r="D491" s="251"/>
    </row>
    <row r="492" spans="4:4" hidden="1">
      <c r="D492" s="251"/>
    </row>
    <row r="493" spans="4:4" hidden="1">
      <c r="D493" s="251"/>
    </row>
    <row r="494" spans="4:4" hidden="1">
      <c r="D494" s="251"/>
    </row>
    <row r="495" spans="4:4" hidden="1">
      <c r="D495" s="251"/>
    </row>
    <row r="496" spans="4:4" hidden="1">
      <c r="D496" s="251"/>
    </row>
    <row r="497" spans="4:4" hidden="1">
      <c r="D497" s="251"/>
    </row>
    <row r="498" spans="4:4" hidden="1">
      <c r="D498" s="251"/>
    </row>
    <row r="499" spans="4:4" hidden="1">
      <c r="D499" s="251"/>
    </row>
    <row r="500" spans="4:4" hidden="1">
      <c r="D500" s="251"/>
    </row>
    <row r="501" spans="4:4" hidden="1">
      <c r="D501" s="251"/>
    </row>
    <row r="502" spans="4:4" hidden="1">
      <c r="D502" s="251"/>
    </row>
    <row r="503" spans="4:4" hidden="1">
      <c r="D503" s="251"/>
    </row>
    <row r="504" spans="4:4" hidden="1">
      <c r="D504" s="251"/>
    </row>
    <row r="505" spans="4:4" hidden="1">
      <c r="D505" s="251"/>
    </row>
    <row r="506" spans="4:4" hidden="1">
      <c r="D506" s="251"/>
    </row>
    <row r="507" spans="4:4" hidden="1">
      <c r="D507" s="251"/>
    </row>
    <row r="508" spans="4:4" hidden="1">
      <c r="D508" s="251"/>
    </row>
    <row r="509" spans="4:4" hidden="1">
      <c r="D509" s="251"/>
    </row>
    <row r="510" spans="4:4" hidden="1">
      <c r="D510" s="251"/>
    </row>
    <row r="511" spans="4:4" hidden="1">
      <c r="D511" s="251"/>
    </row>
    <row r="512" spans="4:4" hidden="1">
      <c r="D512" s="251"/>
    </row>
    <row r="513" spans="4:4" hidden="1">
      <c r="D513" s="251"/>
    </row>
    <row r="514" spans="4:4" hidden="1">
      <c r="D514" s="251"/>
    </row>
    <row r="515" spans="4:4" hidden="1">
      <c r="D515" s="251"/>
    </row>
    <row r="516" spans="4:4" hidden="1">
      <c r="D516" s="251"/>
    </row>
    <row r="517" spans="4:4" hidden="1">
      <c r="D517" s="251"/>
    </row>
    <row r="518" spans="4:4" hidden="1">
      <c r="D518" s="251"/>
    </row>
    <row r="519" spans="4:4" hidden="1">
      <c r="D519" s="251"/>
    </row>
    <row r="520" spans="4:4" hidden="1">
      <c r="D520" s="251"/>
    </row>
    <row r="521" spans="4:4" hidden="1">
      <c r="D521" s="251"/>
    </row>
    <row r="522" spans="4:4" hidden="1">
      <c r="D522" s="251"/>
    </row>
    <row r="523" spans="4:4" hidden="1">
      <c r="D523" s="251"/>
    </row>
    <row r="524" spans="4:4" hidden="1">
      <c r="D524" s="251"/>
    </row>
    <row r="525" spans="4:4" hidden="1">
      <c r="D525" s="251"/>
    </row>
    <row r="526" spans="4:4" hidden="1">
      <c r="D526" s="251"/>
    </row>
    <row r="527" spans="4:4" hidden="1">
      <c r="D527" s="251"/>
    </row>
    <row r="528" spans="4:4" hidden="1">
      <c r="D528" s="251"/>
    </row>
    <row r="529" spans="4:4" hidden="1">
      <c r="D529" s="251"/>
    </row>
    <row r="530" spans="4:4" hidden="1">
      <c r="D530" s="251"/>
    </row>
    <row r="531" spans="4:4" hidden="1">
      <c r="D531" s="251"/>
    </row>
    <row r="532" spans="4:4" hidden="1"/>
    <row r="533" spans="4:4" hidden="1"/>
    <row r="534" spans="4:4" hidden="1"/>
    <row r="535" spans="4:4" hidden="1"/>
    <row r="536" spans="4:4" hidden="1"/>
    <row r="537" spans="4:4" hidden="1"/>
    <row r="538" spans="4:4" hidden="1"/>
    <row r="539" spans="4:4" hidden="1"/>
    <row r="540" spans="4:4" hidden="1"/>
    <row r="541" spans="4:4" hidden="1"/>
    <row r="542" spans="4:4" hidden="1"/>
    <row r="543" spans="4:4" hidden="1"/>
    <row r="544" spans="4:4" hidden="1"/>
    <row r="545" hidden="1"/>
    <row r="546" hidden="1"/>
    <row r="547" hidden="1"/>
    <row r="548" hidden="1"/>
    <row r="549" hidden="1"/>
    <row r="550" hidden="1"/>
    <row r="551" hidden="1"/>
    <row r="552" hidden="1"/>
    <row r="553" hidden="1"/>
    <row r="554" hidden="1"/>
    <row r="555" hidden="1"/>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531"/>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514" customFormat="1" ht="28.5">
      <c r="A1" s="143" t="s">
        <v>1401</v>
      </c>
      <c r="B1" s="507"/>
      <c r="C1" s="512"/>
      <c r="D1" s="507"/>
      <c r="E1" s="513"/>
      <c r="F1" s="507"/>
      <c r="G1" s="507"/>
      <c r="H1" s="507"/>
      <c r="I1" s="507"/>
      <c r="J1" s="507"/>
      <c r="K1" s="507"/>
      <c r="L1" s="507"/>
      <c r="M1" s="507"/>
      <c r="N1" s="507"/>
      <c r="O1" s="507"/>
      <c r="P1" s="507"/>
      <c r="Q1" s="511" t="str">
        <f>Inp!$F$10</f>
        <v>Portsmouth Water</v>
      </c>
      <c r="R1" s="507"/>
      <c r="S1" s="507"/>
      <c r="T1" s="507"/>
    </row>
    <row r="2" spans="1:79" s="514" customFormat="1" ht="28.5">
      <c r="A2" s="143" t="str">
        <f xml:space="preserve"> "Update of the PR19 RCVs for publication in Spring " &amp; Inp!$F$17</f>
        <v>Update of the PR19 RCVs for publication in Spring 2021</v>
      </c>
      <c r="B2" s="507"/>
      <c r="C2" s="512"/>
      <c r="D2" s="507"/>
      <c r="E2" s="513"/>
      <c r="F2" s="507"/>
      <c r="G2" s="507"/>
      <c r="H2" s="507"/>
      <c r="I2" s="507"/>
      <c r="J2" s="507"/>
      <c r="K2" s="507"/>
      <c r="L2" s="507"/>
      <c r="M2" s="507"/>
      <c r="N2" s="507"/>
      <c r="O2" s="507"/>
      <c r="P2" s="507"/>
      <c r="Q2" s="511"/>
      <c r="R2" s="507"/>
      <c r="S2" s="507"/>
      <c r="T2" s="507"/>
    </row>
    <row r="3" spans="1:79" s="26" customFormat="1">
      <c r="A3" s="63" t="str">
        <f ca="1" xml:space="preserve"> RIGHT(CELL("filename", $A$1), LEN(CELL("filename", $A$1)) - SEARCH("]", CELL("filename", $A$1)))</f>
        <v>SummaryTables</v>
      </c>
      <c r="B3" s="58"/>
      <c r="C3" s="59"/>
      <c r="D3" s="60"/>
      <c r="E3" s="61"/>
      <c r="F3" s="61"/>
      <c r="G3" s="61"/>
      <c r="H3" s="9"/>
      <c r="I3" s="9"/>
      <c r="J3" s="64"/>
      <c r="K3" s="64"/>
      <c r="L3" s="64"/>
      <c r="M3" s="64"/>
      <c r="N3" s="64"/>
      <c r="O3" s="64"/>
      <c r="P3" s="64"/>
      <c r="Q3" s="64"/>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60"/>
    </row>
    <row r="5" spans="1:79" s="66" customFormat="1">
      <c r="A5" s="63"/>
      <c r="B5" s="58"/>
      <c r="C5" s="59"/>
      <c r="D5" s="60"/>
      <c r="E5" s="29"/>
      <c r="F5" s="63"/>
      <c r="G5" s="63"/>
      <c r="H5" s="26"/>
      <c r="I5" s="27"/>
      <c r="J5" s="27"/>
      <c r="K5" s="27"/>
      <c r="L5" s="27"/>
      <c r="M5" s="27"/>
      <c r="N5" s="27"/>
      <c r="O5" s="27"/>
      <c r="P5" s="27"/>
      <c r="Q5" s="27"/>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73" customFormat="1" ht="18.75">
      <c r="A6" s="468"/>
      <c r="B6" s="469"/>
      <c r="C6" s="470"/>
      <c r="D6" s="471"/>
      <c r="E6" s="472"/>
      <c r="G6" s="474"/>
      <c r="J6" s="475"/>
      <c r="K6" s="475"/>
      <c r="L6" s="475"/>
      <c r="M6" s="476"/>
      <c r="N6" s="476"/>
      <c r="O6" s="476"/>
      <c r="P6" s="476"/>
      <c r="Q6" s="476"/>
    </row>
    <row r="7" spans="1:79" s="428" customFormat="1" ht="32.25" collapsed="1">
      <c r="A7" s="427" t="s">
        <v>1027</v>
      </c>
      <c r="B7" s="427"/>
      <c r="C7" s="427"/>
      <c r="D7" s="427"/>
      <c r="E7" s="427"/>
      <c r="F7" s="427"/>
      <c r="G7" s="427"/>
      <c r="H7" s="427"/>
      <c r="I7" s="427"/>
      <c r="J7" s="427"/>
      <c r="K7" s="427"/>
      <c r="L7" s="427"/>
      <c r="M7" s="427"/>
      <c r="N7" s="427"/>
      <c r="O7" s="427"/>
      <c r="P7" s="427"/>
      <c r="Q7" s="427"/>
      <c r="R7" s="427"/>
      <c r="S7" s="427"/>
      <c r="T7" s="427"/>
    </row>
    <row r="8" spans="1:79" s="442" customFormat="1" ht="18.75" hidden="1" outlineLevel="1">
      <c r="A8" s="435"/>
      <c r="B8" s="436"/>
      <c r="C8" s="437"/>
      <c r="D8" s="438"/>
      <c r="E8" s="439"/>
      <c r="F8" s="440"/>
      <c r="G8" s="440"/>
      <c r="H8" s="440"/>
      <c r="I8" s="441"/>
      <c r="J8" s="441"/>
      <c r="K8" s="441"/>
      <c r="L8" s="441"/>
      <c r="M8" s="441"/>
      <c r="N8" s="441"/>
      <c r="O8" s="441"/>
      <c r="P8" s="441"/>
      <c r="Q8" s="441"/>
      <c r="R8" s="462"/>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row>
    <row r="9" spans="1:79" s="434" customFormat="1" ht="24.75" hidden="1" outlineLevel="1">
      <c r="A9" s="429"/>
      <c r="B9" s="430" t="s">
        <v>1159</v>
      </c>
      <c r="C9" s="431"/>
      <c r="D9" s="432"/>
      <c r="E9" s="433"/>
      <c r="R9" s="463"/>
    </row>
    <row r="10" spans="1:79" s="411" customFormat="1" hidden="1" outlineLevel="2">
      <c r="A10" s="67"/>
      <c r="B10" s="12"/>
      <c r="C10" s="515"/>
      <c r="D10" s="516"/>
      <c r="E10" s="517"/>
      <c r="M10" s="518" t="s">
        <v>112</v>
      </c>
      <c r="N10" s="519"/>
      <c r="O10" s="519"/>
      <c r="P10" s="519"/>
      <c r="Q10" s="519"/>
      <c r="R10" s="467"/>
    </row>
    <row r="11" spans="1:79" s="525" customFormat="1" ht="12" hidden="1" outlineLevel="2">
      <c r="A11" s="468"/>
      <c r="B11" s="469"/>
      <c r="C11" s="520"/>
      <c r="D11" s="521"/>
      <c r="E11" s="522" t="str">
        <f xml:space="preserve"> Update!E140</f>
        <v>RCV at 31 March 2020 expressed in March 2020 prices - WR</v>
      </c>
      <c r="F11" s="523"/>
      <c r="G11" s="523"/>
      <c r="H11" s="523"/>
      <c r="I11" s="523"/>
      <c r="J11" s="523"/>
      <c r="K11" s="523"/>
      <c r="L11" s="523"/>
      <c r="M11" s="524">
        <f xml:space="preserve"> Update!M140</f>
        <v>4.6512174989683972</v>
      </c>
      <c r="N11" s="523"/>
      <c r="O11" s="523"/>
      <c r="P11" s="523"/>
      <c r="Q11" s="523"/>
    </row>
    <row r="12" spans="1:79" s="525" customFormat="1" ht="12" hidden="1" outlineLevel="2">
      <c r="A12" s="468"/>
      <c r="B12" s="469"/>
      <c r="C12" s="520"/>
      <c r="D12" s="521" t="s">
        <v>565</v>
      </c>
      <c r="E12" s="522" t="str">
        <f xml:space="preserve"> Update!E141</f>
        <v>Indexation roll forward in 2021 update - WR</v>
      </c>
      <c r="F12" s="523"/>
      <c r="G12" s="523"/>
      <c r="H12" s="523"/>
      <c r="I12" s="523"/>
      <c r="J12" s="523"/>
      <c r="K12" s="523"/>
      <c r="L12" s="523"/>
      <c r="M12" s="524">
        <f xml:space="preserve"> Update!M141</f>
        <v>4.7111779455481617E-2</v>
      </c>
      <c r="N12" s="523"/>
      <c r="O12" s="523"/>
      <c r="P12" s="523"/>
      <c r="Q12" s="523"/>
    </row>
    <row r="13" spans="1:79" s="525" customFormat="1" ht="12" hidden="1" outlineLevel="2">
      <c r="A13" s="468"/>
      <c r="B13" s="469"/>
      <c r="C13" s="520"/>
      <c r="D13" s="526"/>
      <c r="E13" s="522" t="str">
        <f xml:space="preserve"> Update!E142</f>
        <v>RCV at 31 March 2020 expressed in March 2021 prices - WR</v>
      </c>
      <c r="F13" s="523"/>
      <c r="G13" s="523"/>
      <c r="H13" s="523"/>
      <c r="I13" s="523"/>
      <c r="J13" s="523"/>
      <c r="K13" s="523"/>
      <c r="L13" s="523"/>
      <c r="M13" s="524">
        <f xml:space="preserve"> Update!M142</f>
        <v>4.6983292784238788</v>
      </c>
      <c r="N13" s="523"/>
      <c r="O13" s="523"/>
      <c r="P13" s="523"/>
      <c r="Q13" s="523"/>
    </row>
    <row r="14" spans="1:79" s="411" customFormat="1" hidden="1" outlineLevel="2">
      <c r="A14" s="67"/>
      <c r="B14" s="12"/>
      <c r="C14" s="515"/>
      <c r="D14" s="516"/>
      <c r="E14" s="517"/>
      <c r="M14" s="527"/>
      <c r="N14" s="518" t="s">
        <v>113</v>
      </c>
      <c r="O14" s="519"/>
      <c r="P14" s="519"/>
      <c r="Q14" s="519"/>
      <c r="R14" s="467"/>
    </row>
    <row r="15" spans="1:79" s="525" customFormat="1" ht="12" hidden="1" outlineLevel="2">
      <c r="A15" s="468"/>
      <c r="B15" s="469"/>
      <c r="C15" s="520"/>
      <c r="D15" s="521"/>
      <c r="E15" s="522" t="str">
        <f xml:space="preserve"> Update!E144</f>
        <v>RCV at 31 March 2021 expressed in March 2021 prices - WR</v>
      </c>
      <c r="F15" s="523"/>
      <c r="G15" s="523"/>
      <c r="H15" s="523"/>
      <c r="I15" s="523"/>
      <c r="J15" s="523"/>
      <c r="K15" s="523"/>
      <c r="L15" s="523"/>
      <c r="M15" s="523"/>
      <c r="N15" s="524">
        <f xml:space="preserve"> Update!N144</f>
        <v>6.625243338362548</v>
      </c>
      <c r="O15" s="523"/>
      <c r="P15" s="523"/>
      <c r="Q15" s="523"/>
    </row>
    <row r="16" spans="1:79" s="525" customFormat="1" ht="12" hidden="1" outlineLevel="2">
      <c r="A16" s="468"/>
      <c r="B16" s="469"/>
      <c r="C16" s="520"/>
      <c r="D16" s="521" t="s">
        <v>565</v>
      </c>
      <c r="E16" s="522" t="str">
        <f xml:space="preserve"> Update!E145</f>
        <v>Indexation roll forward in 2022 update - WR</v>
      </c>
      <c r="F16" s="523"/>
      <c r="G16" s="523"/>
      <c r="H16" s="523"/>
      <c r="I16" s="523"/>
      <c r="J16" s="523"/>
      <c r="K16" s="523"/>
      <c r="L16" s="523"/>
      <c r="M16" s="523"/>
      <c r="N16" s="524">
        <f xml:space="preserve"> Update!N145</f>
        <v>0</v>
      </c>
      <c r="O16" s="523"/>
      <c r="P16" s="523"/>
      <c r="Q16" s="523"/>
    </row>
    <row r="17" spans="1:20" s="525" customFormat="1" ht="12" hidden="1" outlineLevel="2">
      <c r="A17" s="468"/>
      <c r="B17" s="469"/>
      <c r="C17" s="520"/>
      <c r="D17" s="526"/>
      <c r="E17" s="522" t="str">
        <f xml:space="preserve"> Update!E146</f>
        <v>RCV at 31 March 2021 expressed in March 2022 prices - WR</v>
      </c>
      <c r="F17" s="523"/>
      <c r="G17" s="523"/>
      <c r="H17" s="523"/>
      <c r="I17" s="523"/>
      <c r="J17" s="523"/>
      <c r="K17" s="523"/>
      <c r="L17" s="523"/>
      <c r="M17" s="523"/>
      <c r="N17" s="524">
        <f xml:space="preserve"> Update!N146</f>
        <v>0</v>
      </c>
      <c r="O17" s="523"/>
      <c r="P17" s="523"/>
      <c r="Q17" s="523"/>
    </row>
    <row r="18" spans="1:20" s="530" customFormat="1" hidden="1" outlineLevel="2">
      <c r="A18" s="67"/>
      <c r="B18" s="85"/>
      <c r="C18" s="528"/>
      <c r="D18" s="516"/>
      <c r="E18" s="517"/>
      <c r="F18" s="412"/>
      <c r="G18" s="412"/>
      <c r="H18" s="412"/>
      <c r="I18" s="412"/>
      <c r="J18" s="412"/>
      <c r="K18" s="412"/>
      <c r="L18" s="412"/>
      <c r="M18" s="529"/>
      <c r="N18" s="529"/>
      <c r="O18" s="518" t="s">
        <v>114</v>
      </c>
      <c r="P18" s="529"/>
      <c r="Q18" s="529"/>
      <c r="R18" s="467"/>
    </row>
    <row r="19" spans="1:20" s="525" customFormat="1" ht="12" hidden="1" outlineLevel="2">
      <c r="A19" s="468"/>
      <c r="B19" s="469"/>
      <c r="C19" s="520"/>
      <c r="D19" s="521"/>
      <c r="E19" s="522" t="str">
        <f xml:space="preserve"> Update!E148</f>
        <v>RCV at 31 March 2022 expressed in March 2022 prices - WR</v>
      </c>
      <c r="F19" s="523"/>
      <c r="G19" s="523"/>
      <c r="H19" s="523"/>
      <c r="I19" s="523"/>
      <c r="J19" s="523"/>
      <c r="K19" s="523"/>
      <c r="L19" s="523"/>
      <c r="M19" s="523"/>
      <c r="N19" s="523"/>
      <c r="O19" s="524">
        <f xml:space="preserve"> Update!O148</f>
        <v>0</v>
      </c>
      <c r="P19" s="523"/>
      <c r="Q19" s="523"/>
    </row>
    <row r="20" spans="1:20" s="525" customFormat="1" ht="12" hidden="1" outlineLevel="2">
      <c r="A20" s="468"/>
      <c r="B20" s="469"/>
      <c r="C20" s="520"/>
      <c r="D20" s="521" t="s">
        <v>565</v>
      </c>
      <c r="E20" s="522" t="str">
        <f xml:space="preserve"> Update!E149</f>
        <v>Indexation roll forward in 2023 update - WR</v>
      </c>
      <c r="F20" s="523"/>
      <c r="G20" s="523"/>
      <c r="H20" s="523"/>
      <c r="I20" s="523"/>
      <c r="J20" s="523"/>
      <c r="K20" s="523"/>
      <c r="L20" s="523"/>
      <c r="M20" s="523"/>
      <c r="N20" s="523"/>
      <c r="O20" s="524">
        <f xml:space="preserve"> Update!O149</f>
        <v>0</v>
      </c>
      <c r="P20" s="523"/>
      <c r="Q20" s="523"/>
    </row>
    <row r="21" spans="1:20" s="525" customFormat="1" ht="12" hidden="1" outlineLevel="2">
      <c r="A21" s="468"/>
      <c r="B21" s="469"/>
      <c r="C21" s="520"/>
      <c r="D21" s="526"/>
      <c r="E21" s="522" t="str">
        <f xml:space="preserve"> Update!E150</f>
        <v>RCV at 31 March 2022 expressed in March 2023 prices - WR</v>
      </c>
      <c r="F21" s="523"/>
      <c r="G21" s="523"/>
      <c r="H21" s="523"/>
      <c r="I21" s="523"/>
      <c r="J21" s="523"/>
      <c r="K21" s="523"/>
      <c r="L21" s="523"/>
      <c r="M21" s="523"/>
      <c r="N21" s="523"/>
      <c r="O21" s="524">
        <f xml:space="preserve"> Update!O150</f>
        <v>0</v>
      </c>
      <c r="P21" s="523"/>
      <c r="Q21" s="523"/>
    </row>
    <row r="22" spans="1:20" s="411" customFormat="1" hidden="1" outlineLevel="2">
      <c r="A22" s="67"/>
      <c r="B22" s="85"/>
      <c r="C22" s="528"/>
      <c r="D22" s="516"/>
      <c r="E22" s="517"/>
      <c r="F22" s="412"/>
      <c r="G22" s="412"/>
      <c r="H22" s="412"/>
      <c r="I22" s="412"/>
      <c r="J22" s="412"/>
      <c r="K22" s="412"/>
      <c r="L22" s="412"/>
      <c r="M22" s="529"/>
      <c r="N22" s="529"/>
      <c r="O22" s="529"/>
      <c r="P22" s="518" t="s">
        <v>115</v>
      </c>
      <c r="Q22" s="529"/>
      <c r="R22" s="467"/>
    </row>
    <row r="23" spans="1:20" s="525" customFormat="1" ht="12" hidden="1" outlineLevel="2">
      <c r="A23" s="468"/>
      <c r="B23" s="469"/>
      <c r="C23" s="520"/>
      <c r="D23" s="521"/>
      <c r="E23" s="522" t="str">
        <f xml:space="preserve"> Update!E152</f>
        <v>RCV at 31 March 2023 expressed in March 2023 prices - WR</v>
      </c>
      <c r="F23" s="523"/>
      <c r="G23" s="523"/>
      <c r="H23" s="523"/>
      <c r="I23" s="523"/>
      <c r="J23" s="523"/>
      <c r="K23" s="523"/>
      <c r="L23" s="523"/>
      <c r="M23" s="523"/>
      <c r="N23" s="523"/>
      <c r="O23" s="523"/>
      <c r="P23" s="524">
        <f xml:space="preserve"> Update!P152</f>
        <v>0</v>
      </c>
      <c r="Q23" s="523"/>
    </row>
    <row r="24" spans="1:20" s="525" customFormat="1" ht="12" hidden="1" outlineLevel="2">
      <c r="A24" s="468"/>
      <c r="B24" s="469"/>
      <c r="C24" s="520"/>
      <c r="D24" s="521" t="s">
        <v>565</v>
      </c>
      <c r="E24" s="522" t="str">
        <f xml:space="preserve"> Update!E153</f>
        <v>Indexation roll forward in 2024 update - WR</v>
      </c>
      <c r="F24" s="523"/>
      <c r="G24" s="523"/>
      <c r="H24" s="523"/>
      <c r="I24" s="523"/>
      <c r="J24" s="523"/>
      <c r="K24" s="523"/>
      <c r="L24" s="523"/>
      <c r="M24" s="523"/>
      <c r="N24" s="523"/>
      <c r="O24" s="523"/>
      <c r="P24" s="524">
        <f xml:space="preserve"> Update!P153</f>
        <v>0</v>
      </c>
      <c r="Q24" s="523"/>
    </row>
    <row r="25" spans="1:20" s="525" customFormat="1" ht="12" hidden="1" outlineLevel="2">
      <c r="A25" s="468"/>
      <c r="B25" s="469"/>
      <c r="C25" s="520"/>
      <c r="D25" s="526"/>
      <c r="E25" s="522" t="str">
        <f xml:space="preserve"> Update!E154</f>
        <v>RCV at 31 March 2023 expressed in March 2024 prices - WR</v>
      </c>
      <c r="F25" s="523"/>
      <c r="G25" s="523"/>
      <c r="H25" s="523"/>
      <c r="I25" s="523"/>
      <c r="J25" s="523"/>
      <c r="K25" s="523"/>
      <c r="L25" s="523"/>
      <c r="M25" s="523"/>
      <c r="N25" s="523"/>
      <c r="O25" s="523"/>
      <c r="P25" s="524">
        <f xml:space="preserve"> Update!P154</f>
        <v>0</v>
      </c>
      <c r="Q25" s="523"/>
    </row>
    <row r="26" spans="1:20" s="411" customFormat="1" hidden="1" outlineLevel="2">
      <c r="A26" s="67"/>
      <c r="B26" s="85"/>
      <c r="C26" s="528"/>
      <c r="D26" s="516"/>
      <c r="E26" s="517"/>
      <c r="F26" s="412"/>
      <c r="G26" s="412"/>
      <c r="H26" s="412"/>
      <c r="I26" s="412"/>
      <c r="J26" s="412"/>
      <c r="K26" s="412"/>
      <c r="L26" s="412"/>
      <c r="M26" s="529"/>
      <c r="N26" s="529"/>
      <c r="O26" s="529"/>
      <c r="P26" s="529"/>
      <c r="Q26" s="518" t="s">
        <v>116</v>
      </c>
      <c r="R26" s="467"/>
    </row>
    <row r="27" spans="1:20" s="525" customFormat="1" ht="12" hidden="1" outlineLevel="2">
      <c r="A27" s="468"/>
      <c r="B27" s="469"/>
      <c r="C27" s="520"/>
      <c r="D27" s="521"/>
      <c r="E27" s="522" t="str">
        <f xml:space="preserve"> Update!E156</f>
        <v>RCV at 31 March 2024 expressed in March 2024 prices - WR</v>
      </c>
      <c r="F27" s="523"/>
      <c r="G27" s="523"/>
      <c r="H27" s="523"/>
      <c r="I27" s="523"/>
      <c r="J27" s="523"/>
      <c r="K27" s="523"/>
      <c r="L27" s="523"/>
      <c r="M27" s="523"/>
      <c r="N27" s="523"/>
      <c r="O27" s="523"/>
      <c r="P27" s="523"/>
      <c r="Q27" s="524">
        <f xml:space="preserve"> Update!Q156</f>
        <v>0</v>
      </c>
    </row>
    <row r="28" spans="1:20" s="525" customFormat="1" ht="12" hidden="1" outlineLevel="2">
      <c r="A28" s="468"/>
      <c r="B28" s="469"/>
      <c r="C28" s="520"/>
      <c r="D28" s="521" t="s">
        <v>565</v>
      </c>
      <c r="E28" s="522" t="str">
        <f xml:space="preserve"> Update!E157</f>
        <v>Indexation roll forward in 2025 update - WR</v>
      </c>
      <c r="F28" s="523"/>
      <c r="G28" s="523"/>
      <c r="H28" s="523"/>
      <c r="I28" s="523"/>
      <c r="J28" s="523"/>
      <c r="K28" s="523"/>
      <c r="L28" s="523"/>
      <c r="M28" s="523"/>
      <c r="N28" s="523"/>
      <c r="O28" s="523"/>
      <c r="P28" s="523"/>
      <c r="Q28" s="524">
        <f xml:space="preserve"> Update!Q157</f>
        <v>0</v>
      </c>
    </row>
    <row r="29" spans="1:20" s="525" customFormat="1" ht="12" hidden="1" outlineLevel="2">
      <c r="A29" s="468"/>
      <c r="B29" s="469"/>
      <c r="C29" s="520"/>
      <c r="D29" s="526"/>
      <c r="E29" s="522" t="str">
        <f xml:space="preserve"> Update!E158</f>
        <v>RCV at 31 March 2024 expressed in March 2025 prices - WR</v>
      </c>
      <c r="F29" s="523"/>
      <c r="G29" s="523"/>
      <c r="H29" s="523"/>
      <c r="I29" s="523"/>
      <c r="J29" s="523"/>
      <c r="K29" s="523"/>
      <c r="L29" s="523"/>
      <c r="M29" s="523"/>
      <c r="N29" s="523"/>
      <c r="O29" s="523"/>
      <c r="P29" s="523"/>
      <c r="Q29" s="524">
        <f xml:space="preserve"> Update!Q158</f>
        <v>0</v>
      </c>
    </row>
    <row r="30" spans="1:20" s="450" customFormat="1" ht="18.75" hidden="1" outlineLevel="1">
      <c r="A30" s="443"/>
      <c r="B30" s="444"/>
      <c r="C30" s="445"/>
      <c r="D30" s="446"/>
      <c r="E30" s="447"/>
      <c r="F30" s="449"/>
      <c r="G30" s="449"/>
      <c r="H30" s="449"/>
      <c r="I30" s="449"/>
      <c r="J30" s="449"/>
      <c r="K30" s="449"/>
      <c r="L30" s="449"/>
      <c r="M30" s="449"/>
      <c r="N30" s="449"/>
      <c r="O30" s="449"/>
      <c r="P30" s="449"/>
      <c r="Q30" s="449"/>
      <c r="R30" s="464"/>
      <c r="S30" s="449"/>
      <c r="T30" s="449"/>
    </row>
    <row r="31" spans="1:20" s="434" customFormat="1" ht="24.75" hidden="1" outlineLevel="1">
      <c r="A31" s="429"/>
      <c r="B31" s="430" t="s">
        <v>1177</v>
      </c>
      <c r="C31" s="431"/>
      <c r="D31" s="432"/>
      <c r="E31" s="433"/>
      <c r="R31" s="463"/>
    </row>
    <row r="32" spans="1:20" s="529" customFormat="1" hidden="1" outlineLevel="2">
      <c r="A32" s="531"/>
      <c r="B32" s="532"/>
      <c r="C32" s="533"/>
      <c r="D32" s="516"/>
      <c r="E32" s="517"/>
      <c r="M32" s="518" t="s">
        <v>112</v>
      </c>
      <c r="N32" s="534" t="s">
        <v>113</v>
      </c>
      <c r="O32" s="518" t="s">
        <v>114</v>
      </c>
      <c r="P32" s="518" t="s">
        <v>115</v>
      </c>
      <c r="Q32" s="518" t="s">
        <v>116</v>
      </c>
      <c r="R32" s="535"/>
    </row>
    <row r="33" spans="1:20" s="530" customFormat="1" ht="12" hidden="1" outlineLevel="2">
      <c r="A33" s="536"/>
      <c r="B33" s="537"/>
      <c r="C33" s="538"/>
      <c r="D33" s="539"/>
      <c r="E33" s="540" t="s">
        <v>1207</v>
      </c>
      <c r="F33" s="541"/>
      <c r="G33" s="541"/>
      <c r="H33" s="541"/>
      <c r="I33" s="541"/>
      <c r="J33" s="541"/>
      <c r="K33" s="541"/>
      <c r="L33" s="541"/>
      <c r="M33" s="542">
        <f xml:space="preserve"> Update!M104</f>
        <v>2.3507211886693691</v>
      </c>
      <c r="N33" s="542">
        <f xml:space="preserve"> Update!N104</f>
        <v>0</v>
      </c>
      <c r="O33" s="542">
        <f xml:space="preserve"> Update!O104</f>
        <v>0</v>
      </c>
      <c r="P33" s="542">
        <f xml:space="preserve"> Update!P104</f>
        <v>0</v>
      </c>
      <c r="Q33" s="542">
        <f xml:space="preserve"> Update!Q104</f>
        <v>0</v>
      </c>
      <c r="R33" s="525"/>
      <c r="S33" s="543"/>
      <c r="T33" s="543"/>
    </row>
    <row r="34" spans="1:20" s="530" customFormat="1" ht="12" hidden="1" outlineLevel="2">
      <c r="A34" s="536"/>
      <c r="B34" s="537"/>
      <c r="C34" s="538"/>
      <c r="D34" s="539" t="s">
        <v>473</v>
      </c>
      <c r="E34" s="542" t="s">
        <v>1208</v>
      </c>
      <c r="F34" s="541"/>
      <c r="G34" s="541"/>
      <c r="H34" s="541"/>
      <c r="I34" s="541"/>
      <c r="J34" s="541"/>
      <c r="K34" s="541"/>
      <c r="L34" s="541"/>
      <c r="M34" s="542">
        <f xml:space="preserve"> Update!M105</f>
        <v>0.15514759845217835</v>
      </c>
      <c r="N34" s="542">
        <f xml:space="preserve"> Update!N105</f>
        <v>0</v>
      </c>
      <c r="O34" s="542">
        <f xml:space="preserve"> Update!O105</f>
        <v>0</v>
      </c>
      <c r="P34" s="542">
        <f xml:space="preserve"> Update!P105</f>
        <v>0</v>
      </c>
      <c r="Q34" s="542">
        <f xml:space="preserve"> Update!Q105</f>
        <v>0</v>
      </c>
      <c r="R34" s="525"/>
      <c r="S34" s="543"/>
      <c r="T34" s="543"/>
    </row>
    <row r="35" spans="1:20" s="530" customFormat="1" ht="12" hidden="1" outlineLevel="2">
      <c r="A35" s="536"/>
      <c r="B35" s="537"/>
      <c r="C35" s="538"/>
      <c r="D35" s="544"/>
      <c r="E35" s="542" t="s">
        <v>1209</v>
      </c>
      <c r="F35" s="541"/>
      <c r="G35" s="541"/>
      <c r="H35" s="541"/>
      <c r="I35" s="541"/>
      <c r="J35" s="541"/>
      <c r="K35" s="541"/>
      <c r="L35" s="541"/>
      <c r="M35" s="542">
        <f xml:space="preserve"> Update!M106</f>
        <v>2.1955735902171902</v>
      </c>
      <c r="N35" s="542">
        <f xml:space="preserve"> Update!N106</f>
        <v>0</v>
      </c>
      <c r="O35" s="542">
        <f xml:space="preserve"> Update!O106</f>
        <v>0</v>
      </c>
      <c r="P35" s="542">
        <f xml:space="preserve"> Update!P106</f>
        <v>0</v>
      </c>
      <c r="Q35" s="542">
        <f xml:space="preserve"> Update!Q106</f>
        <v>0</v>
      </c>
      <c r="R35" s="525"/>
      <c r="S35" s="543"/>
      <c r="T35" s="543"/>
    </row>
    <row r="36" spans="1:20" s="449" customFormat="1" ht="18.75" hidden="1" outlineLevel="1">
      <c r="A36" s="451"/>
      <c r="B36" s="452"/>
      <c r="C36" s="453"/>
      <c r="D36" s="454"/>
      <c r="E36" s="447"/>
      <c r="F36" s="455"/>
      <c r="G36" s="455"/>
      <c r="H36" s="455"/>
      <c r="I36" s="456"/>
      <c r="J36" s="455"/>
      <c r="K36" s="455"/>
      <c r="L36" s="455"/>
      <c r="M36" s="455"/>
      <c r="N36" s="455"/>
      <c r="O36" s="455"/>
      <c r="P36" s="455"/>
      <c r="Q36" s="455"/>
      <c r="R36" s="465"/>
      <c r="S36" s="455"/>
      <c r="T36" s="455"/>
    </row>
    <row r="37" spans="1:20" s="434" customFormat="1" ht="24.75" hidden="1" outlineLevel="1">
      <c r="A37" s="429"/>
      <c r="B37" s="430" t="s">
        <v>1178</v>
      </c>
      <c r="C37" s="431"/>
      <c r="D37" s="432"/>
      <c r="E37" s="433"/>
      <c r="R37" s="463"/>
    </row>
    <row r="38" spans="1:20" s="529" customFormat="1" hidden="1" outlineLevel="2">
      <c r="A38" s="531"/>
      <c r="B38" s="532"/>
      <c r="C38" s="533"/>
      <c r="D38" s="516"/>
      <c r="E38" s="517"/>
      <c r="M38" s="518" t="s">
        <v>112</v>
      </c>
      <c r="N38" s="534" t="s">
        <v>113</v>
      </c>
      <c r="O38" s="518" t="s">
        <v>114</v>
      </c>
      <c r="P38" s="518" t="s">
        <v>115</v>
      </c>
      <c r="Q38" s="518" t="s">
        <v>116</v>
      </c>
      <c r="R38" s="535"/>
    </row>
    <row r="39" spans="1:20" s="530" customFormat="1" ht="12" hidden="1" outlineLevel="2">
      <c r="A39" s="545"/>
      <c r="B39" s="546"/>
      <c r="C39" s="547"/>
      <c r="D39" s="539"/>
      <c r="E39" s="540" t="s">
        <v>801</v>
      </c>
      <c r="F39" s="548"/>
      <c r="G39" s="548"/>
      <c r="H39" s="548"/>
      <c r="I39" s="548"/>
      <c r="J39" s="548"/>
      <c r="K39" s="548"/>
      <c r="L39" s="548"/>
      <c r="M39" s="542">
        <f xml:space="preserve"> Update!M108</f>
        <v>2.3491646392119403</v>
      </c>
      <c r="N39" s="542">
        <f xml:space="preserve"> Update!N108</f>
        <v>0</v>
      </c>
      <c r="O39" s="542">
        <f xml:space="preserve"> Update!O108</f>
        <v>0</v>
      </c>
      <c r="P39" s="542">
        <f xml:space="preserve"> Update!P108</f>
        <v>0</v>
      </c>
      <c r="Q39" s="542">
        <f xml:space="preserve"> Update!Q108</f>
        <v>0</v>
      </c>
      <c r="R39" s="549"/>
    </row>
    <row r="40" spans="1:20" s="530" customFormat="1" ht="12" hidden="1" outlineLevel="2">
      <c r="A40" s="545"/>
      <c r="B40" s="546"/>
      <c r="C40" s="547"/>
      <c r="D40" s="539" t="s">
        <v>473</v>
      </c>
      <c r="E40" s="540" t="s">
        <v>1285</v>
      </c>
      <c r="F40" s="548"/>
      <c r="G40" s="548"/>
      <c r="H40" s="548"/>
      <c r="I40" s="548"/>
      <c r="J40" s="548"/>
      <c r="K40" s="548"/>
      <c r="L40" s="548"/>
      <c r="M40" s="542">
        <f xml:space="preserve"> Update!M109</f>
        <v>0.15504486618798841</v>
      </c>
      <c r="N40" s="542">
        <f xml:space="preserve"> Update!N109</f>
        <v>0</v>
      </c>
      <c r="O40" s="542">
        <f xml:space="preserve"> Update!O109</f>
        <v>0</v>
      </c>
      <c r="P40" s="542">
        <f xml:space="preserve"> Update!P109</f>
        <v>0</v>
      </c>
      <c r="Q40" s="542">
        <f xml:space="preserve"> Update!Q109</f>
        <v>0</v>
      </c>
      <c r="R40" s="549"/>
    </row>
    <row r="41" spans="1:20" s="530" customFormat="1" ht="12" hidden="1" outlineLevel="2">
      <c r="A41" s="545"/>
      <c r="B41" s="546"/>
      <c r="C41" s="547"/>
      <c r="D41" s="539" t="s">
        <v>473</v>
      </c>
      <c r="E41" s="540" t="s">
        <v>1286</v>
      </c>
      <c r="F41" s="548"/>
      <c r="G41" s="548"/>
      <c r="H41" s="548"/>
      <c r="I41" s="548"/>
      <c r="J41" s="548"/>
      <c r="K41" s="548"/>
      <c r="L41" s="548"/>
      <c r="M41" s="542">
        <f xml:space="preserve"> Update!M110</f>
        <v>0</v>
      </c>
      <c r="N41" s="542">
        <f xml:space="preserve"> Update!N110</f>
        <v>0</v>
      </c>
      <c r="O41" s="542">
        <f xml:space="preserve"> Update!O110</f>
        <v>0</v>
      </c>
      <c r="P41" s="542">
        <f xml:space="preserve"> Update!P110</f>
        <v>0</v>
      </c>
      <c r="Q41" s="542">
        <f xml:space="preserve"> Update!Q110</f>
        <v>0</v>
      </c>
      <c r="R41" s="549"/>
    </row>
    <row r="42" spans="1:20" s="530" customFormat="1" ht="12" hidden="1" outlineLevel="2">
      <c r="A42" s="545"/>
      <c r="B42" s="546"/>
      <c r="C42" s="547"/>
      <c r="D42" s="539"/>
      <c r="E42" s="540" t="s">
        <v>804</v>
      </c>
      <c r="F42" s="548"/>
      <c r="G42" s="548"/>
      <c r="H42" s="548"/>
      <c r="I42" s="548"/>
      <c r="J42" s="548"/>
      <c r="K42" s="548"/>
      <c r="L42" s="548"/>
      <c r="M42" s="542">
        <f xml:space="preserve"> Update!M111</f>
        <v>2.1941197730239517</v>
      </c>
      <c r="N42" s="542">
        <f xml:space="preserve"> Update!N111</f>
        <v>0</v>
      </c>
      <c r="O42" s="542">
        <f xml:space="preserve"> Update!O111</f>
        <v>0</v>
      </c>
      <c r="P42" s="542">
        <f xml:space="preserve"> Update!P111</f>
        <v>0</v>
      </c>
      <c r="Q42" s="542">
        <f xml:space="preserve"> Update!Q111</f>
        <v>0</v>
      </c>
      <c r="R42" s="549"/>
    </row>
    <row r="43" spans="1:20" s="449" customFormat="1" ht="18.75" hidden="1" outlineLevel="1">
      <c r="A43" s="443"/>
      <c r="B43" s="444"/>
      <c r="C43" s="445"/>
      <c r="D43" s="446"/>
      <c r="E43" s="447"/>
      <c r="R43" s="464"/>
    </row>
    <row r="44" spans="1:20" s="434" customFormat="1" ht="24.75" hidden="1" outlineLevel="1">
      <c r="A44" s="429"/>
      <c r="B44" s="430" t="s">
        <v>1179</v>
      </c>
      <c r="C44" s="431"/>
      <c r="D44" s="432"/>
      <c r="E44" s="433"/>
      <c r="R44" s="463"/>
    </row>
    <row r="45" spans="1:20" s="529" customFormat="1" hidden="1" outlineLevel="2">
      <c r="A45" s="531"/>
      <c r="B45" s="532"/>
      <c r="C45" s="533"/>
      <c r="D45" s="516"/>
      <c r="E45" s="517"/>
      <c r="M45" s="518" t="s">
        <v>112</v>
      </c>
      <c r="N45" s="534" t="s">
        <v>113</v>
      </c>
      <c r="O45" s="518" t="s">
        <v>114</v>
      </c>
      <c r="P45" s="518" t="s">
        <v>115</v>
      </c>
      <c r="Q45" s="518" t="s">
        <v>116</v>
      </c>
      <c r="R45" s="535"/>
    </row>
    <row r="46" spans="1:20" s="530" customFormat="1" ht="12" hidden="1" outlineLevel="2">
      <c r="A46" s="545"/>
      <c r="B46" s="546"/>
      <c r="C46" s="547"/>
      <c r="D46" s="539"/>
      <c r="E46" s="540" t="s">
        <v>805</v>
      </c>
      <c r="F46" s="548"/>
      <c r="G46" s="548"/>
      <c r="H46" s="548"/>
      <c r="I46" s="548"/>
      <c r="J46" s="548"/>
      <c r="K46" s="548"/>
      <c r="L46" s="548"/>
      <c r="M46" s="542">
        <f xml:space="preserve"> Update!M113</f>
        <v>0</v>
      </c>
      <c r="N46" s="542">
        <f xml:space="preserve"> Update!N113</f>
        <v>0</v>
      </c>
      <c r="O46" s="542">
        <f xml:space="preserve"> Update!O113</f>
        <v>0</v>
      </c>
      <c r="P46" s="542">
        <f xml:space="preserve"> Update!P113</f>
        <v>0</v>
      </c>
      <c r="Q46" s="542">
        <f xml:space="preserve"> Update!Q113</f>
        <v>0</v>
      </c>
      <c r="R46" s="549"/>
    </row>
    <row r="47" spans="1:20" s="530" customFormat="1" ht="12" hidden="1" outlineLevel="2">
      <c r="A47" s="545"/>
      <c r="B47" s="546"/>
      <c r="C47" s="547"/>
      <c r="D47" s="539" t="s">
        <v>565</v>
      </c>
      <c r="E47" s="540" t="s">
        <v>1287</v>
      </c>
      <c r="F47" s="548"/>
      <c r="G47" s="548"/>
      <c r="H47" s="548"/>
      <c r="I47" s="548"/>
      <c r="J47" s="548"/>
      <c r="K47" s="548"/>
      <c r="L47" s="548"/>
      <c r="M47" s="542">
        <f xml:space="preserve"> Update!M114</f>
        <v>2.2419750253368322</v>
      </c>
      <c r="N47" s="542">
        <f xml:space="preserve"> Update!N114</f>
        <v>0</v>
      </c>
      <c r="O47" s="542">
        <f xml:space="preserve"> Update!O114</f>
        <v>0</v>
      </c>
      <c r="P47" s="542">
        <f xml:space="preserve"> Update!P114</f>
        <v>0</v>
      </c>
      <c r="Q47" s="542">
        <f xml:space="preserve"> Update!Q114</f>
        <v>0</v>
      </c>
      <c r="R47" s="549"/>
    </row>
    <row r="48" spans="1:20" s="530" customFormat="1" ht="12" hidden="1" outlineLevel="2">
      <c r="A48" s="545"/>
      <c r="B48" s="546"/>
      <c r="C48" s="547"/>
      <c r="D48" s="539" t="s">
        <v>473</v>
      </c>
      <c r="E48" s="540" t="s">
        <v>1288</v>
      </c>
      <c r="F48" s="548"/>
      <c r="G48" s="548"/>
      <c r="H48" s="548"/>
      <c r="I48" s="548"/>
      <c r="J48" s="548"/>
      <c r="K48" s="548"/>
      <c r="L48" s="548"/>
      <c r="M48" s="542">
        <f xml:space="preserve"> Update!M115</f>
        <v>6.4250502154255531E-3</v>
      </c>
      <c r="N48" s="542">
        <f xml:space="preserve"> Update!N115</f>
        <v>0</v>
      </c>
      <c r="O48" s="542">
        <f xml:space="preserve"> Update!O115</f>
        <v>0</v>
      </c>
      <c r="P48" s="542">
        <f xml:space="preserve"> Update!P115</f>
        <v>0</v>
      </c>
      <c r="Q48" s="542">
        <f xml:space="preserve"> Update!Q115</f>
        <v>0</v>
      </c>
      <c r="R48" s="549"/>
    </row>
    <row r="49" spans="1:18" s="530" customFormat="1" ht="12" hidden="1" outlineLevel="2">
      <c r="A49" s="545"/>
      <c r="B49" s="546"/>
      <c r="C49" s="547"/>
      <c r="D49" s="539"/>
      <c r="E49" s="540" t="s">
        <v>808</v>
      </c>
      <c r="F49" s="548"/>
      <c r="G49" s="548"/>
      <c r="H49" s="548"/>
      <c r="I49" s="548"/>
      <c r="J49" s="548"/>
      <c r="K49" s="548"/>
      <c r="L49" s="548"/>
      <c r="M49" s="542">
        <f xml:space="preserve"> Update!M116</f>
        <v>2.235549975121407</v>
      </c>
      <c r="N49" s="542">
        <f xml:space="preserve"> Update!N116</f>
        <v>0</v>
      </c>
      <c r="O49" s="542">
        <f xml:space="preserve"> Update!O116</f>
        <v>0</v>
      </c>
      <c r="P49" s="542">
        <f xml:space="preserve"> Update!P116</f>
        <v>0</v>
      </c>
      <c r="Q49" s="542">
        <f xml:space="preserve"> Update!Q116</f>
        <v>0</v>
      </c>
      <c r="R49" s="549"/>
    </row>
    <row r="50" spans="1:18" s="449" customFormat="1" ht="18.75" hidden="1" outlineLevel="1">
      <c r="A50" s="443"/>
      <c r="B50" s="444"/>
      <c r="C50" s="445"/>
      <c r="D50" s="446"/>
      <c r="E50" s="447"/>
      <c r="R50" s="464"/>
    </row>
    <row r="51" spans="1:18" s="434" customFormat="1" ht="24.75" hidden="1" outlineLevel="1">
      <c r="A51" s="429"/>
      <c r="B51" s="430" t="s">
        <v>1180</v>
      </c>
      <c r="C51" s="431"/>
      <c r="D51" s="432"/>
      <c r="E51" s="433"/>
      <c r="R51" s="463"/>
    </row>
    <row r="52" spans="1:18" s="529" customFormat="1" hidden="1" outlineLevel="2">
      <c r="A52" s="531"/>
      <c r="B52" s="532"/>
      <c r="C52" s="533"/>
      <c r="D52" s="516"/>
      <c r="E52" s="517"/>
      <c r="M52" s="518" t="s">
        <v>112</v>
      </c>
      <c r="N52" s="534" t="s">
        <v>113</v>
      </c>
      <c r="O52" s="518" t="s">
        <v>114</v>
      </c>
      <c r="P52" s="518" t="s">
        <v>115</v>
      </c>
      <c r="Q52" s="518" t="s">
        <v>116</v>
      </c>
      <c r="R52" s="535"/>
    </row>
    <row r="53" spans="1:18" s="530" customFormat="1" ht="12" hidden="1" outlineLevel="2">
      <c r="A53" s="545"/>
      <c r="B53" s="546"/>
      <c r="C53" s="547"/>
      <c r="D53" s="539"/>
      <c r="E53" s="540" t="s">
        <v>1293</v>
      </c>
      <c r="M53" s="550">
        <f t="shared" ref="M53:Q53" si="0" xml:space="preserve"> M33 + M39 + M46</f>
        <v>4.6998858278813094</v>
      </c>
      <c r="N53" s="550">
        <f t="shared" si="0"/>
        <v>0</v>
      </c>
      <c r="O53" s="550">
        <f t="shared" si="0"/>
        <v>0</v>
      </c>
      <c r="P53" s="550">
        <f t="shared" si="0"/>
        <v>0</v>
      </c>
      <c r="Q53" s="550">
        <f t="shared" si="0"/>
        <v>0</v>
      </c>
      <c r="R53" s="549"/>
    </row>
    <row r="54" spans="1:18" s="530" customFormat="1" ht="12" hidden="1" outlineLevel="2">
      <c r="A54" s="545"/>
      <c r="B54" s="546"/>
      <c r="C54" s="547"/>
      <c r="D54" s="539"/>
      <c r="E54" s="540" t="s">
        <v>1294</v>
      </c>
      <c r="M54" s="550">
        <f t="shared" ref="M54:Q54" si="1" xml:space="preserve"> M35 + M42 + M49</f>
        <v>6.625243338362548</v>
      </c>
      <c r="N54" s="550">
        <f t="shared" si="1"/>
        <v>0</v>
      </c>
      <c r="O54" s="550">
        <f t="shared" si="1"/>
        <v>0</v>
      </c>
      <c r="P54" s="550">
        <f t="shared" si="1"/>
        <v>0</v>
      </c>
      <c r="Q54" s="550">
        <f t="shared" si="1"/>
        <v>0</v>
      </c>
      <c r="R54" s="549"/>
    </row>
    <row r="55" spans="1:18" s="530" customFormat="1" ht="12" hidden="1" outlineLevel="2">
      <c r="A55" s="545"/>
      <c r="B55" s="546"/>
      <c r="C55" s="547"/>
      <c r="D55" s="539"/>
      <c r="E55" s="540" t="s">
        <v>1295</v>
      </c>
      <c r="M55" s="550">
        <f xml:space="preserve"> M34 + M40 + M48</f>
        <v>0.31661751485559231</v>
      </c>
      <c r="N55" s="550">
        <f xml:space="preserve"> N34 + N40 + N48</f>
        <v>0</v>
      </c>
      <c r="O55" s="550">
        <f xml:space="preserve"> O34 + O40 + O48</f>
        <v>0</v>
      </c>
      <c r="P55" s="550">
        <f xml:space="preserve"> P34 + P40 + P48</f>
        <v>0</v>
      </c>
      <c r="Q55" s="550">
        <f xml:space="preserve"> Q34 + Q40 + Q48</f>
        <v>0</v>
      </c>
      <c r="R55" s="549"/>
    </row>
    <row r="56" spans="1:18" s="449" customFormat="1" ht="18.75" hidden="1" outlineLevel="1">
      <c r="A56" s="443"/>
      <c r="B56" s="444"/>
      <c r="C56" s="445"/>
      <c r="D56" s="446"/>
      <c r="E56" s="447"/>
      <c r="R56" s="464"/>
    </row>
    <row r="57" spans="1:18" s="434" customFormat="1" ht="24.75" hidden="1" outlineLevel="1">
      <c r="A57" s="429"/>
      <c r="B57" s="430" t="s">
        <v>1181</v>
      </c>
      <c r="C57" s="431"/>
      <c r="D57" s="432"/>
      <c r="E57" s="433"/>
      <c r="R57" s="463"/>
    </row>
    <row r="58" spans="1:18" s="529" customFormat="1" hidden="1" outlineLevel="2">
      <c r="A58" s="531"/>
      <c r="B58" s="532"/>
      <c r="C58" s="533"/>
      <c r="D58" s="516"/>
      <c r="E58" s="517"/>
      <c r="M58" s="518" t="s">
        <v>112</v>
      </c>
      <c r="N58" s="534" t="s">
        <v>113</v>
      </c>
      <c r="O58" s="518" t="s">
        <v>114</v>
      </c>
      <c r="P58" s="518" t="s">
        <v>115</v>
      </c>
      <c r="Q58" s="518" t="s">
        <v>116</v>
      </c>
      <c r="R58" s="535"/>
    </row>
    <row r="59" spans="1:18" s="530" customFormat="1" ht="12" hidden="1" outlineLevel="2">
      <c r="A59" s="545"/>
      <c r="B59" s="546"/>
      <c r="C59" s="547"/>
      <c r="D59" s="539"/>
      <c r="E59" s="540" t="s">
        <v>1289</v>
      </c>
      <c r="F59" s="548"/>
      <c r="G59" s="548"/>
      <c r="H59" s="548"/>
      <c r="I59" s="548"/>
      <c r="J59" s="548"/>
      <c r="K59" s="548"/>
      <c r="L59" s="548"/>
      <c r="M59" s="542">
        <f xml:space="preserve"> Update!M118</f>
        <v>2.2608871748694059</v>
      </c>
      <c r="N59" s="542">
        <f xml:space="preserve"> Update!N118</f>
        <v>0</v>
      </c>
      <c r="O59" s="542">
        <f xml:space="preserve"> Update!O118</f>
        <v>0</v>
      </c>
      <c r="P59" s="542">
        <f xml:space="preserve"> Update!P118</f>
        <v>0</v>
      </c>
      <c r="Q59" s="542">
        <f xml:space="preserve"> Update!Q118</f>
        <v>0</v>
      </c>
      <c r="R59" s="549"/>
    </row>
    <row r="60" spans="1:18" s="530" customFormat="1" ht="12" hidden="1" outlineLevel="2">
      <c r="A60" s="545"/>
      <c r="B60" s="546"/>
      <c r="C60" s="547"/>
      <c r="D60" s="539"/>
      <c r="E60" s="540" t="s">
        <v>1290</v>
      </c>
      <c r="F60" s="548"/>
      <c r="G60" s="548"/>
      <c r="H60" s="548"/>
      <c r="I60" s="548"/>
      <c r="J60" s="548"/>
      <c r="K60" s="548"/>
      <c r="L60" s="548"/>
      <c r="M60" s="542">
        <f xml:space="preserve"> Update!M119</f>
        <v>2.2593901097464504</v>
      </c>
      <c r="N60" s="542">
        <f xml:space="preserve"> Update!N119</f>
        <v>0</v>
      </c>
      <c r="O60" s="542">
        <f xml:space="preserve"> Update!O119</f>
        <v>0</v>
      </c>
      <c r="P60" s="542">
        <f xml:space="preserve"> Update!P119</f>
        <v>0</v>
      </c>
      <c r="Q60" s="542">
        <f xml:space="preserve"> Update!Q119</f>
        <v>0</v>
      </c>
      <c r="R60" s="549"/>
    </row>
    <row r="61" spans="1:18" s="530" customFormat="1" ht="12" hidden="1" outlineLevel="2">
      <c r="A61" s="545"/>
      <c r="B61" s="546"/>
      <c r="C61" s="547"/>
      <c r="D61" s="539"/>
      <c r="E61" s="540" t="s">
        <v>1291</v>
      </c>
      <c r="F61" s="548"/>
      <c r="G61" s="548"/>
      <c r="H61" s="548"/>
      <c r="I61" s="548"/>
      <c r="J61" s="548"/>
      <c r="K61" s="548"/>
      <c r="L61" s="548"/>
      <c r="M61" s="542">
        <f xml:space="preserve"> Update!M120</f>
        <v>1.1117462710522859</v>
      </c>
      <c r="N61" s="542">
        <f xml:space="preserve"> Update!N120</f>
        <v>0</v>
      </c>
      <c r="O61" s="542">
        <f xml:space="preserve"> Update!O120</f>
        <v>0</v>
      </c>
      <c r="P61" s="542">
        <f xml:space="preserve"> Update!P120</f>
        <v>0</v>
      </c>
      <c r="Q61" s="542">
        <f xml:space="preserve"> Update!Q120</f>
        <v>0</v>
      </c>
      <c r="R61" s="549"/>
    </row>
    <row r="62" spans="1:18" s="530" customFormat="1" ht="12" hidden="1" outlineLevel="2">
      <c r="A62" s="545"/>
      <c r="B62" s="546"/>
      <c r="C62" s="547"/>
      <c r="D62" s="539"/>
      <c r="E62" s="540" t="s">
        <v>1292</v>
      </c>
      <c r="F62" s="548"/>
      <c r="G62" s="548"/>
      <c r="H62" s="548"/>
      <c r="I62" s="548"/>
      <c r="J62" s="548"/>
      <c r="K62" s="548"/>
      <c r="L62" s="548"/>
      <c r="M62" s="542">
        <f xml:space="preserve"> Update!M121</f>
        <v>5.6320235556681419</v>
      </c>
      <c r="N62" s="542">
        <f xml:space="preserve"> Update!N121</f>
        <v>0</v>
      </c>
      <c r="O62" s="542">
        <f xml:space="preserve"> Update!O121</f>
        <v>0</v>
      </c>
      <c r="P62" s="542">
        <f xml:space="preserve"> Update!P121</f>
        <v>0</v>
      </c>
      <c r="Q62" s="542">
        <f xml:space="preserve"> Update!Q121</f>
        <v>0</v>
      </c>
      <c r="R62" s="549"/>
    </row>
    <row r="63" spans="1:18" s="448" customFormat="1" ht="18.75" hidden="1" outlineLevel="1">
      <c r="A63" s="443"/>
      <c r="B63" s="444"/>
      <c r="C63" s="445"/>
      <c r="D63" s="446"/>
      <c r="E63" s="447"/>
      <c r="R63" s="457"/>
    </row>
    <row r="64" spans="1:18" s="434" customFormat="1" ht="24.75" hidden="1" outlineLevel="1">
      <c r="A64" s="429"/>
      <c r="B64" s="430" t="s">
        <v>1176</v>
      </c>
      <c r="C64" s="431"/>
      <c r="D64" s="432"/>
      <c r="E64" s="433"/>
      <c r="R64" s="463"/>
    </row>
    <row r="65" spans="1:79" s="529" customFormat="1" hidden="1" outlineLevel="2">
      <c r="A65" s="531"/>
      <c r="B65" s="532"/>
      <c r="C65" s="533"/>
      <c r="D65" s="516"/>
      <c r="E65" s="517"/>
      <c r="M65" s="518" t="s">
        <v>112</v>
      </c>
      <c r="N65" s="534" t="s">
        <v>113</v>
      </c>
      <c r="O65" s="518" t="s">
        <v>114</v>
      </c>
      <c r="P65" s="518" t="s">
        <v>115</v>
      </c>
      <c r="Q65" s="518" t="s">
        <v>116</v>
      </c>
      <c r="R65" s="535"/>
    </row>
    <row r="66" spans="1:79" s="556" customFormat="1" ht="12" hidden="1" outlineLevel="2">
      <c r="A66" s="551"/>
      <c r="B66" s="546"/>
      <c r="C66" s="552"/>
      <c r="D66" s="521"/>
      <c r="E66" s="522" t="s">
        <v>442</v>
      </c>
      <c r="F66" s="553"/>
      <c r="G66" s="553"/>
      <c r="H66" s="553"/>
      <c r="I66" s="553"/>
      <c r="J66" s="554"/>
      <c r="K66" s="554"/>
      <c r="L66" s="554"/>
      <c r="M66" s="555">
        <f xml:space="preserve"> Inp!M$201</f>
        <v>0.4</v>
      </c>
      <c r="N66" s="555">
        <f xml:space="preserve"> Inp!N$201</f>
        <v>0.4</v>
      </c>
      <c r="O66" s="555">
        <f xml:space="preserve"> Inp!O$201</f>
        <v>0.4</v>
      </c>
      <c r="P66" s="555">
        <f xml:space="preserve"> Inp!P$201</f>
        <v>0.4</v>
      </c>
      <c r="Q66" s="555">
        <f xml:space="preserve"> Inp!Q$201</f>
        <v>0.4</v>
      </c>
    </row>
    <row r="67" spans="1:79" s="558" customFormat="1" ht="12" hidden="1" outlineLevel="2">
      <c r="A67" s="545"/>
      <c r="B67" s="546"/>
      <c r="C67" s="547"/>
      <c r="D67" s="539"/>
      <c r="E67" s="557" t="s">
        <v>823</v>
      </c>
      <c r="F67" s="548"/>
      <c r="G67" s="548"/>
      <c r="H67" s="548"/>
      <c r="I67" s="548"/>
      <c r="J67" s="548"/>
      <c r="K67" s="548"/>
      <c r="L67" s="548"/>
      <c r="M67" s="542">
        <f xml:space="preserve"> Update!M168</f>
        <v>2.1518089540116327</v>
      </c>
      <c r="N67" s="542">
        <f xml:space="preserve"> Update!N168</f>
        <v>0</v>
      </c>
      <c r="O67" s="542">
        <f xml:space="preserve"> Update!O168</f>
        <v>0</v>
      </c>
      <c r="P67" s="542">
        <f xml:space="preserve"> Update!P168</f>
        <v>0</v>
      </c>
      <c r="Q67" s="542">
        <f xml:space="preserve"> Update!Q168</f>
        <v>0</v>
      </c>
      <c r="R67" s="556"/>
    </row>
    <row r="68" spans="1:79" s="448" customFormat="1" ht="18.75" hidden="1" outlineLevel="1">
      <c r="A68" s="443"/>
      <c r="B68" s="444"/>
      <c r="C68" s="445"/>
      <c r="D68" s="446"/>
      <c r="E68" s="447"/>
      <c r="F68" s="447"/>
      <c r="G68" s="447"/>
      <c r="H68" s="447"/>
      <c r="I68" s="447"/>
      <c r="J68" s="447"/>
      <c r="K68" s="447"/>
      <c r="L68" s="447"/>
      <c r="M68" s="447"/>
      <c r="N68" s="447"/>
      <c r="O68" s="447"/>
      <c r="P68" s="447"/>
      <c r="Q68" s="447"/>
      <c r="R68" s="457"/>
    </row>
    <row r="69" spans="1:79" s="434" customFormat="1" ht="24.75" hidden="1" outlineLevel="1">
      <c r="A69" s="429"/>
      <c r="B69" s="430" t="s">
        <v>1175</v>
      </c>
      <c r="C69" s="431"/>
      <c r="D69" s="432"/>
      <c r="E69" s="433"/>
      <c r="R69" s="463"/>
    </row>
    <row r="70" spans="1:79" s="529" customFormat="1" hidden="1" outlineLevel="2">
      <c r="A70" s="531"/>
      <c r="B70" s="532"/>
      <c r="C70" s="533"/>
      <c r="D70" s="516"/>
      <c r="E70" s="517"/>
      <c r="M70" s="518" t="s">
        <v>112</v>
      </c>
      <c r="N70" s="534" t="s">
        <v>113</v>
      </c>
      <c r="O70" s="518" t="s">
        <v>114</v>
      </c>
      <c r="P70" s="518" t="s">
        <v>115</v>
      </c>
      <c r="Q70" s="518" t="s">
        <v>116</v>
      </c>
      <c r="R70" s="535"/>
    </row>
    <row r="71" spans="1:79" s="556" customFormat="1" ht="12" hidden="1" outlineLevel="2">
      <c r="A71" s="551"/>
      <c r="B71" s="546"/>
      <c r="C71" s="552"/>
      <c r="D71" s="521"/>
      <c r="E71" s="522" t="s">
        <v>447</v>
      </c>
      <c r="F71" s="553"/>
      <c r="G71" s="553"/>
      <c r="H71" s="553"/>
      <c r="I71" s="553"/>
      <c r="J71" s="554"/>
      <c r="K71" s="554"/>
      <c r="L71" s="554"/>
      <c r="M71" s="555">
        <f xml:space="preserve"> Inp!M$209</f>
        <v>0</v>
      </c>
      <c r="N71" s="555">
        <f xml:space="preserve"> Inp!N$209</f>
        <v>0</v>
      </c>
      <c r="O71" s="555">
        <f xml:space="preserve"> Inp!O$209</f>
        <v>0</v>
      </c>
      <c r="P71" s="555">
        <f xml:space="preserve"> Inp!P$209</f>
        <v>0</v>
      </c>
      <c r="Q71" s="555">
        <f xml:space="preserve"> Inp!Q$209</f>
        <v>0</v>
      </c>
    </row>
    <row r="72" spans="1:79" s="558" customFormat="1" ht="12" hidden="1" outlineLevel="2">
      <c r="A72" s="545"/>
      <c r="B72" s="546"/>
      <c r="C72" s="547"/>
      <c r="D72" s="539"/>
      <c r="E72" s="540" t="s">
        <v>825</v>
      </c>
      <c r="F72" s="548"/>
      <c r="G72" s="548"/>
      <c r="H72" s="548"/>
      <c r="I72" s="548"/>
      <c r="J72" s="548"/>
      <c r="K72" s="548"/>
      <c r="L72" s="548"/>
      <c r="M72" s="542">
        <f xml:space="preserve"> Update!M176</f>
        <v>0</v>
      </c>
      <c r="N72" s="542">
        <f xml:space="preserve"> Update!N176</f>
        <v>0</v>
      </c>
      <c r="O72" s="542">
        <f xml:space="preserve"> Update!O176</f>
        <v>0</v>
      </c>
      <c r="P72" s="542">
        <f xml:space="preserve"> Update!P176</f>
        <v>0</v>
      </c>
      <c r="Q72" s="542">
        <f xml:space="preserve"> Update!Q176</f>
        <v>0</v>
      </c>
      <c r="R72" s="556"/>
    </row>
    <row r="73" spans="1:79" s="448" customFormat="1" ht="18.75" hidden="1" outlineLevel="1">
      <c r="A73" s="443"/>
      <c r="B73" s="444"/>
      <c r="C73" s="445"/>
      <c r="D73" s="446"/>
      <c r="E73" s="447"/>
      <c r="R73" s="457"/>
    </row>
    <row r="74" spans="1:79" s="448" customFormat="1" ht="18.75">
      <c r="A74" s="443"/>
      <c r="B74" s="444"/>
      <c r="C74" s="445"/>
      <c r="D74" s="446"/>
      <c r="E74" s="447"/>
      <c r="R74" s="457"/>
    </row>
    <row r="75" spans="1:79" s="428" customFormat="1" ht="32.25" collapsed="1">
      <c r="A75" s="427" t="s">
        <v>1028</v>
      </c>
      <c r="B75" s="427"/>
      <c r="C75" s="427"/>
      <c r="D75" s="427"/>
      <c r="E75" s="427"/>
      <c r="F75" s="427"/>
      <c r="G75" s="427"/>
      <c r="H75" s="427"/>
      <c r="I75" s="427"/>
      <c r="J75" s="427"/>
      <c r="K75" s="427"/>
      <c r="L75" s="427"/>
      <c r="M75" s="427"/>
      <c r="N75" s="427"/>
      <c r="O75" s="427"/>
      <c r="P75" s="427"/>
      <c r="Q75" s="427"/>
      <c r="R75" s="427"/>
      <c r="S75" s="427"/>
      <c r="T75" s="427"/>
    </row>
    <row r="76" spans="1:79" s="442" customFormat="1" ht="18.75" hidden="1" outlineLevel="1">
      <c r="A76" s="435"/>
      <c r="B76" s="436"/>
      <c r="C76" s="437"/>
      <c r="D76" s="438"/>
      <c r="E76" s="439"/>
      <c r="F76" s="440"/>
      <c r="G76" s="440"/>
      <c r="H76" s="440"/>
      <c r="I76" s="441"/>
      <c r="J76" s="441"/>
      <c r="K76" s="441"/>
      <c r="L76" s="441"/>
      <c r="M76" s="441"/>
      <c r="N76" s="441"/>
      <c r="O76" s="441"/>
      <c r="P76" s="441"/>
      <c r="Q76" s="441"/>
      <c r="R76" s="462"/>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row>
    <row r="77" spans="1:79" s="434" customFormat="1" ht="24.75" hidden="1" outlineLevel="1">
      <c r="A77" s="429"/>
      <c r="B77" s="430" t="s">
        <v>1160</v>
      </c>
      <c r="C77" s="431"/>
      <c r="D77" s="432"/>
      <c r="E77" s="433"/>
      <c r="R77" s="463"/>
    </row>
    <row r="78" spans="1:79" s="411" customFormat="1" hidden="1" outlineLevel="2">
      <c r="A78" s="67"/>
      <c r="B78" s="12"/>
      <c r="C78" s="515"/>
      <c r="D78" s="516"/>
      <c r="E78" s="517"/>
      <c r="M78" s="518" t="s">
        <v>112</v>
      </c>
      <c r="N78" s="519"/>
      <c r="O78" s="519"/>
      <c r="P78" s="519"/>
      <c r="Q78" s="519"/>
      <c r="R78" s="467"/>
    </row>
    <row r="79" spans="1:79" s="525" customFormat="1" ht="12" hidden="1" outlineLevel="2">
      <c r="A79" s="468"/>
      <c r="B79" s="469"/>
      <c r="C79" s="520"/>
      <c r="D79" s="521"/>
      <c r="E79" s="522" t="s">
        <v>1210</v>
      </c>
      <c r="F79" s="523"/>
      <c r="G79" s="523"/>
      <c r="H79" s="523"/>
      <c r="I79" s="523"/>
      <c r="J79" s="523"/>
      <c r="K79" s="523"/>
      <c r="L79" s="523"/>
      <c r="M79" s="524">
        <f xml:space="preserve"> Update!M295</f>
        <v>147.1861331767326</v>
      </c>
      <c r="N79" s="523"/>
      <c r="O79" s="523"/>
      <c r="P79" s="523"/>
      <c r="Q79" s="523"/>
    </row>
    <row r="80" spans="1:79" s="525" customFormat="1" ht="12" hidden="1" outlineLevel="2">
      <c r="A80" s="468"/>
      <c r="B80" s="469"/>
      <c r="C80" s="520"/>
      <c r="D80" s="521" t="s">
        <v>565</v>
      </c>
      <c r="E80" s="522" t="s">
        <v>1211</v>
      </c>
      <c r="F80" s="523"/>
      <c r="G80" s="523"/>
      <c r="H80" s="523"/>
      <c r="I80" s="523"/>
      <c r="J80" s="523"/>
      <c r="K80" s="523"/>
      <c r="L80" s="523"/>
      <c r="M80" s="524">
        <f xml:space="preserve"> Update!M296</f>
        <v>1.4908356030792618</v>
      </c>
      <c r="N80" s="523"/>
      <c r="O80" s="523"/>
      <c r="P80" s="523"/>
      <c r="Q80" s="523"/>
    </row>
    <row r="81" spans="1:18" s="525" customFormat="1" ht="12" hidden="1" outlineLevel="2">
      <c r="A81" s="468"/>
      <c r="B81" s="469"/>
      <c r="C81" s="520"/>
      <c r="D81" s="526"/>
      <c r="E81" s="522" t="s">
        <v>1212</v>
      </c>
      <c r="F81" s="523"/>
      <c r="G81" s="523"/>
      <c r="H81" s="523"/>
      <c r="I81" s="523"/>
      <c r="J81" s="523"/>
      <c r="K81" s="523"/>
      <c r="L81" s="523"/>
      <c r="M81" s="524">
        <f xml:space="preserve"> Update!M297</f>
        <v>148.67696877981186</v>
      </c>
      <c r="N81" s="523"/>
      <c r="O81" s="523"/>
      <c r="P81" s="523"/>
      <c r="Q81" s="523"/>
    </row>
    <row r="82" spans="1:18" s="411" customFormat="1" hidden="1" outlineLevel="2">
      <c r="A82" s="67"/>
      <c r="B82" s="12"/>
      <c r="C82" s="515"/>
      <c r="D82" s="516"/>
      <c r="E82" s="517"/>
      <c r="M82" s="527"/>
      <c r="N82" s="518" t="s">
        <v>113</v>
      </c>
      <c r="O82" s="519"/>
      <c r="P82" s="519"/>
      <c r="Q82" s="519"/>
      <c r="R82" s="467"/>
    </row>
    <row r="83" spans="1:18" s="525" customFormat="1" ht="12" hidden="1" outlineLevel="2">
      <c r="A83" s="468"/>
      <c r="B83" s="469"/>
      <c r="C83" s="520"/>
      <c r="D83" s="521"/>
      <c r="E83" s="522" t="s">
        <v>1213</v>
      </c>
      <c r="F83" s="523"/>
      <c r="G83" s="523"/>
      <c r="H83" s="523"/>
      <c r="I83" s="523"/>
      <c r="J83" s="523"/>
      <c r="K83" s="523"/>
      <c r="L83" s="523"/>
      <c r="M83" s="523"/>
      <c r="N83" s="524">
        <f xml:space="preserve"> Update!N299</f>
        <v>150.94803040046671</v>
      </c>
      <c r="O83" s="523"/>
      <c r="P83" s="523"/>
      <c r="Q83" s="523"/>
    </row>
    <row r="84" spans="1:18" s="525" customFormat="1" ht="12" hidden="1" outlineLevel="2">
      <c r="A84" s="468"/>
      <c r="B84" s="469"/>
      <c r="C84" s="520"/>
      <c r="D84" s="521" t="s">
        <v>565</v>
      </c>
      <c r="E84" s="522" t="s">
        <v>1214</v>
      </c>
      <c r="F84" s="523"/>
      <c r="G84" s="523"/>
      <c r="H84" s="523"/>
      <c r="I84" s="523"/>
      <c r="J84" s="523"/>
      <c r="K84" s="523"/>
      <c r="L84" s="523"/>
      <c r="M84" s="523"/>
      <c r="N84" s="524">
        <f xml:space="preserve"> Update!N300</f>
        <v>0</v>
      </c>
      <c r="O84" s="523"/>
      <c r="P84" s="523"/>
      <c r="Q84" s="523"/>
    </row>
    <row r="85" spans="1:18" s="525" customFormat="1" ht="12" hidden="1" outlineLevel="2">
      <c r="A85" s="468"/>
      <c r="B85" s="469"/>
      <c r="C85" s="520"/>
      <c r="D85" s="526"/>
      <c r="E85" s="522" t="s">
        <v>1215</v>
      </c>
      <c r="F85" s="523"/>
      <c r="G85" s="523"/>
      <c r="H85" s="523"/>
      <c r="I85" s="523"/>
      <c r="J85" s="523"/>
      <c r="K85" s="523"/>
      <c r="L85" s="523"/>
      <c r="M85" s="523"/>
      <c r="N85" s="524">
        <f xml:space="preserve"> Update!N301</f>
        <v>0</v>
      </c>
      <c r="O85" s="523"/>
      <c r="P85" s="523"/>
      <c r="Q85" s="523"/>
    </row>
    <row r="86" spans="1:18" s="530" customFormat="1" hidden="1" outlineLevel="2">
      <c r="A86" s="67"/>
      <c r="B86" s="85"/>
      <c r="C86" s="528"/>
      <c r="D86" s="516"/>
      <c r="E86" s="517"/>
      <c r="F86" s="412"/>
      <c r="G86" s="412"/>
      <c r="H86" s="412"/>
      <c r="I86" s="412"/>
      <c r="J86" s="412"/>
      <c r="K86" s="412"/>
      <c r="L86" s="412"/>
      <c r="M86" s="529"/>
      <c r="N86" s="529"/>
      <c r="O86" s="518" t="s">
        <v>114</v>
      </c>
      <c r="P86" s="529"/>
      <c r="Q86" s="529"/>
      <c r="R86" s="467"/>
    </row>
    <row r="87" spans="1:18" s="525" customFormat="1" ht="12" hidden="1" outlineLevel="2">
      <c r="A87" s="468"/>
      <c r="B87" s="469"/>
      <c r="C87" s="520"/>
      <c r="D87" s="521"/>
      <c r="E87" s="522" t="s">
        <v>1216</v>
      </c>
      <c r="F87" s="523"/>
      <c r="G87" s="523"/>
      <c r="H87" s="523"/>
      <c r="I87" s="523"/>
      <c r="J87" s="523"/>
      <c r="K87" s="523"/>
      <c r="L87" s="523"/>
      <c r="M87" s="523"/>
      <c r="N87" s="523"/>
      <c r="O87" s="524">
        <f xml:space="preserve"> Update!O303</f>
        <v>0</v>
      </c>
      <c r="P87" s="523"/>
      <c r="Q87" s="523"/>
    </row>
    <row r="88" spans="1:18" s="525" customFormat="1" ht="12" hidden="1" outlineLevel="2">
      <c r="A88" s="468"/>
      <c r="B88" s="469"/>
      <c r="C88" s="520"/>
      <c r="D88" s="521" t="s">
        <v>565</v>
      </c>
      <c r="E88" s="522" t="s">
        <v>1217</v>
      </c>
      <c r="F88" s="523"/>
      <c r="G88" s="523"/>
      <c r="H88" s="523"/>
      <c r="I88" s="523"/>
      <c r="J88" s="523"/>
      <c r="K88" s="523"/>
      <c r="L88" s="523"/>
      <c r="M88" s="523"/>
      <c r="N88" s="523"/>
      <c r="O88" s="524">
        <f xml:space="preserve"> Update!O304</f>
        <v>0</v>
      </c>
      <c r="P88" s="523"/>
      <c r="Q88" s="523"/>
    </row>
    <row r="89" spans="1:18" s="525" customFormat="1" ht="12" hidden="1" outlineLevel="2">
      <c r="A89" s="468"/>
      <c r="B89" s="469"/>
      <c r="C89" s="520"/>
      <c r="D89" s="526"/>
      <c r="E89" s="522" t="s">
        <v>1218</v>
      </c>
      <c r="F89" s="523"/>
      <c r="G89" s="523"/>
      <c r="H89" s="523"/>
      <c r="I89" s="523"/>
      <c r="J89" s="523"/>
      <c r="K89" s="523"/>
      <c r="L89" s="523"/>
      <c r="M89" s="523"/>
      <c r="N89" s="523"/>
      <c r="O89" s="524">
        <f xml:space="preserve"> Update!O305</f>
        <v>0</v>
      </c>
      <c r="P89" s="523"/>
      <c r="Q89" s="523"/>
    </row>
    <row r="90" spans="1:18" s="411" customFormat="1" hidden="1" outlineLevel="2">
      <c r="A90" s="67"/>
      <c r="B90" s="85"/>
      <c r="C90" s="528"/>
      <c r="D90" s="516"/>
      <c r="E90" s="517"/>
      <c r="F90" s="412"/>
      <c r="G90" s="412"/>
      <c r="H90" s="412"/>
      <c r="I90" s="412"/>
      <c r="J90" s="412"/>
      <c r="K90" s="412"/>
      <c r="L90" s="412"/>
      <c r="M90" s="529"/>
      <c r="N90" s="529"/>
      <c r="O90" s="529"/>
      <c r="P90" s="518" t="s">
        <v>115</v>
      </c>
      <c r="Q90" s="529"/>
      <c r="R90" s="467"/>
    </row>
    <row r="91" spans="1:18" s="525" customFormat="1" ht="12" hidden="1" outlineLevel="2">
      <c r="A91" s="468"/>
      <c r="B91" s="469"/>
      <c r="C91" s="520"/>
      <c r="D91" s="521"/>
      <c r="E91" s="522" t="s">
        <v>1219</v>
      </c>
      <c r="F91" s="523"/>
      <c r="G91" s="523"/>
      <c r="H91" s="523"/>
      <c r="I91" s="523"/>
      <c r="J91" s="523"/>
      <c r="K91" s="523"/>
      <c r="L91" s="523"/>
      <c r="M91" s="523"/>
      <c r="N91" s="523"/>
      <c r="O91" s="523"/>
      <c r="P91" s="524">
        <f xml:space="preserve"> Update!P307</f>
        <v>0</v>
      </c>
      <c r="Q91" s="523"/>
    </row>
    <row r="92" spans="1:18" s="525" customFormat="1" ht="12" hidden="1" outlineLevel="2">
      <c r="A92" s="468"/>
      <c r="B92" s="469"/>
      <c r="C92" s="520"/>
      <c r="D92" s="521" t="s">
        <v>565</v>
      </c>
      <c r="E92" s="522" t="s">
        <v>1220</v>
      </c>
      <c r="F92" s="523"/>
      <c r="G92" s="523"/>
      <c r="H92" s="523"/>
      <c r="I92" s="523"/>
      <c r="J92" s="523"/>
      <c r="K92" s="523"/>
      <c r="L92" s="523"/>
      <c r="M92" s="523"/>
      <c r="N92" s="523"/>
      <c r="O92" s="523"/>
      <c r="P92" s="524">
        <f xml:space="preserve"> Update!P308</f>
        <v>0</v>
      </c>
      <c r="Q92" s="523"/>
    </row>
    <row r="93" spans="1:18" s="525" customFormat="1" ht="12" hidden="1" outlineLevel="2">
      <c r="A93" s="468"/>
      <c r="B93" s="469"/>
      <c r="C93" s="520"/>
      <c r="D93" s="526"/>
      <c r="E93" s="522" t="s">
        <v>1221</v>
      </c>
      <c r="F93" s="523"/>
      <c r="G93" s="523"/>
      <c r="H93" s="523"/>
      <c r="I93" s="523"/>
      <c r="J93" s="523"/>
      <c r="K93" s="523"/>
      <c r="L93" s="523"/>
      <c r="M93" s="523"/>
      <c r="N93" s="523"/>
      <c r="O93" s="523"/>
      <c r="P93" s="524">
        <f xml:space="preserve"> Update!P309</f>
        <v>0</v>
      </c>
      <c r="Q93" s="523"/>
    </row>
    <row r="94" spans="1:18" s="411" customFormat="1" hidden="1" outlineLevel="2">
      <c r="A94" s="67"/>
      <c r="B94" s="85"/>
      <c r="C94" s="528"/>
      <c r="D94" s="516"/>
      <c r="E94" s="517"/>
      <c r="F94" s="412"/>
      <c r="G94" s="412"/>
      <c r="H94" s="412"/>
      <c r="I94" s="412"/>
      <c r="J94" s="412"/>
      <c r="K94" s="412"/>
      <c r="L94" s="412"/>
      <c r="M94" s="529"/>
      <c r="N94" s="529"/>
      <c r="O94" s="529"/>
      <c r="P94" s="529"/>
      <c r="Q94" s="518" t="s">
        <v>116</v>
      </c>
      <c r="R94" s="467"/>
    </row>
    <row r="95" spans="1:18" s="525" customFormat="1" ht="12" hidden="1" outlineLevel="2">
      <c r="A95" s="468"/>
      <c r="B95" s="469"/>
      <c r="C95" s="520"/>
      <c r="D95" s="521"/>
      <c r="E95" s="522" t="s">
        <v>1222</v>
      </c>
      <c r="F95" s="523"/>
      <c r="G95" s="523"/>
      <c r="H95" s="523"/>
      <c r="I95" s="523"/>
      <c r="J95" s="523"/>
      <c r="K95" s="523"/>
      <c r="L95" s="523"/>
      <c r="M95" s="523"/>
      <c r="N95" s="523"/>
      <c r="O95" s="523"/>
      <c r="P95" s="523"/>
      <c r="Q95" s="524">
        <f xml:space="preserve"> Update!Q311</f>
        <v>0</v>
      </c>
    </row>
    <row r="96" spans="1:18" s="525" customFormat="1" ht="12" hidden="1" outlineLevel="2">
      <c r="A96" s="468"/>
      <c r="B96" s="469"/>
      <c r="C96" s="520"/>
      <c r="D96" s="521" t="s">
        <v>565</v>
      </c>
      <c r="E96" s="522" t="s">
        <v>1223</v>
      </c>
      <c r="F96" s="523"/>
      <c r="G96" s="523"/>
      <c r="H96" s="523"/>
      <c r="I96" s="523"/>
      <c r="J96" s="523"/>
      <c r="K96" s="523"/>
      <c r="L96" s="523"/>
      <c r="M96" s="523"/>
      <c r="N96" s="523"/>
      <c r="O96" s="523"/>
      <c r="P96" s="523"/>
      <c r="Q96" s="524">
        <f xml:space="preserve"> Update!Q312</f>
        <v>0</v>
      </c>
    </row>
    <row r="97" spans="1:20" s="525" customFormat="1" ht="12" hidden="1" outlineLevel="2">
      <c r="A97" s="468"/>
      <c r="B97" s="469"/>
      <c r="C97" s="520"/>
      <c r="D97" s="526"/>
      <c r="E97" s="522" t="s">
        <v>1224</v>
      </c>
      <c r="F97" s="523"/>
      <c r="G97" s="523"/>
      <c r="H97" s="523"/>
      <c r="I97" s="523"/>
      <c r="J97" s="523"/>
      <c r="K97" s="523"/>
      <c r="L97" s="523"/>
      <c r="M97" s="523"/>
      <c r="N97" s="523"/>
      <c r="O97" s="523"/>
      <c r="P97" s="523"/>
      <c r="Q97" s="524">
        <f xml:space="preserve"> Update!Q313</f>
        <v>0</v>
      </c>
    </row>
    <row r="98" spans="1:20" s="450" customFormat="1" ht="18.75" hidden="1" outlineLevel="1">
      <c r="A98" s="443"/>
      <c r="B98" s="444"/>
      <c r="C98" s="445"/>
      <c r="D98" s="446"/>
      <c r="E98" s="447"/>
      <c r="F98" s="449"/>
      <c r="G98" s="449"/>
      <c r="H98" s="449"/>
      <c r="I98" s="449"/>
      <c r="J98" s="449"/>
      <c r="K98" s="449"/>
      <c r="L98" s="449"/>
      <c r="M98" s="449"/>
      <c r="N98" s="449"/>
      <c r="O98" s="449"/>
      <c r="P98" s="449"/>
      <c r="Q98" s="449"/>
      <c r="R98" s="464"/>
      <c r="S98" s="449"/>
      <c r="T98" s="449"/>
    </row>
    <row r="99" spans="1:20" s="434" customFormat="1" ht="24.75" hidden="1" outlineLevel="1">
      <c r="A99" s="429"/>
      <c r="B99" s="430" t="s">
        <v>1182</v>
      </c>
      <c r="C99" s="431"/>
      <c r="D99" s="432"/>
      <c r="E99" s="433"/>
      <c r="R99" s="463"/>
    </row>
    <row r="100" spans="1:20" s="529" customFormat="1" hidden="1" outlineLevel="2">
      <c r="A100" s="531"/>
      <c r="B100" s="532"/>
      <c r="C100" s="533"/>
      <c r="D100" s="516"/>
      <c r="E100" s="517"/>
      <c r="M100" s="518" t="s">
        <v>112</v>
      </c>
      <c r="N100" s="534" t="s">
        <v>113</v>
      </c>
      <c r="O100" s="518" t="s">
        <v>114</v>
      </c>
      <c r="P100" s="518" t="s">
        <v>115</v>
      </c>
      <c r="Q100" s="518" t="s">
        <v>116</v>
      </c>
      <c r="R100" s="535"/>
    </row>
    <row r="101" spans="1:20" s="530" customFormat="1" ht="12" hidden="1" outlineLevel="2">
      <c r="A101" s="536"/>
      <c r="B101" s="537"/>
      <c r="C101" s="538"/>
      <c r="D101" s="539"/>
      <c r="E101" s="540" t="s">
        <v>1311</v>
      </c>
      <c r="F101" s="541"/>
      <c r="G101" s="541"/>
      <c r="H101" s="541"/>
      <c r="I101" s="541"/>
      <c r="J101" s="541"/>
      <c r="K101" s="541"/>
      <c r="L101" s="541"/>
      <c r="M101" s="542">
        <f xml:space="preserve"> Update!M259</f>
        <v>74.387740847121307</v>
      </c>
      <c r="N101" s="542">
        <f xml:space="preserve"> Update!N259</f>
        <v>0</v>
      </c>
      <c r="O101" s="542">
        <f xml:space="preserve"> Update!O259</f>
        <v>0</v>
      </c>
      <c r="P101" s="542">
        <f xml:space="preserve"> Update!P259</f>
        <v>0</v>
      </c>
      <c r="Q101" s="542">
        <f xml:space="preserve"> Update!Q259</f>
        <v>0</v>
      </c>
      <c r="R101" s="525"/>
      <c r="S101" s="543"/>
      <c r="T101" s="543"/>
    </row>
    <row r="102" spans="1:20" s="530" customFormat="1" ht="12" hidden="1" outlineLevel="2">
      <c r="A102" s="536"/>
      <c r="B102" s="537"/>
      <c r="C102" s="538"/>
      <c r="D102" s="539" t="s">
        <v>473</v>
      </c>
      <c r="E102" s="542" t="s">
        <v>1312</v>
      </c>
      <c r="F102" s="541"/>
      <c r="G102" s="541"/>
      <c r="H102" s="541"/>
      <c r="I102" s="541"/>
      <c r="J102" s="541"/>
      <c r="K102" s="541"/>
      <c r="L102" s="541"/>
      <c r="M102" s="542">
        <f xml:space="preserve"> Update!M260</f>
        <v>3.3474483381204592</v>
      </c>
      <c r="N102" s="542">
        <f xml:space="preserve"> Update!N260</f>
        <v>0</v>
      </c>
      <c r="O102" s="542">
        <f xml:space="preserve"> Update!O260</f>
        <v>0</v>
      </c>
      <c r="P102" s="542">
        <f xml:space="preserve"> Update!P260</f>
        <v>0</v>
      </c>
      <c r="Q102" s="542">
        <f xml:space="preserve"> Update!Q260</f>
        <v>0</v>
      </c>
      <c r="R102" s="525"/>
      <c r="S102" s="543"/>
      <c r="T102" s="543"/>
    </row>
    <row r="103" spans="1:20" s="530" customFormat="1" ht="12" hidden="1" outlineLevel="2">
      <c r="A103" s="536"/>
      <c r="B103" s="537"/>
      <c r="C103" s="538"/>
      <c r="D103" s="544"/>
      <c r="E103" s="542" t="s">
        <v>1313</v>
      </c>
      <c r="F103" s="541"/>
      <c r="G103" s="541"/>
      <c r="H103" s="541"/>
      <c r="I103" s="541"/>
      <c r="J103" s="541"/>
      <c r="K103" s="541"/>
      <c r="L103" s="541"/>
      <c r="M103" s="542">
        <f xml:space="preserve"> Update!M261</f>
        <v>71.040292509000864</v>
      </c>
      <c r="N103" s="542">
        <f xml:space="preserve"> Update!N261</f>
        <v>0</v>
      </c>
      <c r="O103" s="542">
        <f xml:space="preserve"> Update!O261</f>
        <v>0</v>
      </c>
      <c r="P103" s="542">
        <f xml:space="preserve"> Update!P261</f>
        <v>0</v>
      </c>
      <c r="Q103" s="542">
        <f xml:space="preserve"> Update!Q261</f>
        <v>0</v>
      </c>
      <c r="R103" s="525"/>
      <c r="S103" s="543"/>
      <c r="T103" s="543"/>
    </row>
    <row r="104" spans="1:20" s="449" customFormat="1" ht="18.75" hidden="1" outlineLevel="1">
      <c r="A104" s="451"/>
      <c r="B104" s="452"/>
      <c r="C104" s="453"/>
      <c r="D104" s="454"/>
      <c r="E104" s="447"/>
      <c r="F104" s="455"/>
      <c r="G104" s="455"/>
      <c r="H104" s="455"/>
      <c r="I104" s="456"/>
      <c r="J104" s="455"/>
      <c r="K104" s="455"/>
      <c r="L104" s="455"/>
      <c r="M104" s="455"/>
      <c r="N104" s="455"/>
      <c r="O104" s="455"/>
      <c r="P104" s="455"/>
      <c r="Q104" s="455"/>
      <c r="R104" s="465"/>
      <c r="S104" s="455"/>
      <c r="T104" s="455"/>
    </row>
    <row r="105" spans="1:20" s="434" customFormat="1" ht="24.75" hidden="1" outlineLevel="1">
      <c r="A105" s="429"/>
      <c r="B105" s="430" t="s">
        <v>1183</v>
      </c>
      <c r="C105" s="431"/>
      <c r="D105" s="432"/>
      <c r="E105" s="433"/>
      <c r="R105" s="463"/>
    </row>
    <row r="106" spans="1:20" s="529" customFormat="1" hidden="1" outlineLevel="2">
      <c r="A106" s="531"/>
      <c r="B106" s="532"/>
      <c r="C106" s="533"/>
      <c r="D106" s="516"/>
      <c r="E106" s="517"/>
      <c r="M106" s="518" t="s">
        <v>112</v>
      </c>
      <c r="N106" s="534" t="s">
        <v>113</v>
      </c>
      <c r="O106" s="518" t="s">
        <v>114</v>
      </c>
      <c r="P106" s="518" t="s">
        <v>115</v>
      </c>
      <c r="Q106" s="518" t="s">
        <v>116</v>
      </c>
      <c r="R106" s="535"/>
    </row>
    <row r="107" spans="1:20" s="530" customFormat="1" ht="12" hidden="1" outlineLevel="2">
      <c r="A107" s="545"/>
      <c r="B107" s="546"/>
      <c r="C107" s="547"/>
      <c r="D107" s="539"/>
      <c r="E107" s="540" t="s">
        <v>847</v>
      </c>
      <c r="F107" s="548"/>
      <c r="G107" s="548"/>
      <c r="H107" s="548"/>
      <c r="I107" s="548"/>
      <c r="J107" s="548"/>
      <c r="K107" s="548"/>
      <c r="L107" s="548"/>
      <c r="M107" s="542">
        <f xml:space="preserve"> Update!M263</f>
        <v>74.338484389905929</v>
      </c>
      <c r="N107" s="542">
        <f xml:space="preserve"> Update!N263</f>
        <v>0</v>
      </c>
      <c r="O107" s="542">
        <f xml:space="preserve"> Update!O263</f>
        <v>0</v>
      </c>
      <c r="P107" s="542">
        <f xml:space="preserve"> Update!P263</f>
        <v>0</v>
      </c>
      <c r="Q107" s="542">
        <f xml:space="preserve"> Update!Q263</f>
        <v>0</v>
      </c>
      <c r="R107" s="549"/>
    </row>
    <row r="108" spans="1:20" s="530" customFormat="1" ht="12" hidden="1" outlineLevel="2">
      <c r="A108" s="545"/>
      <c r="B108" s="546"/>
      <c r="C108" s="547"/>
      <c r="D108" s="539" t="s">
        <v>473</v>
      </c>
      <c r="E108" s="540" t="s">
        <v>1326</v>
      </c>
      <c r="F108" s="548"/>
      <c r="G108" s="548"/>
      <c r="H108" s="548"/>
      <c r="I108" s="548"/>
      <c r="J108" s="548"/>
      <c r="K108" s="548"/>
      <c r="L108" s="548"/>
      <c r="M108" s="542">
        <f xml:space="preserve"> Update!M264</f>
        <v>3.3452317975457659</v>
      </c>
      <c r="N108" s="542">
        <f xml:space="preserve"> Update!N264</f>
        <v>0</v>
      </c>
      <c r="O108" s="542">
        <f xml:space="preserve"> Update!O264</f>
        <v>0</v>
      </c>
      <c r="P108" s="542">
        <f xml:space="preserve"> Update!P264</f>
        <v>0</v>
      </c>
      <c r="Q108" s="542">
        <f xml:space="preserve"> Update!Q264</f>
        <v>0</v>
      </c>
      <c r="R108" s="549"/>
    </row>
    <row r="109" spans="1:20" s="530" customFormat="1" ht="12" hidden="1" outlineLevel="2">
      <c r="A109" s="545"/>
      <c r="B109" s="546"/>
      <c r="C109" s="547"/>
      <c r="D109" s="539" t="s">
        <v>473</v>
      </c>
      <c r="E109" s="540" t="s">
        <v>1327</v>
      </c>
      <c r="F109" s="548"/>
      <c r="G109" s="548"/>
      <c r="H109" s="548"/>
      <c r="I109" s="548"/>
      <c r="J109" s="548"/>
      <c r="K109" s="548"/>
      <c r="L109" s="548"/>
      <c r="M109" s="542">
        <f xml:space="preserve"> Update!M265</f>
        <v>0</v>
      </c>
      <c r="N109" s="542">
        <f xml:space="preserve"> Update!N265</f>
        <v>0</v>
      </c>
      <c r="O109" s="542">
        <f xml:space="preserve"> Update!O265</f>
        <v>0</v>
      </c>
      <c r="P109" s="542">
        <f xml:space="preserve"> Update!P265</f>
        <v>0</v>
      </c>
      <c r="Q109" s="542">
        <f xml:space="preserve"> Update!Q265</f>
        <v>0</v>
      </c>
      <c r="R109" s="549"/>
    </row>
    <row r="110" spans="1:20" s="530" customFormat="1" ht="12" hidden="1" outlineLevel="2">
      <c r="A110" s="545"/>
      <c r="B110" s="546"/>
      <c r="C110" s="547"/>
      <c r="D110" s="539"/>
      <c r="E110" s="540" t="s">
        <v>850</v>
      </c>
      <c r="F110" s="548"/>
      <c r="G110" s="548"/>
      <c r="H110" s="548"/>
      <c r="I110" s="548"/>
      <c r="J110" s="548"/>
      <c r="K110" s="548"/>
      <c r="L110" s="548"/>
      <c r="M110" s="542">
        <f xml:space="preserve"> Update!M266</f>
        <v>70.993252592360164</v>
      </c>
      <c r="N110" s="542">
        <f xml:space="preserve"> Update!N266</f>
        <v>0</v>
      </c>
      <c r="O110" s="542">
        <f xml:space="preserve"> Update!O266</f>
        <v>0</v>
      </c>
      <c r="P110" s="542">
        <f xml:space="preserve"> Update!P266</f>
        <v>0</v>
      </c>
      <c r="Q110" s="542">
        <f xml:space="preserve"> Update!Q266</f>
        <v>0</v>
      </c>
      <c r="R110" s="549"/>
    </row>
    <row r="111" spans="1:20" s="449" customFormat="1" ht="18.75" hidden="1" outlineLevel="1">
      <c r="A111" s="443"/>
      <c r="B111" s="444"/>
      <c r="C111" s="445"/>
      <c r="D111" s="446"/>
      <c r="E111" s="447"/>
      <c r="R111" s="464"/>
    </row>
    <row r="112" spans="1:20" s="434" customFormat="1" ht="24.75" hidden="1" outlineLevel="1">
      <c r="A112" s="429"/>
      <c r="B112" s="430" t="s">
        <v>1184</v>
      </c>
      <c r="C112" s="431"/>
      <c r="D112" s="432"/>
      <c r="E112" s="433"/>
      <c r="R112" s="463"/>
    </row>
    <row r="113" spans="1:18" s="529" customFormat="1" hidden="1" outlineLevel="2">
      <c r="A113" s="531"/>
      <c r="B113" s="532"/>
      <c r="C113" s="533"/>
      <c r="D113" s="516"/>
      <c r="E113" s="517"/>
      <c r="M113" s="518" t="s">
        <v>112</v>
      </c>
      <c r="N113" s="534" t="s">
        <v>113</v>
      </c>
      <c r="O113" s="518" t="s">
        <v>114</v>
      </c>
      <c r="P113" s="518" t="s">
        <v>115</v>
      </c>
      <c r="Q113" s="518" t="s">
        <v>116</v>
      </c>
      <c r="R113" s="535"/>
    </row>
    <row r="114" spans="1:18" s="530" customFormat="1" ht="12" hidden="1" outlineLevel="2">
      <c r="A114" s="545"/>
      <c r="B114" s="546"/>
      <c r="C114" s="547"/>
      <c r="D114" s="539"/>
      <c r="E114" s="540" t="s">
        <v>851</v>
      </c>
      <c r="F114" s="548"/>
      <c r="G114" s="548"/>
      <c r="H114" s="548"/>
      <c r="I114" s="548"/>
      <c r="J114" s="548"/>
      <c r="K114" s="548"/>
      <c r="L114" s="548"/>
      <c r="M114" s="542">
        <f xml:space="preserve"> Update!M268</f>
        <v>0</v>
      </c>
      <c r="N114" s="542">
        <f xml:space="preserve"> Update!N268</f>
        <v>0</v>
      </c>
      <c r="O114" s="542">
        <f xml:space="preserve"> Update!O268</f>
        <v>0</v>
      </c>
      <c r="P114" s="542">
        <f xml:space="preserve"> Update!P268</f>
        <v>0</v>
      </c>
      <c r="Q114" s="542">
        <f xml:space="preserve"> Update!Q268</f>
        <v>0</v>
      </c>
      <c r="R114" s="549"/>
    </row>
    <row r="115" spans="1:18" s="530" customFormat="1" ht="12" hidden="1" outlineLevel="2">
      <c r="A115" s="545"/>
      <c r="B115" s="546"/>
      <c r="C115" s="547"/>
      <c r="D115" s="539" t="s">
        <v>565</v>
      </c>
      <c r="E115" s="540" t="s">
        <v>1334</v>
      </c>
      <c r="F115" s="548"/>
      <c r="G115" s="548"/>
      <c r="H115" s="548"/>
      <c r="I115" s="548"/>
      <c r="J115" s="548"/>
      <c r="K115" s="548"/>
      <c r="L115" s="548"/>
      <c r="M115" s="542">
        <f xml:space="preserve"> Update!M269</f>
        <v>9.1196780553510859</v>
      </c>
      <c r="N115" s="542">
        <f xml:space="preserve"> Update!N269</f>
        <v>0</v>
      </c>
      <c r="O115" s="542">
        <f xml:space="preserve"> Update!O269</f>
        <v>0</v>
      </c>
      <c r="P115" s="542">
        <f xml:space="preserve"> Update!P269</f>
        <v>0</v>
      </c>
      <c r="Q115" s="542">
        <f xml:space="preserve"> Update!Q269</f>
        <v>0</v>
      </c>
      <c r="R115" s="549"/>
    </row>
    <row r="116" spans="1:18" s="530" customFormat="1" ht="12" hidden="1" outlineLevel="2">
      <c r="A116" s="545"/>
      <c r="B116" s="546"/>
      <c r="C116" s="547"/>
      <c r="D116" s="539" t="s">
        <v>473</v>
      </c>
      <c r="E116" s="540" t="s">
        <v>1335</v>
      </c>
      <c r="F116" s="548"/>
      <c r="G116" s="548"/>
      <c r="H116" s="548"/>
      <c r="I116" s="548"/>
      <c r="J116" s="548"/>
      <c r="K116" s="548"/>
      <c r="L116" s="548"/>
      <c r="M116" s="542">
        <f xml:space="preserve"> Update!M270</f>
        <v>0.20519275624539912</v>
      </c>
      <c r="N116" s="542">
        <f xml:space="preserve"> Update!N270</f>
        <v>0</v>
      </c>
      <c r="O116" s="542">
        <f xml:space="preserve"> Update!O270</f>
        <v>0</v>
      </c>
      <c r="P116" s="542">
        <f xml:space="preserve"> Update!P270</f>
        <v>0</v>
      </c>
      <c r="Q116" s="542">
        <f xml:space="preserve"> Update!Q270</f>
        <v>0</v>
      </c>
      <c r="R116" s="549"/>
    </row>
    <row r="117" spans="1:18" s="530" customFormat="1" ht="12" hidden="1" outlineLevel="2">
      <c r="A117" s="545"/>
      <c r="B117" s="546"/>
      <c r="C117" s="547"/>
      <c r="D117" s="539"/>
      <c r="E117" s="540" t="s">
        <v>851</v>
      </c>
      <c r="F117" s="548"/>
      <c r="G117" s="548"/>
      <c r="H117" s="548"/>
      <c r="I117" s="548"/>
      <c r="J117" s="548"/>
      <c r="K117" s="548"/>
      <c r="L117" s="548"/>
      <c r="M117" s="542">
        <f xml:space="preserve"> Update!M271</f>
        <v>8.9144852991056869</v>
      </c>
      <c r="N117" s="542">
        <f xml:space="preserve"> Update!N271</f>
        <v>0</v>
      </c>
      <c r="O117" s="542">
        <f xml:space="preserve"> Update!O271</f>
        <v>0</v>
      </c>
      <c r="P117" s="542">
        <f xml:space="preserve"> Update!P271</f>
        <v>0</v>
      </c>
      <c r="Q117" s="542">
        <f xml:space="preserve"> Update!Q271</f>
        <v>0</v>
      </c>
      <c r="R117" s="549"/>
    </row>
    <row r="118" spans="1:18" s="449" customFormat="1" ht="18.75" hidden="1" outlineLevel="1">
      <c r="A118" s="443"/>
      <c r="B118" s="444"/>
      <c r="C118" s="445"/>
      <c r="D118" s="446"/>
      <c r="E118" s="447"/>
      <c r="R118" s="464"/>
    </row>
    <row r="119" spans="1:18" s="434" customFormat="1" ht="24.75" hidden="1" outlineLevel="1">
      <c r="A119" s="429"/>
      <c r="B119" s="430" t="s">
        <v>1185</v>
      </c>
      <c r="C119" s="431"/>
      <c r="D119" s="432"/>
      <c r="E119" s="433"/>
      <c r="R119" s="463"/>
    </row>
    <row r="120" spans="1:18" s="529" customFormat="1" hidden="1" outlineLevel="2">
      <c r="A120" s="531"/>
      <c r="B120" s="532"/>
      <c r="C120" s="533"/>
      <c r="D120" s="516"/>
      <c r="E120" s="517"/>
      <c r="M120" s="518" t="s">
        <v>112</v>
      </c>
      <c r="N120" s="534" t="s">
        <v>113</v>
      </c>
      <c r="O120" s="518" t="s">
        <v>114</v>
      </c>
      <c r="P120" s="518" t="s">
        <v>115</v>
      </c>
      <c r="Q120" s="518" t="s">
        <v>116</v>
      </c>
      <c r="R120" s="535"/>
    </row>
    <row r="121" spans="1:18" s="530" customFormat="1" ht="12" hidden="1" outlineLevel="2">
      <c r="A121" s="545"/>
      <c r="B121" s="546"/>
      <c r="C121" s="547"/>
      <c r="D121" s="539"/>
      <c r="E121" s="540" t="s">
        <v>1296</v>
      </c>
      <c r="M121" s="550">
        <f t="shared" ref="M121:Q121" si="2" xml:space="preserve"> M101 + M107 + M114</f>
        <v>148.72622523702722</v>
      </c>
      <c r="N121" s="550">
        <f t="shared" si="2"/>
        <v>0</v>
      </c>
      <c r="O121" s="550">
        <f t="shared" si="2"/>
        <v>0</v>
      </c>
      <c r="P121" s="550">
        <f t="shared" si="2"/>
        <v>0</v>
      </c>
      <c r="Q121" s="550">
        <f t="shared" si="2"/>
        <v>0</v>
      </c>
      <c r="R121" s="549"/>
    </row>
    <row r="122" spans="1:18" s="530" customFormat="1" ht="12" hidden="1" outlineLevel="2">
      <c r="A122" s="545"/>
      <c r="B122" s="546"/>
      <c r="C122" s="547"/>
      <c r="D122" s="539"/>
      <c r="E122" s="540" t="s">
        <v>1297</v>
      </c>
      <c r="M122" s="550">
        <f t="shared" ref="M122:Q122" si="3" xml:space="preserve"> M103 + M110 + M117</f>
        <v>150.94803040046671</v>
      </c>
      <c r="N122" s="550">
        <f t="shared" si="3"/>
        <v>0</v>
      </c>
      <c r="O122" s="550">
        <f t="shared" si="3"/>
        <v>0</v>
      </c>
      <c r="P122" s="550">
        <f t="shared" si="3"/>
        <v>0</v>
      </c>
      <c r="Q122" s="550">
        <f t="shared" si="3"/>
        <v>0</v>
      </c>
      <c r="R122" s="549"/>
    </row>
    <row r="123" spans="1:18" s="530" customFormat="1" ht="12" hidden="1" outlineLevel="2">
      <c r="A123" s="545"/>
      <c r="B123" s="546"/>
      <c r="C123" s="547"/>
      <c r="D123" s="539"/>
      <c r="E123" s="540" t="s">
        <v>1298</v>
      </c>
      <c r="M123" s="550">
        <f xml:space="preserve"> M102 + M108 + M116</f>
        <v>6.8978728919116241</v>
      </c>
      <c r="N123" s="550">
        <f xml:space="preserve"> N102 + N108 + N116</f>
        <v>0</v>
      </c>
      <c r="O123" s="550">
        <f xml:space="preserve"> O102 + O108 + O116</f>
        <v>0</v>
      </c>
      <c r="P123" s="550">
        <f xml:space="preserve"> P102 + P108 + P116</f>
        <v>0</v>
      </c>
      <c r="Q123" s="550">
        <f xml:space="preserve"> Q102 + Q108 + Q116</f>
        <v>0</v>
      </c>
      <c r="R123" s="549"/>
    </row>
    <row r="124" spans="1:18" s="449" customFormat="1" ht="18.75" hidden="1" outlineLevel="1">
      <c r="A124" s="443"/>
      <c r="B124" s="444"/>
      <c r="C124" s="445"/>
      <c r="D124" s="446"/>
      <c r="E124" s="447"/>
      <c r="R124" s="464"/>
    </row>
    <row r="125" spans="1:18" s="434" customFormat="1" ht="24.75" hidden="1" outlineLevel="1">
      <c r="A125" s="429"/>
      <c r="B125" s="430" t="s">
        <v>1186</v>
      </c>
      <c r="C125" s="431"/>
      <c r="D125" s="432"/>
      <c r="E125" s="433"/>
      <c r="R125" s="463"/>
    </row>
    <row r="126" spans="1:18" s="529" customFormat="1" hidden="1" outlineLevel="2">
      <c r="A126" s="531"/>
      <c r="B126" s="532"/>
      <c r="C126" s="533"/>
      <c r="D126" s="516"/>
      <c r="E126" s="517"/>
      <c r="M126" s="518" t="s">
        <v>112</v>
      </c>
      <c r="N126" s="534" t="s">
        <v>113</v>
      </c>
      <c r="O126" s="518" t="s">
        <v>114</v>
      </c>
      <c r="P126" s="518" t="s">
        <v>115</v>
      </c>
      <c r="Q126" s="518" t="s">
        <v>116</v>
      </c>
      <c r="R126" s="535"/>
    </row>
    <row r="127" spans="1:18" s="530" customFormat="1" ht="12" hidden="1" outlineLevel="2">
      <c r="A127" s="545"/>
      <c r="B127" s="546"/>
      <c r="C127" s="547"/>
      <c r="D127" s="539"/>
      <c r="E127" s="540" t="s">
        <v>854</v>
      </c>
      <c r="F127" s="548"/>
      <c r="G127" s="548"/>
      <c r="H127" s="548"/>
      <c r="I127" s="548"/>
      <c r="J127" s="548"/>
      <c r="K127" s="548"/>
      <c r="L127" s="548"/>
      <c r="M127" s="542">
        <f xml:space="preserve"> Update!M273</f>
        <v>72.321833816913852</v>
      </c>
      <c r="N127" s="542">
        <f xml:space="preserve"> Update!N273</f>
        <v>0</v>
      </c>
      <c r="O127" s="542">
        <f xml:space="preserve"> Update!O273</f>
        <v>0</v>
      </c>
      <c r="P127" s="542">
        <f xml:space="preserve"> Update!P273</f>
        <v>0</v>
      </c>
      <c r="Q127" s="542">
        <f xml:space="preserve"> Update!Q273</f>
        <v>0</v>
      </c>
      <c r="R127" s="549"/>
    </row>
    <row r="128" spans="1:18" s="530" customFormat="1" ht="12" hidden="1" outlineLevel="2">
      <c r="A128" s="545"/>
      <c r="B128" s="546"/>
      <c r="C128" s="547"/>
      <c r="D128" s="539"/>
      <c r="E128" s="540" t="s">
        <v>855</v>
      </c>
      <c r="F128" s="548"/>
      <c r="G128" s="548"/>
      <c r="H128" s="548"/>
      <c r="I128" s="548"/>
      <c r="J128" s="548"/>
      <c r="K128" s="548"/>
      <c r="L128" s="548"/>
      <c r="M128" s="542">
        <f xml:space="preserve"> Update!M274</f>
        <v>72.273945317107646</v>
      </c>
      <c r="N128" s="542">
        <f xml:space="preserve"> Update!N274</f>
        <v>0</v>
      </c>
      <c r="O128" s="542">
        <f xml:space="preserve"> Update!O274</f>
        <v>0</v>
      </c>
      <c r="P128" s="542">
        <f xml:space="preserve"> Update!P274</f>
        <v>0</v>
      </c>
      <c r="Q128" s="542">
        <f xml:space="preserve"> Update!Q274</f>
        <v>0</v>
      </c>
      <c r="R128" s="549"/>
    </row>
    <row r="129" spans="1:79" s="530" customFormat="1" ht="12" hidden="1" outlineLevel="2">
      <c r="A129" s="545"/>
      <c r="B129" s="546"/>
      <c r="C129" s="547"/>
      <c r="D129" s="539"/>
      <c r="E129" s="540" t="s">
        <v>856</v>
      </c>
      <c r="F129" s="548"/>
      <c r="G129" s="548"/>
      <c r="H129" s="548"/>
      <c r="I129" s="548"/>
      <c r="J129" s="548"/>
      <c r="K129" s="548"/>
      <c r="L129" s="548"/>
      <c r="M129" s="542">
        <f xml:space="preserve"> Update!M275</f>
        <v>4.4332025228346543</v>
      </c>
      <c r="N129" s="542">
        <f xml:space="preserve"> Update!N275</f>
        <v>0</v>
      </c>
      <c r="O129" s="542">
        <f xml:space="preserve"> Update!O275</f>
        <v>0</v>
      </c>
      <c r="P129" s="542">
        <f xml:space="preserve"> Update!P275</f>
        <v>0</v>
      </c>
      <c r="Q129" s="542">
        <f xml:space="preserve"> Update!Q275</f>
        <v>0</v>
      </c>
      <c r="R129" s="549"/>
    </row>
    <row r="130" spans="1:79" s="530" customFormat="1" ht="12" hidden="1" outlineLevel="2">
      <c r="A130" s="545"/>
      <c r="B130" s="546"/>
      <c r="C130" s="547"/>
      <c r="D130" s="539"/>
      <c r="E130" s="540" t="s">
        <v>857</v>
      </c>
      <c r="F130" s="548"/>
      <c r="G130" s="548"/>
      <c r="H130" s="548"/>
      <c r="I130" s="548"/>
      <c r="J130" s="548"/>
      <c r="K130" s="548"/>
      <c r="L130" s="548"/>
      <c r="M130" s="542">
        <f xml:space="preserve"> Update!M276</f>
        <v>149.02898165685613</v>
      </c>
      <c r="N130" s="542">
        <f xml:space="preserve"> Update!N276</f>
        <v>0</v>
      </c>
      <c r="O130" s="542">
        <f xml:space="preserve"> Update!O276</f>
        <v>0</v>
      </c>
      <c r="P130" s="542">
        <f xml:space="preserve"> Update!P276</f>
        <v>0</v>
      </c>
      <c r="Q130" s="542">
        <f xml:space="preserve"> Update!Q276</f>
        <v>0</v>
      </c>
      <c r="R130" s="549"/>
    </row>
    <row r="131" spans="1:79" s="448" customFormat="1" ht="18.75" hidden="1" outlineLevel="1">
      <c r="A131" s="443"/>
      <c r="B131" s="444"/>
      <c r="C131" s="445"/>
      <c r="D131" s="446"/>
      <c r="E131" s="447"/>
      <c r="R131" s="457"/>
    </row>
    <row r="132" spans="1:79" s="434" customFormat="1" ht="24.75" hidden="1" outlineLevel="1">
      <c r="A132" s="429"/>
      <c r="B132" s="430" t="s">
        <v>1174</v>
      </c>
      <c r="C132" s="431"/>
      <c r="D132" s="432"/>
      <c r="E132" s="433"/>
      <c r="R132" s="463"/>
    </row>
    <row r="133" spans="1:79" s="529" customFormat="1" hidden="1" outlineLevel="2">
      <c r="A133" s="531"/>
      <c r="B133" s="532"/>
      <c r="C133" s="533"/>
      <c r="D133" s="516"/>
      <c r="E133" s="517"/>
      <c r="M133" s="518" t="s">
        <v>112</v>
      </c>
      <c r="N133" s="534" t="s">
        <v>113</v>
      </c>
      <c r="O133" s="518" t="s">
        <v>114</v>
      </c>
      <c r="P133" s="518" t="s">
        <v>115</v>
      </c>
      <c r="Q133" s="518" t="s">
        <v>116</v>
      </c>
      <c r="R133" s="535"/>
    </row>
    <row r="134" spans="1:79" s="556" customFormat="1" ht="12" hidden="1" outlineLevel="2">
      <c r="A134" s="551"/>
      <c r="B134" s="546"/>
      <c r="C134" s="552"/>
      <c r="D134" s="521"/>
      <c r="E134" s="522" t="s">
        <v>442</v>
      </c>
      <c r="F134" s="553"/>
      <c r="G134" s="553"/>
      <c r="H134" s="553"/>
      <c r="I134" s="553"/>
      <c r="J134" s="554"/>
      <c r="K134" s="554"/>
      <c r="L134" s="554"/>
      <c r="M134" s="555">
        <f xml:space="preserve"> Inp!M$201</f>
        <v>0.4</v>
      </c>
      <c r="N134" s="555">
        <f xml:space="preserve"> Inp!N$201</f>
        <v>0.4</v>
      </c>
      <c r="O134" s="555">
        <f xml:space="preserve"> Inp!O$201</f>
        <v>0.4</v>
      </c>
      <c r="P134" s="555">
        <f xml:space="preserve"> Inp!P$201</f>
        <v>0.4</v>
      </c>
      <c r="Q134" s="555">
        <f xml:space="preserve"> Inp!Q$201</f>
        <v>0.4</v>
      </c>
    </row>
    <row r="135" spans="1:79" s="558" customFormat="1" ht="12" hidden="1" outlineLevel="2">
      <c r="A135" s="545"/>
      <c r="B135" s="546"/>
      <c r="C135" s="547"/>
      <c r="D135" s="539"/>
      <c r="E135" s="557" t="s">
        <v>867</v>
      </c>
      <c r="F135" s="548"/>
      <c r="G135" s="548"/>
      <c r="H135" s="548"/>
      <c r="I135" s="548"/>
      <c r="J135" s="548"/>
      <c r="K135" s="548"/>
      <c r="L135" s="548"/>
      <c r="M135" s="542">
        <f xml:space="preserve"> Update!M323</f>
        <v>56.939019158348508</v>
      </c>
      <c r="N135" s="542">
        <f xml:space="preserve"> Update!N323</f>
        <v>0</v>
      </c>
      <c r="O135" s="542">
        <f xml:space="preserve"> Update!O323</f>
        <v>0</v>
      </c>
      <c r="P135" s="542">
        <f xml:space="preserve"> Update!P323</f>
        <v>0</v>
      </c>
      <c r="Q135" s="542">
        <f xml:space="preserve"> Update!Q323</f>
        <v>0</v>
      </c>
      <c r="R135" s="556"/>
    </row>
    <row r="136" spans="1:79" s="448" customFormat="1" ht="18.75" hidden="1" outlineLevel="1">
      <c r="A136" s="443"/>
      <c r="B136" s="444"/>
      <c r="C136" s="445"/>
      <c r="D136" s="446"/>
      <c r="E136" s="447"/>
      <c r="F136" s="447"/>
      <c r="G136" s="447"/>
      <c r="H136" s="447"/>
      <c r="I136" s="447"/>
      <c r="J136" s="447"/>
      <c r="K136" s="447"/>
      <c r="L136" s="447"/>
      <c r="M136" s="447"/>
      <c r="N136" s="447"/>
      <c r="O136" s="447"/>
      <c r="P136" s="447"/>
      <c r="Q136" s="447"/>
      <c r="R136" s="457"/>
    </row>
    <row r="137" spans="1:79" s="434" customFormat="1" ht="24.75" hidden="1" outlineLevel="1">
      <c r="A137" s="429"/>
      <c r="B137" s="430" t="s">
        <v>1173</v>
      </c>
      <c r="C137" s="431"/>
      <c r="D137" s="432"/>
      <c r="E137" s="433"/>
      <c r="R137" s="463"/>
    </row>
    <row r="138" spans="1:79" s="529" customFormat="1" hidden="1" outlineLevel="2">
      <c r="A138" s="531"/>
      <c r="B138" s="532"/>
      <c r="C138" s="533"/>
      <c r="D138" s="516"/>
      <c r="E138" s="517"/>
      <c r="M138" s="518" t="s">
        <v>112</v>
      </c>
      <c r="N138" s="534" t="s">
        <v>113</v>
      </c>
      <c r="O138" s="518" t="s">
        <v>114</v>
      </c>
      <c r="P138" s="518" t="s">
        <v>115</v>
      </c>
      <c r="Q138" s="518" t="s">
        <v>116</v>
      </c>
      <c r="R138" s="535"/>
    </row>
    <row r="139" spans="1:79" s="556" customFormat="1" ht="12" hidden="1" outlineLevel="2">
      <c r="A139" s="551"/>
      <c r="B139" s="546"/>
      <c r="C139" s="552"/>
      <c r="D139" s="521"/>
      <c r="E139" s="522" t="s">
        <v>447</v>
      </c>
      <c r="F139" s="553"/>
      <c r="G139" s="553"/>
      <c r="H139" s="553"/>
      <c r="I139" s="553"/>
      <c r="J139" s="554"/>
      <c r="K139" s="554"/>
      <c r="L139" s="554"/>
      <c r="M139" s="555">
        <f xml:space="preserve"> Inp!M$209</f>
        <v>0</v>
      </c>
      <c r="N139" s="555">
        <f xml:space="preserve"> Inp!N$209</f>
        <v>0</v>
      </c>
      <c r="O139" s="555">
        <f xml:space="preserve"> Inp!O$209</f>
        <v>0</v>
      </c>
      <c r="P139" s="555">
        <f xml:space="preserve"> Inp!P$209</f>
        <v>0</v>
      </c>
      <c r="Q139" s="555">
        <f xml:space="preserve"> Inp!Q$209</f>
        <v>0</v>
      </c>
    </row>
    <row r="140" spans="1:79" s="558" customFormat="1" ht="12" hidden="1" outlineLevel="2">
      <c r="A140" s="545"/>
      <c r="B140" s="546"/>
      <c r="C140" s="547"/>
      <c r="D140" s="539"/>
      <c r="E140" s="540" t="s">
        <v>869</v>
      </c>
      <c r="F140" s="548"/>
      <c r="G140" s="548"/>
      <c r="H140" s="548"/>
      <c r="I140" s="548"/>
      <c r="J140" s="548"/>
      <c r="K140" s="548"/>
      <c r="L140" s="548"/>
      <c r="M140" s="542">
        <f xml:space="preserve"> Update!M331</f>
        <v>0</v>
      </c>
      <c r="N140" s="542">
        <f xml:space="preserve"> Update!N331</f>
        <v>0</v>
      </c>
      <c r="O140" s="542">
        <f xml:space="preserve"> Update!O331</f>
        <v>0</v>
      </c>
      <c r="P140" s="542">
        <f xml:space="preserve"> Update!P331</f>
        <v>0</v>
      </c>
      <c r="Q140" s="542">
        <f xml:space="preserve"> Update!Q331</f>
        <v>0</v>
      </c>
      <c r="R140" s="556"/>
    </row>
    <row r="141" spans="1:79" s="448" customFormat="1" ht="18.75" hidden="1" outlineLevel="1">
      <c r="A141" s="443"/>
      <c r="B141" s="444"/>
      <c r="C141" s="445"/>
      <c r="D141" s="446"/>
      <c r="E141" s="447"/>
      <c r="R141" s="457"/>
    </row>
    <row r="142" spans="1:79" s="448" customFormat="1" ht="18.75">
      <c r="A142" s="443"/>
      <c r="B142" s="444"/>
      <c r="C142" s="445"/>
      <c r="D142" s="446"/>
      <c r="E142" s="447"/>
      <c r="R142" s="457"/>
    </row>
    <row r="143" spans="1:79" s="428" customFormat="1" ht="32.25" collapsed="1">
      <c r="A143" s="427" t="s">
        <v>1029</v>
      </c>
      <c r="B143" s="427"/>
      <c r="C143" s="427"/>
      <c r="D143" s="427"/>
      <c r="E143" s="427"/>
      <c r="F143" s="427"/>
      <c r="G143" s="427"/>
      <c r="H143" s="427"/>
      <c r="I143" s="427"/>
      <c r="J143" s="427"/>
      <c r="K143" s="427"/>
      <c r="L143" s="427"/>
      <c r="M143" s="427"/>
      <c r="N143" s="427"/>
      <c r="O143" s="427"/>
      <c r="P143" s="427"/>
      <c r="Q143" s="427"/>
      <c r="R143" s="427"/>
      <c r="S143" s="427"/>
      <c r="T143" s="427"/>
    </row>
    <row r="144" spans="1:79" s="442" customFormat="1" ht="18.75" hidden="1" outlineLevel="1">
      <c r="A144" s="435"/>
      <c r="B144" s="436"/>
      <c r="C144" s="437"/>
      <c r="D144" s="438"/>
      <c r="E144" s="439"/>
      <c r="F144" s="440"/>
      <c r="G144" s="440"/>
      <c r="H144" s="440"/>
      <c r="I144" s="441"/>
      <c r="J144" s="441"/>
      <c r="K144" s="441"/>
      <c r="L144" s="441"/>
      <c r="M144" s="441"/>
      <c r="N144" s="441"/>
      <c r="O144" s="441"/>
      <c r="P144" s="441"/>
      <c r="Q144" s="441"/>
      <c r="R144" s="462"/>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441"/>
      <c r="BL144" s="441"/>
      <c r="BM144" s="441"/>
      <c r="BN144" s="441"/>
      <c r="BO144" s="441"/>
      <c r="BP144" s="441"/>
      <c r="BQ144" s="441"/>
      <c r="BR144" s="441"/>
      <c r="BS144" s="441"/>
      <c r="BT144" s="441"/>
      <c r="BU144" s="441"/>
      <c r="BV144" s="441"/>
      <c r="BW144" s="441"/>
      <c r="BX144" s="441"/>
      <c r="BY144" s="441"/>
      <c r="BZ144" s="441"/>
      <c r="CA144" s="441"/>
    </row>
    <row r="145" spans="1:18" s="434" customFormat="1" ht="24.75" hidden="1" outlineLevel="1">
      <c r="A145" s="429"/>
      <c r="B145" s="430" t="s">
        <v>1161</v>
      </c>
      <c r="C145" s="431"/>
      <c r="D145" s="432"/>
      <c r="E145" s="433"/>
      <c r="R145" s="463"/>
    </row>
    <row r="146" spans="1:18" s="411" customFormat="1" hidden="1" outlineLevel="2">
      <c r="A146" s="67"/>
      <c r="B146" s="12"/>
      <c r="C146" s="515"/>
      <c r="D146" s="516"/>
      <c r="E146" s="517"/>
      <c r="M146" s="518" t="s">
        <v>112</v>
      </c>
      <c r="N146" s="519"/>
      <c r="O146" s="519"/>
      <c r="P146" s="519"/>
      <c r="Q146" s="519"/>
      <c r="R146" s="467"/>
    </row>
    <row r="147" spans="1:18" s="525" customFormat="1" ht="12" hidden="1" outlineLevel="2">
      <c r="A147" s="468"/>
      <c r="B147" s="469"/>
      <c r="C147" s="520"/>
      <c r="D147" s="521"/>
      <c r="E147" s="522" t="s">
        <v>1225</v>
      </c>
      <c r="F147" s="523"/>
      <c r="G147" s="523"/>
      <c r="H147" s="523"/>
      <c r="I147" s="523"/>
      <c r="J147" s="523"/>
      <c r="K147" s="523"/>
      <c r="L147" s="523"/>
      <c r="M147" s="524">
        <f xml:space="preserve"> Update!M450</f>
        <v>0</v>
      </c>
      <c r="N147" s="523"/>
      <c r="O147" s="523"/>
      <c r="P147" s="523"/>
      <c r="Q147" s="523"/>
    </row>
    <row r="148" spans="1:18" s="525" customFormat="1" ht="12" hidden="1" outlineLevel="2">
      <c r="A148" s="468"/>
      <c r="B148" s="469"/>
      <c r="C148" s="520"/>
      <c r="D148" s="521" t="s">
        <v>565</v>
      </c>
      <c r="E148" s="522" t="s">
        <v>1226</v>
      </c>
      <c r="F148" s="523"/>
      <c r="G148" s="523"/>
      <c r="H148" s="523"/>
      <c r="I148" s="523"/>
      <c r="J148" s="523"/>
      <c r="K148" s="523"/>
      <c r="L148" s="523"/>
      <c r="M148" s="524">
        <f xml:space="preserve"> Update!M451</f>
        <v>0</v>
      </c>
      <c r="N148" s="523"/>
      <c r="O148" s="523"/>
      <c r="P148" s="523"/>
      <c r="Q148" s="523"/>
    </row>
    <row r="149" spans="1:18" s="525" customFormat="1" ht="12" hidden="1" outlineLevel="2">
      <c r="A149" s="468"/>
      <c r="B149" s="469"/>
      <c r="C149" s="520"/>
      <c r="D149" s="526"/>
      <c r="E149" s="522" t="s">
        <v>1227</v>
      </c>
      <c r="F149" s="523"/>
      <c r="G149" s="523"/>
      <c r="H149" s="523"/>
      <c r="I149" s="523"/>
      <c r="J149" s="523"/>
      <c r="K149" s="523"/>
      <c r="L149" s="523"/>
      <c r="M149" s="524">
        <f xml:space="preserve"> Update!M452</f>
        <v>0</v>
      </c>
      <c r="N149" s="523"/>
      <c r="O149" s="523"/>
      <c r="P149" s="523"/>
      <c r="Q149" s="523"/>
    </row>
    <row r="150" spans="1:18" s="411" customFormat="1" hidden="1" outlineLevel="2">
      <c r="A150" s="67"/>
      <c r="B150" s="12"/>
      <c r="C150" s="515"/>
      <c r="D150" s="516"/>
      <c r="E150" s="517"/>
      <c r="M150" s="527"/>
      <c r="N150" s="518" t="s">
        <v>113</v>
      </c>
      <c r="O150" s="519"/>
      <c r="P150" s="519"/>
      <c r="Q150" s="519"/>
      <c r="R150" s="467"/>
    </row>
    <row r="151" spans="1:18" s="525" customFormat="1" ht="12" hidden="1" outlineLevel="2">
      <c r="A151" s="468"/>
      <c r="B151" s="469"/>
      <c r="C151" s="520"/>
      <c r="D151" s="521"/>
      <c r="E151" s="522" t="s">
        <v>1228</v>
      </c>
      <c r="F151" s="523"/>
      <c r="G151" s="523"/>
      <c r="H151" s="523"/>
      <c r="I151" s="523"/>
      <c r="J151" s="523"/>
      <c r="K151" s="523"/>
      <c r="L151" s="523"/>
      <c r="M151" s="523"/>
      <c r="N151" s="524">
        <f xml:space="preserve"> Update!N454</f>
        <v>0</v>
      </c>
      <c r="O151" s="523"/>
      <c r="P151" s="523"/>
      <c r="Q151" s="523"/>
    </row>
    <row r="152" spans="1:18" s="525" customFormat="1" ht="12" hidden="1" outlineLevel="2">
      <c r="A152" s="468"/>
      <c r="B152" s="469"/>
      <c r="C152" s="520"/>
      <c r="D152" s="521" t="s">
        <v>565</v>
      </c>
      <c r="E152" s="522" t="s">
        <v>1229</v>
      </c>
      <c r="F152" s="523"/>
      <c r="G152" s="523"/>
      <c r="H152" s="523"/>
      <c r="I152" s="523"/>
      <c r="J152" s="523"/>
      <c r="K152" s="523"/>
      <c r="L152" s="523"/>
      <c r="M152" s="523"/>
      <c r="N152" s="524">
        <f xml:space="preserve"> Update!N455</f>
        <v>0</v>
      </c>
      <c r="O152" s="523"/>
      <c r="P152" s="523"/>
      <c r="Q152" s="523"/>
    </row>
    <row r="153" spans="1:18" s="525" customFormat="1" ht="12" hidden="1" outlineLevel="2">
      <c r="A153" s="468"/>
      <c r="B153" s="469"/>
      <c r="C153" s="520"/>
      <c r="D153" s="526"/>
      <c r="E153" s="522" t="s">
        <v>1230</v>
      </c>
      <c r="F153" s="523"/>
      <c r="G153" s="523"/>
      <c r="H153" s="523"/>
      <c r="I153" s="523"/>
      <c r="J153" s="523"/>
      <c r="K153" s="523"/>
      <c r="L153" s="523"/>
      <c r="M153" s="523"/>
      <c r="N153" s="524">
        <f xml:space="preserve"> Update!N456</f>
        <v>0</v>
      </c>
      <c r="O153" s="523"/>
      <c r="P153" s="523"/>
      <c r="Q153" s="523"/>
    </row>
    <row r="154" spans="1:18" s="530" customFormat="1" hidden="1" outlineLevel="2">
      <c r="A154" s="67"/>
      <c r="B154" s="85"/>
      <c r="C154" s="528"/>
      <c r="D154" s="516"/>
      <c r="E154" s="517"/>
      <c r="F154" s="412"/>
      <c r="G154" s="412"/>
      <c r="H154" s="412"/>
      <c r="I154" s="412"/>
      <c r="J154" s="412"/>
      <c r="K154" s="412"/>
      <c r="L154" s="412"/>
      <c r="M154" s="529"/>
      <c r="N154" s="529"/>
      <c r="O154" s="518" t="s">
        <v>114</v>
      </c>
      <c r="P154" s="529"/>
      <c r="Q154" s="529"/>
      <c r="R154" s="467"/>
    </row>
    <row r="155" spans="1:18" s="525" customFormat="1" ht="12" hidden="1" outlineLevel="2">
      <c r="A155" s="468"/>
      <c r="B155" s="469"/>
      <c r="C155" s="520"/>
      <c r="D155" s="521"/>
      <c r="E155" s="522" t="s">
        <v>1231</v>
      </c>
      <c r="F155" s="523"/>
      <c r="G155" s="523"/>
      <c r="H155" s="523"/>
      <c r="I155" s="523"/>
      <c r="J155" s="523"/>
      <c r="K155" s="523"/>
      <c r="L155" s="523"/>
      <c r="M155" s="523"/>
      <c r="N155" s="523"/>
      <c r="O155" s="524">
        <f xml:space="preserve"> Update!O458</f>
        <v>0</v>
      </c>
      <c r="P155" s="523"/>
      <c r="Q155" s="523"/>
    </row>
    <row r="156" spans="1:18" s="525" customFormat="1" ht="12" hidden="1" outlineLevel="2">
      <c r="A156" s="468"/>
      <c r="B156" s="469"/>
      <c r="C156" s="520"/>
      <c r="D156" s="521" t="s">
        <v>565</v>
      </c>
      <c r="E156" s="522" t="s">
        <v>1232</v>
      </c>
      <c r="F156" s="523"/>
      <c r="G156" s="523"/>
      <c r="H156" s="523"/>
      <c r="I156" s="523"/>
      <c r="J156" s="523"/>
      <c r="K156" s="523"/>
      <c r="L156" s="523"/>
      <c r="M156" s="523"/>
      <c r="N156" s="523"/>
      <c r="O156" s="524">
        <f xml:space="preserve"> Update!O459</f>
        <v>0</v>
      </c>
      <c r="P156" s="523"/>
      <c r="Q156" s="523"/>
    </row>
    <row r="157" spans="1:18" s="525" customFormat="1" ht="12" hidden="1" outlineLevel="2">
      <c r="A157" s="468"/>
      <c r="B157" s="469"/>
      <c r="C157" s="520"/>
      <c r="D157" s="526"/>
      <c r="E157" s="522" t="s">
        <v>1233</v>
      </c>
      <c r="F157" s="523"/>
      <c r="G157" s="523"/>
      <c r="H157" s="523"/>
      <c r="I157" s="523"/>
      <c r="J157" s="523"/>
      <c r="K157" s="523"/>
      <c r="L157" s="523"/>
      <c r="M157" s="523"/>
      <c r="N157" s="523"/>
      <c r="O157" s="524">
        <f xml:space="preserve"> Update!O460</f>
        <v>0</v>
      </c>
      <c r="P157" s="523"/>
      <c r="Q157" s="523"/>
    </row>
    <row r="158" spans="1:18" s="411" customFormat="1" hidden="1" outlineLevel="2">
      <c r="A158" s="67"/>
      <c r="B158" s="85"/>
      <c r="C158" s="528"/>
      <c r="D158" s="516"/>
      <c r="E158" s="517"/>
      <c r="F158" s="412"/>
      <c r="G158" s="412"/>
      <c r="H158" s="412"/>
      <c r="I158" s="412"/>
      <c r="J158" s="412"/>
      <c r="K158" s="412"/>
      <c r="L158" s="412"/>
      <c r="M158" s="529"/>
      <c r="N158" s="529"/>
      <c r="O158" s="529"/>
      <c r="P158" s="518" t="s">
        <v>115</v>
      </c>
      <c r="Q158" s="529"/>
      <c r="R158" s="467"/>
    </row>
    <row r="159" spans="1:18" s="525" customFormat="1" ht="12" hidden="1" outlineLevel="2">
      <c r="A159" s="468"/>
      <c r="B159" s="469"/>
      <c r="C159" s="520"/>
      <c r="D159" s="521"/>
      <c r="E159" s="522" t="s">
        <v>1234</v>
      </c>
      <c r="F159" s="523"/>
      <c r="G159" s="523"/>
      <c r="H159" s="523"/>
      <c r="I159" s="523"/>
      <c r="J159" s="523"/>
      <c r="K159" s="523"/>
      <c r="L159" s="523"/>
      <c r="M159" s="523"/>
      <c r="N159" s="523"/>
      <c r="O159" s="523"/>
      <c r="P159" s="524">
        <f xml:space="preserve"> Update!P462</f>
        <v>0</v>
      </c>
      <c r="Q159" s="523"/>
    </row>
    <row r="160" spans="1:18" s="525" customFormat="1" ht="12" hidden="1" outlineLevel="2">
      <c r="A160" s="468"/>
      <c r="B160" s="469"/>
      <c r="C160" s="520"/>
      <c r="D160" s="521" t="s">
        <v>565</v>
      </c>
      <c r="E160" s="522" t="s">
        <v>1235</v>
      </c>
      <c r="F160" s="523"/>
      <c r="G160" s="523"/>
      <c r="H160" s="523"/>
      <c r="I160" s="523"/>
      <c r="J160" s="523"/>
      <c r="K160" s="523"/>
      <c r="L160" s="523"/>
      <c r="M160" s="523"/>
      <c r="N160" s="523"/>
      <c r="O160" s="523"/>
      <c r="P160" s="524">
        <f xml:space="preserve"> Update!P463</f>
        <v>0</v>
      </c>
      <c r="Q160" s="523"/>
    </row>
    <row r="161" spans="1:20" s="525" customFormat="1" ht="12" hidden="1" outlineLevel="2">
      <c r="A161" s="468"/>
      <c r="B161" s="469"/>
      <c r="C161" s="520"/>
      <c r="D161" s="526"/>
      <c r="E161" s="522" t="s">
        <v>1236</v>
      </c>
      <c r="F161" s="523"/>
      <c r="G161" s="523"/>
      <c r="H161" s="523"/>
      <c r="I161" s="523"/>
      <c r="J161" s="523"/>
      <c r="K161" s="523"/>
      <c r="L161" s="523"/>
      <c r="M161" s="523"/>
      <c r="N161" s="523"/>
      <c r="O161" s="523"/>
      <c r="P161" s="524">
        <f xml:space="preserve"> Update!P464</f>
        <v>0</v>
      </c>
      <c r="Q161" s="523"/>
    </row>
    <row r="162" spans="1:20" s="411" customFormat="1" hidden="1" outlineLevel="2">
      <c r="A162" s="67"/>
      <c r="B162" s="85"/>
      <c r="C162" s="528"/>
      <c r="D162" s="516"/>
      <c r="E162" s="517"/>
      <c r="F162" s="412"/>
      <c r="G162" s="412"/>
      <c r="H162" s="412"/>
      <c r="I162" s="412"/>
      <c r="J162" s="412"/>
      <c r="K162" s="412"/>
      <c r="L162" s="412"/>
      <c r="M162" s="529"/>
      <c r="N162" s="529"/>
      <c r="O162" s="529"/>
      <c r="P162" s="529"/>
      <c r="Q162" s="518" t="s">
        <v>116</v>
      </c>
      <c r="R162" s="467"/>
    </row>
    <row r="163" spans="1:20" s="525" customFormat="1" ht="12" hidden="1" outlineLevel="2">
      <c r="A163" s="468"/>
      <c r="B163" s="469"/>
      <c r="C163" s="520"/>
      <c r="D163" s="521"/>
      <c r="E163" s="522" t="s">
        <v>1237</v>
      </c>
      <c r="F163" s="523"/>
      <c r="G163" s="523"/>
      <c r="H163" s="523"/>
      <c r="I163" s="523"/>
      <c r="J163" s="523"/>
      <c r="K163" s="523"/>
      <c r="L163" s="523"/>
      <c r="M163" s="523"/>
      <c r="N163" s="523"/>
      <c r="O163" s="523"/>
      <c r="P163" s="523"/>
      <c r="Q163" s="524">
        <f xml:space="preserve"> Update!Q466</f>
        <v>0</v>
      </c>
    </row>
    <row r="164" spans="1:20" s="525" customFormat="1" ht="12" hidden="1" outlineLevel="2">
      <c r="A164" s="468"/>
      <c r="B164" s="469"/>
      <c r="C164" s="520"/>
      <c r="D164" s="521" t="s">
        <v>565</v>
      </c>
      <c r="E164" s="522" t="s">
        <v>1238</v>
      </c>
      <c r="F164" s="523"/>
      <c r="G164" s="523"/>
      <c r="H164" s="523"/>
      <c r="I164" s="523"/>
      <c r="J164" s="523"/>
      <c r="K164" s="523"/>
      <c r="L164" s="523"/>
      <c r="M164" s="523"/>
      <c r="N164" s="523"/>
      <c r="O164" s="523"/>
      <c r="P164" s="523"/>
      <c r="Q164" s="524">
        <f xml:space="preserve"> Update!Q467</f>
        <v>0</v>
      </c>
    </row>
    <row r="165" spans="1:20" s="525" customFormat="1" ht="12" hidden="1" outlineLevel="2">
      <c r="A165" s="468"/>
      <c r="B165" s="469"/>
      <c r="C165" s="520"/>
      <c r="D165" s="526"/>
      <c r="E165" s="522" t="s">
        <v>1239</v>
      </c>
      <c r="F165" s="523"/>
      <c r="G165" s="523"/>
      <c r="H165" s="523"/>
      <c r="I165" s="523"/>
      <c r="J165" s="523"/>
      <c r="K165" s="523"/>
      <c r="L165" s="523"/>
      <c r="M165" s="523"/>
      <c r="N165" s="523"/>
      <c r="O165" s="523"/>
      <c r="P165" s="523"/>
      <c r="Q165" s="524">
        <f xml:space="preserve"> Update!Q468</f>
        <v>0</v>
      </c>
    </row>
    <row r="166" spans="1:20" s="450" customFormat="1" ht="18.75" hidden="1" outlineLevel="1">
      <c r="A166" s="443"/>
      <c r="B166" s="444"/>
      <c r="C166" s="445"/>
      <c r="D166" s="446"/>
      <c r="E166" s="447"/>
      <c r="F166" s="449"/>
      <c r="G166" s="449"/>
      <c r="H166" s="449"/>
      <c r="I166" s="449"/>
      <c r="J166" s="449"/>
      <c r="K166" s="449"/>
      <c r="L166" s="449"/>
      <c r="M166" s="449"/>
      <c r="N166" s="449"/>
      <c r="O166" s="449"/>
      <c r="P166" s="449"/>
      <c r="Q166" s="449"/>
      <c r="R166" s="464"/>
      <c r="S166" s="449"/>
      <c r="T166" s="449"/>
    </row>
    <row r="167" spans="1:20" s="434" customFormat="1" ht="24.75" hidden="1" outlineLevel="1">
      <c r="A167" s="429"/>
      <c r="B167" s="430" t="s">
        <v>1187</v>
      </c>
      <c r="C167" s="431"/>
      <c r="D167" s="432"/>
      <c r="E167" s="433"/>
      <c r="R167" s="463"/>
    </row>
    <row r="168" spans="1:20" s="529" customFormat="1" hidden="1" outlineLevel="2">
      <c r="A168" s="531"/>
      <c r="B168" s="532"/>
      <c r="C168" s="533"/>
      <c r="D168" s="516"/>
      <c r="E168" s="517"/>
      <c r="M168" s="518" t="s">
        <v>112</v>
      </c>
      <c r="N168" s="534" t="s">
        <v>113</v>
      </c>
      <c r="O168" s="518" t="s">
        <v>114</v>
      </c>
      <c r="P168" s="518" t="s">
        <v>115</v>
      </c>
      <c r="Q168" s="518" t="s">
        <v>116</v>
      </c>
      <c r="R168" s="535"/>
    </row>
    <row r="169" spans="1:20" s="530" customFormat="1" ht="12" hidden="1" outlineLevel="2">
      <c r="A169" s="536"/>
      <c r="B169" s="537"/>
      <c r="C169" s="538"/>
      <c r="D169" s="539"/>
      <c r="E169" s="540" t="s">
        <v>1314</v>
      </c>
      <c r="F169" s="541"/>
      <c r="G169" s="541"/>
      <c r="H169" s="541"/>
      <c r="I169" s="541"/>
      <c r="J169" s="541"/>
      <c r="K169" s="541"/>
      <c r="L169" s="541"/>
      <c r="M169" s="542">
        <f xml:space="preserve"> Update!M414</f>
        <v>0</v>
      </c>
      <c r="N169" s="542">
        <f xml:space="preserve"> Update!N414</f>
        <v>0</v>
      </c>
      <c r="O169" s="542">
        <f xml:space="preserve"> Update!O414</f>
        <v>0</v>
      </c>
      <c r="P169" s="542">
        <f xml:space="preserve"> Update!P414</f>
        <v>0</v>
      </c>
      <c r="Q169" s="542">
        <f xml:space="preserve"> Update!Q414</f>
        <v>0</v>
      </c>
      <c r="R169" s="525"/>
      <c r="S169" s="543"/>
      <c r="T169" s="543"/>
    </row>
    <row r="170" spans="1:20" s="530" customFormat="1" ht="12" hidden="1" outlineLevel="2">
      <c r="A170" s="536"/>
      <c r="B170" s="537"/>
      <c r="C170" s="538"/>
      <c r="D170" s="539" t="s">
        <v>473</v>
      </c>
      <c r="E170" s="542" t="s">
        <v>1315</v>
      </c>
      <c r="F170" s="541"/>
      <c r="G170" s="541"/>
      <c r="H170" s="541"/>
      <c r="I170" s="541"/>
      <c r="J170" s="541"/>
      <c r="K170" s="541"/>
      <c r="L170" s="541"/>
      <c r="M170" s="542">
        <f xml:space="preserve"> Update!M415</f>
        <v>0</v>
      </c>
      <c r="N170" s="542">
        <f xml:space="preserve"> Update!N415</f>
        <v>0</v>
      </c>
      <c r="O170" s="542">
        <f xml:space="preserve"> Update!O415</f>
        <v>0</v>
      </c>
      <c r="P170" s="542">
        <f xml:space="preserve"> Update!P415</f>
        <v>0</v>
      </c>
      <c r="Q170" s="542">
        <f xml:space="preserve"> Update!Q415</f>
        <v>0</v>
      </c>
      <c r="R170" s="525"/>
      <c r="S170" s="543"/>
      <c r="T170" s="543"/>
    </row>
    <row r="171" spans="1:20" s="530" customFormat="1" ht="12" hidden="1" outlineLevel="2">
      <c r="A171" s="536"/>
      <c r="B171" s="537"/>
      <c r="C171" s="538"/>
      <c r="D171" s="544"/>
      <c r="E171" s="542" t="s">
        <v>1316</v>
      </c>
      <c r="F171" s="541"/>
      <c r="G171" s="541"/>
      <c r="H171" s="541"/>
      <c r="I171" s="541"/>
      <c r="J171" s="541"/>
      <c r="K171" s="541"/>
      <c r="L171" s="541"/>
      <c r="M171" s="542">
        <f xml:space="preserve"> Update!M416</f>
        <v>0</v>
      </c>
      <c r="N171" s="542">
        <f xml:space="preserve"> Update!N416</f>
        <v>0</v>
      </c>
      <c r="O171" s="542">
        <f xml:space="preserve"> Update!O416</f>
        <v>0</v>
      </c>
      <c r="P171" s="542">
        <f xml:space="preserve"> Update!P416</f>
        <v>0</v>
      </c>
      <c r="Q171" s="542">
        <f xml:space="preserve"> Update!Q416</f>
        <v>0</v>
      </c>
      <c r="R171" s="525"/>
      <c r="S171" s="543"/>
      <c r="T171" s="543"/>
    </row>
    <row r="172" spans="1:20" s="449" customFormat="1" ht="18.75" hidden="1" outlineLevel="1">
      <c r="A172" s="451"/>
      <c r="B172" s="452"/>
      <c r="C172" s="453"/>
      <c r="D172" s="454"/>
      <c r="E172" s="447"/>
      <c r="F172" s="455"/>
      <c r="G172" s="455"/>
      <c r="H172" s="455"/>
      <c r="I172" s="456"/>
      <c r="J172" s="455"/>
      <c r="K172" s="455"/>
      <c r="L172" s="455"/>
      <c r="M172" s="455"/>
      <c r="N172" s="455"/>
      <c r="O172" s="455"/>
      <c r="P172" s="455"/>
      <c r="Q172" s="455"/>
      <c r="R172" s="465"/>
      <c r="S172" s="455"/>
      <c r="T172" s="455"/>
    </row>
    <row r="173" spans="1:20" s="434" customFormat="1" ht="24.75" hidden="1" outlineLevel="1">
      <c r="A173" s="429"/>
      <c r="B173" s="430" t="s">
        <v>1188</v>
      </c>
      <c r="C173" s="431"/>
      <c r="D173" s="432"/>
      <c r="E173" s="433"/>
      <c r="R173" s="463"/>
    </row>
    <row r="174" spans="1:20" s="529" customFormat="1" hidden="1" outlineLevel="2">
      <c r="A174" s="531"/>
      <c r="B174" s="532"/>
      <c r="C174" s="533"/>
      <c r="D174" s="516"/>
      <c r="E174" s="517"/>
      <c r="M174" s="518" t="s">
        <v>112</v>
      </c>
      <c r="N174" s="534" t="s">
        <v>113</v>
      </c>
      <c r="O174" s="518" t="s">
        <v>114</v>
      </c>
      <c r="P174" s="518" t="s">
        <v>115</v>
      </c>
      <c r="Q174" s="518" t="s">
        <v>116</v>
      </c>
      <c r="R174" s="535"/>
    </row>
    <row r="175" spans="1:20" s="530" customFormat="1" ht="12" hidden="1" outlineLevel="2">
      <c r="A175" s="545"/>
      <c r="B175" s="546"/>
      <c r="C175" s="547"/>
      <c r="D175" s="539"/>
      <c r="E175" s="540" t="s">
        <v>890</v>
      </c>
      <c r="F175" s="548"/>
      <c r="G175" s="548"/>
      <c r="H175" s="548"/>
      <c r="I175" s="548"/>
      <c r="J175" s="548"/>
      <c r="K175" s="548"/>
      <c r="L175" s="548"/>
      <c r="M175" s="542">
        <f xml:space="preserve"> Update!M418</f>
        <v>0</v>
      </c>
      <c r="N175" s="542">
        <f xml:space="preserve"> Update!N418</f>
        <v>0</v>
      </c>
      <c r="O175" s="542">
        <f xml:space="preserve"> Update!O418</f>
        <v>0</v>
      </c>
      <c r="P175" s="542">
        <f xml:space="preserve"> Update!P418</f>
        <v>0</v>
      </c>
      <c r="Q175" s="542">
        <f xml:space="preserve"> Update!Q418</f>
        <v>0</v>
      </c>
      <c r="R175" s="549"/>
    </row>
    <row r="176" spans="1:20" s="530" customFormat="1" ht="12" hidden="1" outlineLevel="2">
      <c r="A176" s="545"/>
      <c r="B176" s="546"/>
      <c r="C176" s="547"/>
      <c r="D176" s="539" t="s">
        <v>473</v>
      </c>
      <c r="E176" s="540" t="s">
        <v>1328</v>
      </c>
      <c r="F176" s="548"/>
      <c r="G176" s="548"/>
      <c r="H176" s="548"/>
      <c r="I176" s="548"/>
      <c r="J176" s="548"/>
      <c r="K176" s="548"/>
      <c r="L176" s="548"/>
      <c r="M176" s="542">
        <f xml:space="preserve"> Update!M419</f>
        <v>0</v>
      </c>
      <c r="N176" s="542">
        <f xml:space="preserve"> Update!N419</f>
        <v>0</v>
      </c>
      <c r="O176" s="542">
        <f xml:space="preserve"> Update!O419</f>
        <v>0</v>
      </c>
      <c r="P176" s="542">
        <f xml:space="preserve"> Update!P419</f>
        <v>0</v>
      </c>
      <c r="Q176" s="542">
        <f xml:space="preserve"> Update!Q419</f>
        <v>0</v>
      </c>
      <c r="R176" s="549"/>
    </row>
    <row r="177" spans="1:18" s="530" customFormat="1" ht="12" hidden="1" outlineLevel="2">
      <c r="A177" s="545"/>
      <c r="B177" s="546"/>
      <c r="C177" s="547"/>
      <c r="D177" s="539" t="s">
        <v>473</v>
      </c>
      <c r="E177" s="540" t="s">
        <v>1329</v>
      </c>
      <c r="F177" s="548"/>
      <c r="G177" s="548"/>
      <c r="H177" s="548"/>
      <c r="I177" s="548"/>
      <c r="J177" s="548"/>
      <c r="K177" s="548"/>
      <c r="L177" s="548"/>
      <c r="M177" s="542">
        <f xml:space="preserve"> Update!M420</f>
        <v>0</v>
      </c>
      <c r="N177" s="542">
        <f xml:space="preserve"> Update!N420</f>
        <v>0</v>
      </c>
      <c r="O177" s="542">
        <f xml:space="preserve"> Update!O420</f>
        <v>0</v>
      </c>
      <c r="P177" s="542">
        <f xml:space="preserve"> Update!P420</f>
        <v>0</v>
      </c>
      <c r="Q177" s="542">
        <f xml:space="preserve"> Update!Q420</f>
        <v>0</v>
      </c>
      <c r="R177" s="549"/>
    </row>
    <row r="178" spans="1:18" s="530" customFormat="1" ht="12" hidden="1" outlineLevel="2">
      <c r="A178" s="545"/>
      <c r="B178" s="546"/>
      <c r="C178" s="547"/>
      <c r="D178" s="539"/>
      <c r="E178" s="540" t="s">
        <v>893</v>
      </c>
      <c r="F178" s="548"/>
      <c r="G178" s="548"/>
      <c r="H178" s="548"/>
      <c r="I178" s="548"/>
      <c r="J178" s="548"/>
      <c r="K178" s="548"/>
      <c r="L178" s="548"/>
      <c r="M178" s="542">
        <f xml:space="preserve"> Update!M421</f>
        <v>0</v>
      </c>
      <c r="N178" s="542">
        <f xml:space="preserve"> Update!N421</f>
        <v>0</v>
      </c>
      <c r="O178" s="542">
        <f xml:space="preserve"> Update!O421</f>
        <v>0</v>
      </c>
      <c r="P178" s="542">
        <f xml:space="preserve"> Update!P421</f>
        <v>0</v>
      </c>
      <c r="Q178" s="542">
        <f xml:space="preserve"> Update!Q421</f>
        <v>0</v>
      </c>
      <c r="R178" s="549"/>
    </row>
    <row r="179" spans="1:18" s="449" customFormat="1" ht="18.75" hidden="1" outlineLevel="1">
      <c r="A179" s="443"/>
      <c r="B179" s="444"/>
      <c r="C179" s="445"/>
      <c r="D179" s="446"/>
      <c r="E179" s="447"/>
      <c r="R179" s="464"/>
    </row>
    <row r="180" spans="1:18" s="434" customFormat="1" ht="24.75" hidden="1" outlineLevel="1">
      <c r="A180" s="429"/>
      <c r="B180" s="430" t="s">
        <v>1189</v>
      </c>
      <c r="C180" s="431"/>
      <c r="D180" s="432"/>
      <c r="E180" s="433"/>
      <c r="R180" s="463"/>
    </row>
    <row r="181" spans="1:18" s="529" customFormat="1" hidden="1" outlineLevel="2">
      <c r="A181" s="531"/>
      <c r="B181" s="532"/>
      <c r="C181" s="533"/>
      <c r="D181" s="516"/>
      <c r="E181" s="517"/>
      <c r="M181" s="518" t="s">
        <v>112</v>
      </c>
      <c r="N181" s="534" t="s">
        <v>113</v>
      </c>
      <c r="O181" s="518" t="s">
        <v>114</v>
      </c>
      <c r="P181" s="518" t="s">
        <v>115</v>
      </c>
      <c r="Q181" s="518" t="s">
        <v>116</v>
      </c>
      <c r="R181" s="535"/>
    </row>
    <row r="182" spans="1:18" s="530" customFormat="1" ht="12" hidden="1" outlineLevel="2">
      <c r="A182" s="545"/>
      <c r="B182" s="546"/>
      <c r="C182" s="547"/>
      <c r="D182" s="539"/>
      <c r="E182" s="540" t="s">
        <v>894</v>
      </c>
      <c r="F182" s="548"/>
      <c r="G182" s="548"/>
      <c r="H182" s="548"/>
      <c r="I182" s="548"/>
      <c r="J182" s="548"/>
      <c r="K182" s="548"/>
      <c r="L182" s="548"/>
      <c r="M182" s="542">
        <f xml:space="preserve"> Update!M423</f>
        <v>0</v>
      </c>
      <c r="N182" s="542">
        <f xml:space="preserve"> Update!N423</f>
        <v>0</v>
      </c>
      <c r="O182" s="542">
        <f xml:space="preserve"> Update!O423</f>
        <v>0</v>
      </c>
      <c r="P182" s="542">
        <f xml:space="preserve"> Update!P423</f>
        <v>0</v>
      </c>
      <c r="Q182" s="542">
        <f xml:space="preserve"> Update!Q423</f>
        <v>0</v>
      </c>
      <c r="R182" s="549"/>
    </row>
    <row r="183" spans="1:18" s="530" customFormat="1" ht="12" hidden="1" outlineLevel="2">
      <c r="A183" s="545"/>
      <c r="B183" s="546"/>
      <c r="C183" s="547"/>
      <c r="D183" s="539" t="s">
        <v>565</v>
      </c>
      <c r="E183" s="540" t="s">
        <v>1336</v>
      </c>
      <c r="F183" s="548"/>
      <c r="G183" s="548"/>
      <c r="H183" s="548"/>
      <c r="I183" s="548"/>
      <c r="J183" s="548"/>
      <c r="K183" s="548"/>
      <c r="L183" s="548"/>
      <c r="M183" s="542">
        <f xml:space="preserve"> Update!M424</f>
        <v>0</v>
      </c>
      <c r="N183" s="542">
        <f xml:space="preserve"> Update!N424</f>
        <v>0</v>
      </c>
      <c r="O183" s="542">
        <f xml:space="preserve"> Update!O424</f>
        <v>0</v>
      </c>
      <c r="P183" s="542">
        <f xml:space="preserve"> Update!P424</f>
        <v>0</v>
      </c>
      <c r="Q183" s="542">
        <f xml:space="preserve"> Update!Q424</f>
        <v>0</v>
      </c>
      <c r="R183" s="549"/>
    </row>
    <row r="184" spans="1:18" s="530" customFormat="1" ht="12" hidden="1" outlineLevel="2">
      <c r="A184" s="545"/>
      <c r="B184" s="546"/>
      <c r="C184" s="547"/>
      <c r="D184" s="539" t="s">
        <v>473</v>
      </c>
      <c r="E184" s="540" t="s">
        <v>1337</v>
      </c>
      <c r="F184" s="548"/>
      <c r="G184" s="548"/>
      <c r="H184" s="548"/>
      <c r="I184" s="548"/>
      <c r="J184" s="548"/>
      <c r="K184" s="548"/>
      <c r="L184" s="548"/>
      <c r="M184" s="542">
        <f xml:space="preserve"> Update!M425</f>
        <v>0</v>
      </c>
      <c r="N184" s="542">
        <f xml:space="preserve"> Update!N425</f>
        <v>0</v>
      </c>
      <c r="O184" s="542">
        <f xml:space="preserve"> Update!O425</f>
        <v>0</v>
      </c>
      <c r="P184" s="542">
        <f xml:space="preserve"> Update!P425</f>
        <v>0</v>
      </c>
      <c r="Q184" s="542">
        <f xml:space="preserve"> Update!Q425</f>
        <v>0</v>
      </c>
      <c r="R184" s="549"/>
    </row>
    <row r="185" spans="1:18" s="530" customFormat="1" ht="12" hidden="1" outlineLevel="2">
      <c r="A185" s="545"/>
      <c r="B185" s="546"/>
      <c r="C185" s="547"/>
      <c r="D185" s="539"/>
      <c r="E185" s="540" t="s">
        <v>896</v>
      </c>
      <c r="F185" s="548"/>
      <c r="G185" s="548"/>
      <c r="H185" s="548"/>
      <c r="I185" s="548"/>
      <c r="J185" s="548"/>
      <c r="K185" s="548"/>
      <c r="L185" s="548"/>
      <c r="M185" s="542">
        <f xml:space="preserve"> Update!M426</f>
        <v>0</v>
      </c>
      <c r="N185" s="542">
        <f xml:space="preserve"> Update!N426</f>
        <v>0</v>
      </c>
      <c r="O185" s="542">
        <f xml:space="preserve"> Update!O426</f>
        <v>0</v>
      </c>
      <c r="P185" s="542">
        <f xml:space="preserve"> Update!P426</f>
        <v>0</v>
      </c>
      <c r="Q185" s="542">
        <f xml:space="preserve"> Update!Q426</f>
        <v>0</v>
      </c>
      <c r="R185" s="549"/>
    </row>
    <row r="186" spans="1:18" s="449" customFormat="1" ht="18.75" hidden="1" outlineLevel="1">
      <c r="A186" s="443"/>
      <c r="B186" s="444"/>
      <c r="C186" s="445"/>
      <c r="D186" s="446"/>
      <c r="E186" s="447"/>
      <c r="R186" s="464"/>
    </row>
    <row r="187" spans="1:18" s="434" customFormat="1" ht="24.75" hidden="1" outlineLevel="1">
      <c r="A187" s="429"/>
      <c r="B187" s="430" t="s">
        <v>1190</v>
      </c>
      <c r="C187" s="431"/>
      <c r="D187" s="432"/>
      <c r="E187" s="433"/>
      <c r="R187" s="463"/>
    </row>
    <row r="188" spans="1:18" s="529" customFormat="1" hidden="1" outlineLevel="2">
      <c r="A188" s="531"/>
      <c r="B188" s="532"/>
      <c r="C188" s="533"/>
      <c r="D188" s="516"/>
      <c r="E188" s="517"/>
      <c r="M188" s="518" t="s">
        <v>112</v>
      </c>
      <c r="N188" s="534" t="s">
        <v>113</v>
      </c>
      <c r="O188" s="518" t="s">
        <v>114</v>
      </c>
      <c r="P188" s="518" t="s">
        <v>115</v>
      </c>
      <c r="Q188" s="518" t="s">
        <v>116</v>
      </c>
      <c r="R188" s="535"/>
    </row>
    <row r="189" spans="1:18" s="530" customFormat="1" ht="12" hidden="1" outlineLevel="2">
      <c r="A189" s="545"/>
      <c r="B189" s="546"/>
      <c r="C189" s="547"/>
      <c r="D189" s="539"/>
      <c r="E189" s="540" t="s">
        <v>1299</v>
      </c>
      <c r="M189" s="550">
        <f t="shared" ref="M189:Q189" si="4" xml:space="preserve"> M169 + M175 + M182</f>
        <v>0</v>
      </c>
      <c r="N189" s="550">
        <f t="shared" si="4"/>
        <v>0</v>
      </c>
      <c r="O189" s="550">
        <f t="shared" si="4"/>
        <v>0</v>
      </c>
      <c r="P189" s="550">
        <f t="shared" si="4"/>
        <v>0</v>
      </c>
      <c r="Q189" s="550">
        <f t="shared" si="4"/>
        <v>0</v>
      </c>
      <c r="R189" s="549"/>
    </row>
    <row r="190" spans="1:18" s="530" customFormat="1" ht="12" hidden="1" outlineLevel="2">
      <c r="A190" s="545"/>
      <c r="B190" s="546"/>
      <c r="C190" s="547"/>
      <c r="D190" s="539"/>
      <c r="E190" s="540" t="s">
        <v>1300</v>
      </c>
      <c r="M190" s="550">
        <f t="shared" ref="M190:Q190" si="5" xml:space="preserve"> M171 + M178 + M185</f>
        <v>0</v>
      </c>
      <c r="N190" s="550">
        <f t="shared" si="5"/>
        <v>0</v>
      </c>
      <c r="O190" s="550">
        <f t="shared" si="5"/>
        <v>0</v>
      </c>
      <c r="P190" s="550">
        <f t="shared" si="5"/>
        <v>0</v>
      </c>
      <c r="Q190" s="550">
        <f t="shared" si="5"/>
        <v>0</v>
      </c>
      <c r="R190" s="549"/>
    </row>
    <row r="191" spans="1:18" s="530" customFormat="1" ht="12" hidden="1" outlineLevel="2">
      <c r="A191" s="545"/>
      <c r="B191" s="546"/>
      <c r="C191" s="547"/>
      <c r="D191" s="539"/>
      <c r="E191" s="540" t="s">
        <v>1301</v>
      </c>
      <c r="M191" s="550">
        <f xml:space="preserve"> M170 + M176 + M184</f>
        <v>0</v>
      </c>
      <c r="N191" s="550">
        <f xml:space="preserve"> N170 + N176 + N184</f>
        <v>0</v>
      </c>
      <c r="O191" s="550">
        <f xml:space="preserve"> O170 + O176 + O184</f>
        <v>0</v>
      </c>
      <c r="P191" s="550">
        <f xml:space="preserve"> P170 + P176 + P184</f>
        <v>0</v>
      </c>
      <c r="Q191" s="550">
        <f xml:space="preserve"> Q170 + Q176 + Q184</f>
        <v>0</v>
      </c>
      <c r="R191" s="549"/>
    </row>
    <row r="192" spans="1:18" s="449" customFormat="1" ht="18.75" hidden="1" outlineLevel="1">
      <c r="A192" s="443"/>
      <c r="B192" s="444"/>
      <c r="C192" s="445"/>
      <c r="D192" s="446"/>
      <c r="E192" s="447"/>
      <c r="R192" s="464"/>
    </row>
    <row r="193" spans="1:18" s="434" customFormat="1" ht="24.75" hidden="1" outlineLevel="1">
      <c r="A193" s="429"/>
      <c r="B193" s="430" t="s">
        <v>1191</v>
      </c>
      <c r="C193" s="431"/>
      <c r="D193" s="432"/>
      <c r="E193" s="433"/>
      <c r="R193" s="463"/>
    </row>
    <row r="194" spans="1:18" s="529" customFormat="1" hidden="1" outlineLevel="2">
      <c r="A194" s="531"/>
      <c r="B194" s="532"/>
      <c r="C194" s="533"/>
      <c r="D194" s="516"/>
      <c r="E194" s="517"/>
      <c r="M194" s="518" t="s">
        <v>112</v>
      </c>
      <c r="N194" s="534" t="s">
        <v>113</v>
      </c>
      <c r="O194" s="518" t="s">
        <v>114</v>
      </c>
      <c r="P194" s="518" t="s">
        <v>115</v>
      </c>
      <c r="Q194" s="518" t="s">
        <v>116</v>
      </c>
      <c r="R194" s="535"/>
    </row>
    <row r="195" spans="1:18" s="530" customFormat="1" ht="12" hidden="1" outlineLevel="2">
      <c r="A195" s="545"/>
      <c r="B195" s="546"/>
      <c r="C195" s="547"/>
      <c r="D195" s="539"/>
      <c r="E195" s="540" t="s">
        <v>897</v>
      </c>
      <c r="F195" s="548"/>
      <c r="G195" s="548"/>
      <c r="H195" s="548"/>
      <c r="I195" s="548"/>
      <c r="J195" s="548"/>
      <c r="K195" s="548"/>
      <c r="L195" s="548"/>
      <c r="M195" s="542">
        <f xml:space="preserve"> Update!M428</f>
        <v>0</v>
      </c>
      <c r="N195" s="542">
        <f xml:space="preserve"> Update!N428</f>
        <v>0</v>
      </c>
      <c r="O195" s="542">
        <f xml:space="preserve"> Update!O428</f>
        <v>0</v>
      </c>
      <c r="P195" s="542">
        <f xml:space="preserve"> Update!P428</f>
        <v>0</v>
      </c>
      <c r="Q195" s="542">
        <f xml:space="preserve"> Update!Q428</f>
        <v>0</v>
      </c>
      <c r="R195" s="549"/>
    </row>
    <row r="196" spans="1:18" s="530" customFormat="1" ht="12" hidden="1" outlineLevel="2">
      <c r="A196" s="545"/>
      <c r="B196" s="546"/>
      <c r="C196" s="547"/>
      <c r="D196" s="539"/>
      <c r="E196" s="540" t="s">
        <v>898</v>
      </c>
      <c r="F196" s="548"/>
      <c r="G196" s="548"/>
      <c r="H196" s="548"/>
      <c r="I196" s="548"/>
      <c r="J196" s="548"/>
      <c r="K196" s="548"/>
      <c r="L196" s="548"/>
      <c r="M196" s="542">
        <f xml:space="preserve"> Update!M429</f>
        <v>0</v>
      </c>
      <c r="N196" s="542">
        <f xml:space="preserve"> Update!N429</f>
        <v>0</v>
      </c>
      <c r="O196" s="542">
        <f xml:space="preserve"> Update!O429</f>
        <v>0</v>
      </c>
      <c r="P196" s="542">
        <f xml:space="preserve"> Update!P429</f>
        <v>0</v>
      </c>
      <c r="Q196" s="542">
        <f xml:space="preserve"> Update!Q429</f>
        <v>0</v>
      </c>
      <c r="R196" s="549"/>
    </row>
    <row r="197" spans="1:18" s="530" customFormat="1" ht="12" hidden="1" outlineLevel="2">
      <c r="A197" s="545"/>
      <c r="B197" s="546"/>
      <c r="C197" s="547"/>
      <c r="D197" s="539"/>
      <c r="E197" s="540" t="s">
        <v>899</v>
      </c>
      <c r="F197" s="548"/>
      <c r="G197" s="548"/>
      <c r="H197" s="548"/>
      <c r="I197" s="548"/>
      <c r="J197" s="548"/>
      <c r="K197" s="548"/>
      <c r="L197" s="548"/>
      <c r="M197" s="542">
        <f xml:space="preserve"> Update!M430</f>
        <v>0</v>
      </c>
      <c r="N197" s="542">
        <f xml:space="preserve"> Update!N430</f>
        <v>0</v>
      </c>
      <c r="O197" s="542">
        <f xml:space="preserve"> Update!O430</f>
        <v>0</v>
      </c>
      <c r="P197" s="542">
        <f xml:space="preserve"> Update!P430</f>
        <v>0</v>
      </c>
      <c r="Q197" s="542">
        <f xml:space="preserve"> Update!Q430</f>
        <v>0</v>
      </c>
      <c r="R197" s="549"/>
    </row>
    <row r="198" spans="1:18" s="530" customFormat="1" ht="12" hidden="1" outlineLevel="2">
      <c r="A198" s="545"/>
      <c r="B198" s="546"/>
      <c r="C198" s="547"/>
      <c r="D198" s="539"/>
      <c r="E198" s="540" t="s">
        <v>900</v>
      </c>
      <c r="F198" s="548"/>
      <c r="G198" s="548"/>
      <c r="H198" s="548"/>
      <c r="I198" s="548"/>
      <c r="J198" s="548"/>
      <c r="K198" s="548"/>
      <c r="L198" s="548"/>
      <c r="M198" s="542">
        <f xml:space="preserve"> Update!M431</f>
        <v>0</v>
      </c>
      <c r="N198" s="542">
        <f xml:space="preserve"> Update!N431</f>
        <v>0</v>
      </c>
      <c r="O198" s="542">
        <f xml:space="preserve"> Update!O431</f>
        <v>0</v>
      </c>
      <c r="P198" s="542">
        <f xml:space="preserve"> Update!P431</f>
        <v>0</v>
      </c>
      <c r="Q198" s="542">
        <f xml:space="preserve"> Update!Q431</f>
        <v>0</v>
      </c>
      <c r="R198" s="549"/>
    </row>
    <row r="199" spans="1:18" s="448" customFormat="1" ht="18.75" hidden="1" outlineLevel="1">
      <c r="A199" s="443"/>
      <c r="B199" s="444"/>
      <c r="C199" s="445"/>
      <c r="D199" s="446"/>
      <c r="E199" s="447"/>
      <c r="R199" s="457"/>
    </row>
    <row r="200" spans="1:18" s="434" customFormat="1" ht="24.75" hidden="1" outlineLevel="1">
      <c r="A200" s="429"/>
      <c r="B200" s="430" t="s">
        <v>1172</v>
      </c>
      <c r="C200" s="431"/>
      <c r="D200" s="432"/>
      <c r="E200" s="433"/>
      <c r="R200" s="463"/>
    </row>
    <row r="201" spans="1:18" s="529" customFormat="1" hidden="1" outlineLevel="2">
      <c r="A201" s="531"/>
      <c r="B201" s="532"/>
      <c r="C201" s="533"/>
      <c r="D201" s="516"/>
      <c r="E201" s="517"/>
      <c r="M201" s="518" t="s">
        <v>112</v>
      </c>
      <c r="N201" s="534" t="s">
        <v>113</v>
      </c>
      <c r="O201" s="518" t="s">
        <v>114</v>
      </c>
      <c r="P201" s="518" t="s">
        <v>115</v>
      </c>
      <c r="Q201" s="518" t="s">
        <v>116</v>
      </c>
      <c r="R201" s="535"/>
    </row>
    <row r="202" spans="1:18" s="556" customFormat="1" ht="12" hidden="1" outlineLevel="2">
      <c r="A202" s="551"/>
      <c r="B202" s="546"/>
      <c r="C202" s="552"/>
      <c r="D202" s="521"/>
      <c r="E202" s="522" t="s">
        <v>442</v>
      </c>
      <c r="F202" s="553"/>
      <c r="G202" s="553"/>
      <c r="H202" s="553"/>
      <c r="I202" s="553"/>
      <c r="J202" s="554"/>
      <c r="K202" s="554"/>
      <c r="L202" s="554"/>
      <c r="M202" s="555">
        <f xml:space="preserve"> Inp!M$201</f>
        <v>0.4</v>
      </c>
      <c r="N202" s="555">
        <f xml:space="preserve"> Inp!N$201</f>
        <v>0.4</v>
      </c>
      <c r="O202" s="555">
        <f xml:space="preserve"> Inp!O$201</f>
        <v>0.4</v>
      </c>
      <c r="P202" s="555">
        <f xml:space="preserve"> Inp!P$201</f>
        <v>0.4</v>
      </c>
      <c r="Q202" s="555">
        <f xml:space="preserve"> Inp!Q$201</f>
        <v>0.4</v>
      </c>
    </row>
    <row r="203" spans="1:18" s="558" customFormat="1" ht="12" hidden="1" outlineLevel="2">
      <c r="A203" s="545"/>
      <c r="B203" s="546"/>
      <c r="C203" s="547"/>
      <c r="D203" s="539"/>
      <c r="E203" s="557" t="s">
        <v>910</v>
      </c>
      <c r="F203" s="548"/>
      <c r="G203" s="548"/>
      <c r="H203" s="548"/>
      <c r="I203" s="548"/>
      <c r="J203" s="548"/>
      <c r="K203" s="548"/>
      <c r="L203" s="548"/>
      <c r="M203" s="542">
        <f xml:space="preserve"> Update!M478</f>
        <v>0</v>
      </c>
      <c r="N203" s="542">
        <f xml:space="preserve"> Update!N478</f>
        <v>0</v>
      </c>
      <c r="O203" s="542">
        <f xml:space="preserve"> Update!O478</f>
        <v>0</v>
      </c>
      <c r="P203" s="542">
        <f xml:space="preserve"> Update!P478</f>
        <v>0</v>
      </c>
      <c r="Q203" s="542">
        <f xml:space="preserve"> Update!Q478</f>
        <v>0</v>
      </c>
      <c r="R203" s="556"/>
    </row>
    <row r="204" spans="1:18" s="448" customFormat="1" ht="18.75" hidden="1" outlineLevel="1">
      <c r="A204" s="443"/>
      <c r="B204" s="444"/>
      <c r="C204" s="445"/>
      <c r="D204" s="446"/>
      <c r="E204" s="447"/>
      <c r="F204" s="447"/>
      <c r="G204" s="447"/>
      <c r="H204" s="447"/>
      <c r="I204" s="447"/>
      <c r="J204" s="447"/>
      <c r="K204" s="447"/>
      <c r="L204" s="447"/>
      <c r="M204" s="447"/>
      <c r="N204" s="447"/>
      <c r="O204" s="447"/>
      <c r="P204" s="447"/>
      <c r="Q204" s="447"/>
      <c r="R204" s="457"/>
    </row>
    <row r="205" spans="1:18" s="434" customFormat="1" ht="24.75" hidden="1" outlineLevel="1">
      <c r="A205" s="429"/>
      <c r="B205" s="430" t="s">
        <v>1171</v>
      </c>
      <c r="C205" s="431"/>
      <c r="D205" s="432"/>
      <c r="E205" s="433"/>
      <c r="R205" s="463"/>
    </row>
    <row r="206" spans="1:18" s="529" customFormat="1" hidden="1" outlineLevel="2">
      <c r="A206" s="531"/>
      <c r="B206" s="532"/>
      <c r="C206" s="533"/>
      <c r="D206" s="516"/>
      <c r="E206" s="517"/>
      <c r="M206" s="518" t="s">
        <v>112</v>
      </c>
      <c r="N206" s="534" t="s">
        <v>113</v>
      </c>
      <c r="O206" s="518" t="s">
        <v>114</v>
      </c>
      <c r="P206" s="518" t="s">
        <v>115</v>
      </c>
      <c r="Q206" s="518" t="s">
        <v>116</v>
      </c>
      <c r="R206" s="535"/>
    </row>
    <row r="207" spans="1:18" s="556" customFormat="1" ht="12" hidden="1" outlineLevel="2">
      <c r="A207" s="551"/>
      <c r="B207" s="546"/>
      <c r="C207" s="552"/>
      <c r="D207" s="521"/>
      <c r="E207" s="522" t="s">
        <v>447</v>
      </c>
      <c r="F207" s="553"/>
      <c r="G207" s="553"/>
      <c r="H207" s="553"/>
      <c r="I207" s="553"/>
      <c r="J207" s="554"/>
      <c r="K207" s="554"/>
      <c r="L207" s="554"/>
      <c r="M207" s="555">
        <f xml:space="preserve"> Inp!M$209</f>
        <v>0</v>
      </c>
      <c r="N207" s="555">
        <f xml:space="preserve"> Inp!N$209</f>
        <v>0</v>
      </c>
      <c r="O207" s="555">
        <f xml:space="preserve"> Inp!O$209</f>
        <v>0</v>
      </c>
      <c r="P207" s="555">
        <f xml:space="preserve"> Inp!P$209</f>
        <v>0</v>
      </c>
      <c r="Q207" s="555">
        <f xml:space="preserve"> Inp!Q$209</f>
        <v>0</v>
      </c>
    </row>
    <row r="208" spans="1:18" s="558" customFormat="1" ht="12" hidden="1" outlineLevel="2">
      <c r="A208" s="545"/>
      <c r="B208" s="546"/>
      <c r="C208" s="547"/>
      <c r="D208" s="539"/>
      <c r="E208" s="540" t="s">
        <v>913</v>
      </c>
      <c r="F208" s="548"/>
      <c r="G208" s="548"/>
      <c r="H208" s="548"/>
      <c r="I208" s="548"/>
      <c r="J208" s="548"/>
      <c r="K208" s="548"/>
      <c r="L208" s="548"/>
      <c r="M208" s="542">
        <f xml:space="preserve"> Update!M486</f>
        <v>0</v>
      </c>
      <c r="N208" s="542">
        <f xml:space="preserve"> Update!N486</f>
        <v>0</v>
      </c>
      <c r="O208" s="542">
        <f xml:space="preserve"> Update!O486</f>
        <v>0</v>
      </c>
      <c r="P208" s="542">
        <f xml:space="preserve"> Update!P486</f>
        <v>0</v>
      </c>
      <c r="Q208" s="542">
        <f xml:space="preserve"> Update!Q486</f>
        <v>0</v>
      </c>
      <c r="R208" s="556"/>
    </row>
    <row r="209" spans="1:79" s="448" customFormat="1" ht="18.75" hidden="1" outlineLevel="1">
      <c r="A209" s="443"/>
      <c r="B209" s="444"/>
      <c r="C209" s="445"/>
      <c r="D209" s="446"/>
      <c r="E209" s="447"/>
      <c r="R209" s="457"/>
    </row>
    <row r="210" spans="1:79" s="448" customFormat="1" ht="18.75">
      <c r="A210" s="443"/>
      <c r="B210" s="444"/>
      <c r="C210" s="445"/>
      <c r="D210" s="446"/>
      <c r="E210" s="447"/>
      <c r="R210" s="457"/>
    </row>
    <row r="211" spans="1:79" s="428" customFormat="1" ht="32.25" collapsed="1">
      <c r="A211" s="427" t="s">
        <v>1030</v>
      </c>
      <c r="B211" s="427"/>
      <c r="C211" s="427"/>
      <c r="D211" s="427"/>
      <c r="E211" s="427"/>
      <c r="F211" s="427"/>
      <c r="G211" s="427"/>
      <c r="H211" s="427"/>
      <c r="I211" s="427"/>
      <c r="J211" s="427"/>
      <c r="K211" s="427"/>
      <c r="L211" s="427"/>
      <c r="M211" s="427"/>
      <c r="N211" s="427"/>
      <c r="O211" s="427"/>
      <c r="P211" s="427"/>
      <c r="Q211" s="427"/>
      <c r="R211" s="427"/>
      <c r="S211" s="427"/>
      <c r="T211" s="427"/>
    </row>
    <row r="212" spans="1:79" s="442" customFormat="1" ht="18.75" hidden="1" outlineLevel="1">
      <c r="A212" s="435"/>
      <c r="B212" s="436"/>
      <c r="C212" s="437"/>
      <c r="D212" s="438"/>
      <c r="E212" s="439"/>
      <c r="F212" s="440"/>
      <c r="G212" s="440"/>
      <c r="H212" s="440"/>
      <c r="I212" s="441"/>
      <c r="J212" s="441"/>
      <c r="K212" s="441"/>
      <c r="L212" s="441"/>
      <c r="M212" s="441"/>
      <c r="N212" s="441"/>
      <c r="O212" s="441"/>
      <c r="P212" s="441"/>
      <c r="Q212" s="441"/>
      <c r="R212" s="462"/>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row>
    <row r="213" spans="1:79" s="434" customFormat="1" ht="24.75" hidden="1" outlineLevel="1">
      <c r="A213" s="429"/>
      <c r="B213" s="430" t="s">
        <v>1162</v>
      </c>
      <c r="C213" s="431"/>
      <c r="D213" s="432"/>
      <c r="E213" s="433"/>
      <c r="R213" s="463"/>
    </row>
    <row r="214" spans="1:79" s="411" customFormat="1" hidden="1" outlineLevel="2">
      <c r="A214" s="67"/>
      <c r="B214" s="12"/>
      <c r="C214" s="515"/>
      <c r="D214" s="516"/>
      <c r="E214" s="517"/>
      <c r="M214" s="518" t="s">
        <v>112</v>
      </c>
      <c r="N214" s="519"/>
      <c r="O214" s="519"/>
      <c r="P214" s="519"/>
      <c r="Q214" s="519"/>
      <c r="R214" s="467"/>
    </row>
    <row r="215" spans="1:79" s="525" customFormat="1" ht="12" hidden="1" outlineLevel="2">
      <c r="A215" s="468"/>
      <c r="B215" s="469"/>
      <c r="C215" s="520"/>
      <c r="D215" s="521"/>
      <c r="E215" s="522" t="s">
        <v>1240</v>
      </c>
      <c r="F215" s="523"/>
      <c r="G215" s="523"/>
      <c r="H215" s="523"/>
      <c r="I215" s="523"/>
      <c r="J215" s="523"/>
      <c r="K215" s="523"/>
      <c r="L215" s="523"/>
      <c r="M215" s="524">
        <f xml:space="preserve"> Update!M605</f>
        <v>0</v>
      </c>
      <c r="N215" s="523"/>
      <c r="O215" s="523"/>
      <c r="P215" s="523"/>
      <c r="Q215" s="523"/>
    </row>
    <row r="216" spans="1:79" s="525" customFormat="1" ht="12" hidden="1" outlineLevel="2">
      <c r="A216" s="468"/>
      <c r="B216" s="469"/>
      <c r="C216" s="520"/>
      <c r="D216" s="521" t="s">
        <v>565</v>
      </c>
      <c r="E216" s="522" t="s">
        <v>1241</v>
      </c>
      <c r="F216" s="523"/>
      <c r="G216" s="523"/>
      <c r="H216" s="523"/>
      <c r="I216" s="523"/>
      <c r="J216" s="523"/>
      <c r="K216" s="523"/>
      <c r="L216" s="523"/>
      <c r="M216" s="524">
        <f xml:space="preserve"> Update!M606</f>
        <v>0</v>
      </c>
      <c r="N216" s="523"/>
      <c r="O216" s="523"/>
      <c r="P216" s="523"/>
      <c r="Q216" s="523"/>
    </row>
    <row r="217" spans="1:79" s="525" customFormat="1" ht="12" hidden="1" outlineLevel="2">
      <c r="A217" s="468"/>
      <c r="B217" s="469"/>
      <c r="C217" s="520"/>
      <c r="D217" s="526"/>
      <c r="E217" s="522" t="s">
        <v>1242</v>
      </c>
      <c r="F217" s="523"/>
      <c r="G217" s="523"/>
      <c r="H217" s="523"/>
      <c r="I217" s="523"/>
      <c r="J217" s="523"/>
      <c r="K217" s="523"/>
      <c r="L217" s="523"/>
      <c r="M217" s="524">
        <f xml:space="preserve"> Update!M607</f>
        <v>0</v>
      </c>
      <c r="N217" s="523"/>
      <c r="O217" s="523"/>
      <c r="P217" s="523"/>
      <c r="Q217" s="523"/>
    </row>
    <row r="218" spans="1:79" s="411" customFormat="1" hidden="1" outlineLevel="2">
      <c r="A218" s="67"/>
      <c r="B218" s="12"/>
      <c r="C218" s="515"/>
      <c r="D218" s="516"/>
      <c r="E218" s="517"/>
      <c r="M218" s="527"/>
      <c r="N218" s="518" t="s">
        <v>113</v>
      </c>
      <c r="O218" s="519"/>
      <c r="P218" s="519"/>
      <c r="Q218" s="519"/>
      <c r="R218" s="467"/>
    </row>
    <row r="219" spans="1:79" s="525" customFormat="1" ht="12" hidden="1" outlineLevel="2">
      <c r="A219" s="468"/>
      <c r="B219" s="469"/>
      <c r="C219" s="520"/>
      <c r="D219" s="521"/>
      <c r="E219" s="522" t="s">
        <v>1243</v>
      </c>
      <c r="F219" s="523"/>
      <c r="G219" s="523"/>
      <c r="H219" s="523"/>
      <c r="I219" s="523"/>
      <c r="J219" s="523"/>
      <c r="K219" s="523"/>
      <c r="L219" s="523"/>
      <c r="M219" s="523"/>
      <c r="N219" s="524">
        <f xml:space="preserve"> Update!N609</f>
        <v>0</v>
      </c>
      <c r="O219" s="523"/>
      <c r="P219" s="523"/>
      <c r="Q219" s="523"/>
    </row>
    <row r="220" spans="1:79" s="525" customFormat="1" ht="12" hidden="1" outlineLevel="2">
      <c r="A220" s="468"/>
      <c r="B220" s="469"/>
      <c r="C220" s="520"/>
      <c r="D220" s="521" t="s">
        <v>565</v>
      </c>
      <c r="E220" s="522" t="s">
        <v>1244</v>
      </c>
      <c r="F220" s="523"/>
      <c r="G220" s="523"/>
      <c r="H220" s="523"/>
      <c r="I220" s="523"/>
      <c r="J220" s="523"/>
      <c r="K220" s="523"/>
      <c r="L220" s="523"/>
      <c r="M220" s="523"/>
      <c r="N220" s="524">
        <f xml:space="preserve"> Update!N610</f>
        <v>0</v>
      </c>
      <c r="O220" s="523"/>
      <c r="P220" s="523"/>
      <c r="Q220" s="523"/>
    </row>
    <row r="221" spans="1:79" s="525" customFormat="1" ht="12" hidden="1" outlineLevel="2">
      <c r="A221" s="468"/>
      <c r="B221" s="469"/>
      <c r="C221" s="520"/>
      <c r="D221" s="526"/>
      <c r="E221" s="522" t="s">
        <v>1245</v>
      </c>
      <c r="F221" s="523"/>
      <c r="G221" s="523"/>
      <c r="H221" s="523"/>
      <c r="I221" s="523"/>
      <c r="J221" s="523"/>
      <c r="K221" s="523"/>
      <c r="L221" s="523"/>
      <c r="M221" s="523"/>
      <c r="N221" s="524">
        <f xml:space="preserve"> Update!N611</f>
        <v>0</v>
      </c>
      <c r="O221" s="523"/>
      <c r="P221" s="523"/>
      <c r="Q221" s="523"/>
    </row>
    <row r="222" spans="1:79" s="530" customFormat="1" hidden="1" outlineLevel="2">
      <c r="A222" s="67"/>
      <c r="B222" s="85"/>
      <c r="C222" s="528"/>
      <c r="D222" s="516"/>
      <c r="E222" s="517"/>
      <c r="F222" s="412"/>
      <c r="G222" s="412"/>
      <c r="H222" s="412"/>
      <c r="I222" s="412"/>
      <c r="J222" s="412"/>
      <c r="K222" s="412"/>
      <c r="L222" s="412"/>
      <c r="M222" s="529"/>
      <c r="N222" s="529"/>
      <c r="O222" s="518" t="s">
        <v>114</v>
      </c>
      <c r="P222" s="529"/>
      <c r="Q222" s="529"/>
      <c r="R222" s="467"/>
    </row>
    <row r="223" spans="1:79" s="525" customFormat="1" ht="12" hidden="1" outlineLevel="2">
      <c r="A223" s="468"/>
      <c r="B223" s="469"/>
      <c r="C223" s="520"/>
      <c r="D223" s="521"/>
      <c r="E223" s="522" t="s">
        <v>1246</v>
      </c>
      <c r="F223" s="523"/>
      <c r="G223" s="523"/>
      <c r="H223" s="523"/>
      <c r="I223" s="523"/>
      <c r="J223" s="523"/>
      <c r="K223" s="523"/>
      <c r="L223" s="523"/>
      <c r="M223" s="523"/>
      <c r="N223" s="523"/>
      <c r="O223" s="524">
        <f xml:space="preserve"> Update!O613</f>
        <v>0</v>
      </c>
      <c r="P223" s="523"/>
      <c r="Q223" s="523"/>
    </row>
    <row r="224" spans="1:79" s="525" customFormat="1" ht="12" hidden="1" outlineLevel="2">
      <c r="A224" s="468"/>
      <c r="B224" s="469"/>
      <c r="C224" s="520"/>
      <c r="D224" s="521" t="s">
        <v>565</v>
      </c>
      <c r="E224" s="522" t="s">
        <v>1247</v>
      </c>
      <c r="F224" s="523"/>
      <c r="G224" s="523"/>
      <c r="H224" s="523"/>
      <c r="I224" s="523"/>
      <c r="J224" s="523"/>
      <c r="K224" s="523"/>
      <c r="L224" s="523"/>
      <c r="M224" s="523"/>
      <c r="N224" s="523"/>
      <c r="O224" s="524">
        <f xml:space="preserve"> Update!O614</f>
        <v>0</v>
      </c>
      <c r="P224" s="523"/>
      <c r="Q224" s="523"/>
    </row>
    <row r="225" spans="1:20" s="525" customFormat="1" ht="12" hidden="1" outlineLevel="2">
      <c r="A225" s="468"/>
      <c r="B225" s="469"/>
      <c r="C225" s="520"/>
      <c r="D225" s="526"/>
      <c r="E225" s="522" t="s">
        <v>1248</v>
      </c>
      <c r="F225" s="523"/>
      <c r="G225" s="523"/>
      <c r="H225" s="523"/>
      <c r="I225" s="523"/>
      <c r="J225" s="523"/>
      <c r="K225" s="523"/>
      <c r="L225" s="523"/>
      <c r="M225" s="523"/>
      <c r="N225" s="523"/>
      <c r="O225" s="524">
        <f xml:space="preserve"> Update!O615</f>
        <v>0</v>
      </c>
      <c r="P225" s="523"/>
      <c r="Q225" s="523"/>
    </row>
    <row r="226" spans="1:20" s="411" customFormat="1" hidden="1" outlineLevel="2">
      <c r="A226" s="67"/>
      <c r="B226" s="85"/>
      <c r="C226" s="528"/>
      <c r="D226" s="516"/>
      <c r="E226" s="517"/>
      <c r="F226" s="412"/>
      <c r="G226" s="412"/>
      <c r="H226" s="412"/>
      <c r="I226" s="412"/>
      <c r="J226" s="412"/>
      <c r="K226" s="412"/>
      <c r="L226" s="412"/>
      <c r="M226" s="529"/>
      <c r="N226" s="529"/>
      <c r="O226" s="529"/>
      <c r="P226" s="518" t="s">
        <v>115</v>
      </c>
      <c r="Q226" s="529"/>
      <c r="R226" s="467"/>
    </row>
    <row r="227" spans="1:20" s="525" customFormat="1" ht="12" hidden="1" outlineLevel="2">
      <c r="A227" s="468"/>
      <c r="B227" s="469"/>
      <c r="C227" s="520"/>
      <c r="D227" s="521"/>
      <c r="E227" s="522" t="s">
        <v>1249</v>
      </c>
      <c r="F227" s="523"/>
      <c r="G227" s="523"/>
      <c r="H227" s="523"/>
      <c r="I227" s="523"/>
      <c r="J227" s="523"/>
      <c r="K227" s="523"/>
      <c r="L227" s="523"/>
      <c r="M227" s="523"/>
      <c r="N227" s="523"/>
      <c r="O227" s="523"/>
      <c r="P227" s="524">
        <f xml:space="preserve"> Update!P617</f>
        <v>0</v>
      </c>
      <c r="Q227" s="523"/>
    </row>
    <row r="228" spans="1:20" s="525" customFormat="1" ht="12" hidden="1" outlineLevel="2">
      <c r="A228" s="468"/>
      <c r="B228" s="469"/>
      <c r="C228" s="520"/>
      <c r="D228" s="521" t="s">
        <v>565</v>
      </c>
      <c r="E228" s="522" t="s">
        <v>1250</v>
      </c>
      <c r="F228" s="523"/>
      <c r="G228" s="523"/>
      <c r="H228" s="523"/>
      <c r="I228" s="523"/>
      <c r="J228" s="523"/>
      <c r="K228" s="523"/>
      <c r="L228" s="523"/>
      <c r="M228" s="523"/>
      <c r="N228" s="523"/>
      <c r="O228" s="523"/>
      <c r="P228" s="524">
        <f xml:space="preserve"> Update!P618</f>
        <v>0</v>
      </c>
      <c r="Q228" s="523"/>
    </row>
    <row r="229" spans="1:20" s="525" customFormat="1" ht="12" hidden="1" outlineLevel="2">
      <c r="A229" s="468"/>
      <c r="B229" s="469"/>
      <c r="C229" s="520"/>
      <c r="D229" s="526"/>
      <c r="E229" s="522" t="s">
        <v>1251</v>
      </c>
      <c r="F229" s="523"/>
      <c r="G229" s="523"/>
      <c r="H229" s="523"/>
      <c r="I229" s="523"/>
      <c r="J229" s="523"/>
      <c r="K229" s="523"/>
      <c r="L229" s="523"/>
      <c r="M229" s="523"/>
      <c r="N229" s="523"/>
      <c r="O229" s="523"/>
      <c r="P229" s="524">
        <f xml:space="preserve"> Update!P619</f>
        <v>0</v>
      </c>
      <c r="Q229" s="523"/>
    </row>
    <row r="230" spans="1:20" s="411" customFormat="1" hidden="1" outlineLevel="2">
      <c r="A230" s="67"/>
      <c r="B230" s="85"/>
      <c r="C230" s="528"/>
      <c r="D230" s="516"/>
      <c r="E230" s="517"/>
      <c r="F230" s="412"/>
      <c r="G230" s="412"/>
      <c r="H230" s="412"/>
      <c r="I230" s="412"/>
      <c r="J230" s="412"/>
      <c r="K230" s="412"/>
      <c r="L230" s="412"/>
      <c r="M230" s="529"/>
      <c r="N230" s="529"/>
      <c r="O230" s="529"/>
      <c r="P230" s="529"/>
      <c r="Q230" s="518" t="s">
        <v>116</v>
      </c>
      <c r="R230" s="467"/>
    </row>
    <row r="231" spans="1:20" s="525" customFormat="1" ht="12" hidden="1" outlineLevel="2">
      <c r="A231" s="468"/>
      <c r="B231" s="469"/>
      <c r="C231" s="520"/>
      <c r="D231" s="521"/>
      <c r="E231" s="522" t="s">
        <v>1252</v>
      </c>
      <c r="F231" s="523"/>
      <c r="G231" s="523"/>
      <c r="H231" s="523"/>
      <c r="I231" s="523"/>
      <c r="J231" s="523"/>
      <c r="K231" s="523"/>
      <c r="L231" s="523"/>
      <c r="M231" s="523"/>
      <c r="N231" s="523"/>
      <c r="O231" s="523"/>
      <c r="P231" s="523"/>
      <c r="Q231" s="524">
        <f xml:space="preserve"> Update!Q621</f>
        <v>0</v>
      </c>
    </row>
    <row r="232" spans="1:20" s="525" customFormat="1" ht="12" hidden="1" outlineLevel="2">
      <c r="A232" s="468"/>
      <c r="B232" s="469"/>
      <c r="C232" s="520"/>
      <c r="D232" s="521" t="s">
        <v>565</v>
      </c>
      <c r="E232" s="522" t="s">
        <v>1253</v>
      </c>
      <c r="F232" s="523"/>
      <c r="G232" s="523"/>
      <c r="H232" s="523"/>
      <c r="I232" s="523"/>
      <c r="J232" s="523"/>
      <c r="K232" s="523"/>
      <c r="L232" s="523"/>
      <c r="M232" s="523"/>
      <c r="N232" s="523"/>
      <c r="O232" s="523"/>
      <c r="P232" s="523"/>
      <c r="Q232" s="524">
        <f xml:space="preserve"> Update!Q622</f>
        <v>0</v>
      </c>
    </row>
    <row r="233" spans="1:20" s="525" customFormat="1" ht="12" hidden="1" outlineLevel="2">
      <c r="A233" s="468"/>
      <c r="B233" s="469"/>
      <c r="C233" s="520"/>
      <c r="D233" s="526"/>
      <c r="E233" s="522" t="s">
        <v>1254</v>
      </c>
      <c r="F233" s="523"/>
      <c r="G233" s="523"/>
      <c r="H233" s="523"/>
      <c r="I233" s="523"/>
      <c r="J233" s="523"/>
      <c r="K233" s="523"/>
      <c r="L233" s="523"/>
      <c r="M233" s="523"/>
      <c r="N233" s="523"/>
      <c r="O233" s="523"/>
      <c r="P233" s="523"/>
      <c r="Q233" s="524">
        <f xml:space="preserve"> Update!Q623</f>
        <v>0</v>
      </c>
    </row>
    <row r="234" spans="1:20" s="450" customFormat="1" ht="18.75" hidden="1" outlineLevel="1">
      <c r="A234" s="443"/>
      <c r="B234" s="444"/>
      <c r="C234" s="445"/>
      <c r="D234" s="446"/>
      <c r="E234" s="447"/>
      <c r="F234" s="449"/>
      <c r="G234" s="449"/>
      <c r="H234" s="449"/>
      <c r="I234" s="449"/>
      <c r="J234" s="449"/>
      <c r="K234" s="449"/>
      <c r="L234" s="449"/>
      <c r="M234" s="449"/>
      <c r="N234" s="449"/>
      <c r="O234" s="449"/>
      <c r="P234" s="449"/>
      <c r="Q234" s="449"/>
      <c r="R234" s="464"/>
      <c r="S234" s="449"/>
      <c r="T234" s="449"/>
    </row>
    <row r="235" spans="1:20" s="434" customFormat="1" ht="24.75" hidden="1" outlineLevel="1">
      <c r="A235" s="429"/>
      <c r="B235" s="430" t="s">
        <v>1192</v>
      </c>
      <c r="C235" s="431"/>
      <c r="D235" s="432"/>
      <c r="E235" s="433"/>
      <c r="R235" s="463"/>
    </row>
    <row r="236" spans="1:20" s="529" customFormat="1" hidden="1" outlineLevel="2">
      <c r="A236" s="531"/>
      <c r="B236" s="532"/>
      <c r="C236" s="533"/>
      <c r="D236" s="516"/>
      <c r="E236" s="517"/>
      <c r="M236" s="518" t="s">
        <v>112</v>
      </c>
      <c r="N236" s="534" t="s">
        <v>113</v>
      </c>
      <c r="O236" s="518" t="s">
        <v>114</v>
      </c>
      <c r="P236" s="518" t="s">
        <v>115</v>
      </c>
      <c r="Q236" s="518" t="s">
        <v>116</v>
      </c>
      <c r="R236" s="535"/>
    </row>
    <row r="237" spans="1:20" s="530" customFormat="1" ht="12" hidden="1" outlineLevel="2">
      <c r="A237" s="536"/>
      <c r="B237" s="537"/>
      <c r="C237" s="538"/>
      <c r="D237" s="539"/>
      <c r="E237" s="540" t="s">
        <v>1317</v>
      </c>
      <c r="F237" s="541"/>
      <c r="G237" s="541"/>
      <c r="H237" s="541"/>
      <c r="I237" s="541"/>
      <c r="J237" s="541"/>
      <c r="K237" s="541"/>
      <c r="L237" s="541"/>
      <c r="M237" s="542">
        <f xml:space="preserve"> Update!M569</f>
        <v>0</v>
      </c>
      <c r="N237" s="542">
        <f xml:space="preserve"> Update!N569</f>
        <v>0</v>
      </c>
      <c r="O237" s="542">
        <f xml:space="preserve"> Update!O569</f>
        <v>0</v>
      </c>
      <c r="P237" s="542">
        <f xml:space="preserve"> Update!P569</f>
        <v>0</v>
      </c>
      <c r="Q237" s="542">
        <f xml:space="preserve"> Update!Q569</f>
        <v>0</v>
      </c>
      <c r="R237" s="525"/>
      <c r="S237" s="543"/>
      <c r="T237" s="543"/>
    </row>
    <row r="238" spans="1:20" s="530" customFormat="1" ht="12" hidden="1" outlineLevel="2">
      <c r="A238" s="536"/>
      <c r="B238" s="537"/>
      <c r="C238" s="538"/>
      <c r="D238" s="539" t="s">
        <v>473</v>
      </c>
      <c r="E238" s="542" t="s">
        <v>1318</v>
      </c>
      <c r="F238" s="541"/>
      <c r="G238" s="541"/>
      <c r="H238" s="541"/>
      <c r="I238" s="541"/>
      <c r="J238" s="541"/>
      <c r="K238" s="541"/>
      <c r="L238" s="541"/>
      <c r="M238" s="542">
        <f xml:space="preserve"> Update!M570</f>
        <v>0</v>
      </c>
      <c r="N238" s="542">
        <f xml:space="preserve"> Update!N570</f>
        <v>0</v>
      </c>
      <c r="O238" s="542">
        <f xml:space="preserve"> Update!O570</f>
        <v>0</v>
      </c>
      <c r="P238" s="542">
        <f xml:space="preserve"> Update!P570</f>
        <v>0</v>
      </c>
      <c r="Q238" s="542">
        <f xml:space="preserve"> Update!Q570</f>
        <v>0</v>
      </c>
      <c r="R238" s="525"/>
      <c r="S238" s="543"/>
      <c r="T238" s="543"/>
    </row>
    <row r="239" spans="1:20" s="530" customFormat="1" ht="12" hidden="1" outlineLevel="2">
      <c r="A239" s="536"/>
      <c r="B239" s="537"/>
      <c r="C239" s="538"/>
      <c r="D239" s="544"/>
      <c r="E239" s="542" t="s">
        <v>1319</v>
      </c>
      <c r="F239" s="541"/>
      <c r="G239" s="541"/>
      <c r="H239" s="541"/>
      <c r="I239" s="541"/>
      <c r="J239" s="541"/>
      <c r="K239" s="541"/>
      <c r="L239" s="541"/>
      <c r="M239" s="542">
        <f xml:space="preserve"> Update!M571</f>
        <v>0</v>
      </c>
      <c r="N239" s="542">
        <f xml:space="preserve"> Update!N571</f>
        <v>0</v>
      </c>
      <c r="O239" s="542">
        <f xml:space="preserve"> Update!O571</f>
        <v>0</v>
      </c>
      <c r="P239" s="542">
        <f xml:space="preserve"> Update!P571</f>
        <v>0</v>
      </c>
      <c r="Q239" s="542">
        <f xml:space="preserve"> Update!Q571</f>
        <v>0</v>
      </c>
      <c r="R239" s="525"/>
      <c r="S239" s="543"/>
      <c r="T239" s="543"/>
    </row>
    <row r="240" spans="1:20" s="449" customFormat="1" ht="18.75" hidden="1" outlineLevel="1">
      <c r="A240" s="451"/>
      <c r="B240" s="452"/>
      <c r="C240" s="453"/>
      <c r="D240" s="454"/>
      <c r="E240" s="447"/>
      <c r="F240" s="455"/>
      <c r="G240" s="455"/>
      <c r="H240" s="455"/>
      <c r="I240" s="456"/>
      <c r="J240" s="455"/>
      <c r="K240" s="455"/>
      <c r="L240" s="455"/>
      <c r="M240" s="455"/>
      <c r="N240" s="455"/>
      <c r="O240" s="455"/>
      <c r="P240" s="455"/>
      <c r="Q240" s="455"/>
      <c r="R240" s="465"/>
      <c r="S240" s="455"/>
      <c r="T240" s="455"/>
    </row>
    <row r="241" spans="1:18" s="434" customFormat="1" ht="24.75" hidden="1" outlineLevel="1">
      <c r="A241" s="429"/>
      <c r="B241" s="430" t="s">
        <v>1193</v>
      </c>
      <c r="C241" s="431"/>
      <c r="D241" s="432"/>
      <c r="E241" s="433"/>
      <c r="R241" s="463"/>
    </row>
    <row r="242" spans="1:18" s="529" customFormat="1" hidden="1" outlineLevel="2">
      <c r="A242" s="531"/>
      <c r="B242" s="532"/>
      <c r="C242" s="533"/>
      <c r="D242" s="516"/>
      <c r="E242" s="517"/>
      <c r="M242" s="518" t="s">
        <v>112</v>
      </c>
      <c r="N242" s="534" t="s">
        <v>113</v>
      </c>
      <c r="O242" s="518" t="s">
        <v>114</v>
      </c>
      <c r="P242" s="518" t="s">
        <v>115</v>
      </c>
      <c r="Q242" s="518" t="s">
        <v>116</v>
      </c>
      <c r="R242" s="535"/>
    </row>
    <row r="243" spans="1:18" s="530" customFormat="1" ht="12" hidden="1" outlineLevel="2">
      <c r="A243" s="545"/>
      <c r="B243" s="546"/>
      <c r="C243" s="547"/>
      <c r="D243" s="539"/>
      <c r="E243" s="540" t="s">
        <v>934</v>
      </c>
      <c r="F243" s="548"/>
      <c r="G243" s="548"/>
      <c r="H243" s="548"/>
      <c r="I243" s="548"/>
      <c r="J243" s="548"/>
      <c r="K243" s="548"/>
      <c r="L243" s="548"/>
      <c r="M243" s="542">
        <f xml:space="preserve"> Update!M573</f>
        <v>0</v>
      </c>
      <c r="N243" s="542">
        <f xml:space="preserve"> Update!N573</f>
        <v>0</v>
      </c>
      <c r="O243" s="542">
        <f xml:space="preserve"> Update!O573</f>
        <v>0</v>
      </c>
      <c r="P243" s="542">
        <f xml:space="preserve"> Update!P573</f>
        <v>0</v>
      </c>
      <c r="Q243" s="542">
        <f xml:space="preserve"> Update!Q573</f>
        <v>0</v>
      </c>
      <c r="R243" s="549"/>
    </row>
    <row r="244" spans="1:18" s="530" customFormat="1" ht="12" hidden="1" outlineLevel="2">
      <c r="A244" s="545"/>
      <c r="B244" s="546"/>
      <c r="C244" s="547"/>
      <c r="D244" s="539" t="s">
        <v>473</v>
      </c>
      <c r="E244" s="540" t="s">
        <v>1330</v>
      </c>
      <c r="F244" s="548"/>
      <c r="G244" s="548"/>
      <c r="H244" s="548"/>
      <c r="I244" s="548"/>
      <c r="J244" s="548"/>
      <c r="K244" s="548"/>
      <c r="L244" s="548"/>
      <c r="M244" s="542">
        <f xml:space="preserve"> Update!M574</f>
        <v>0</v>
      </c>
      <c r="N244" s="542">
        <f xml:space="preserve"> Update!N574</f>
        <v>0</v>
      </c>
      <c r="O244" s="542">
        <f xml:space="preserve"> Update!O574</f>
        <v>0</v>
      </c>
      <c r="P244" s="542">
        <f xml:space="preserve"> Update!P574</f>
        <v>0</v>
      </c>
      <c r="Q244" s="542">
        <f xml:space="preserve"> Update!Q574</f>
        <v>0</v>
      </c>
      <c r="R244" s="549"/>
    </row>
    <row r="245" spans="1:18" s="530" customFormat="1" ht="12" hidden="1" outlineLevel="2">
      <c r="A245" s="545"/>
      <c r="B245" s="546"/>
      <c r="C245" s="547"/>
      <c r="D245" s="539" t="s">
        <v>473</v>
      </c>
      <c r="E245" s="540" t="s">
        <v>1331</v>
      </c>
      <c r="F245" s="548"/>
      <c r="G245" s="548"/>
      <c r="H245" s="548"/>
      <c r="I245" s="548"/>
      <c r="J245" s="548"/>
      <c r="K245" s="548"/>
      <c r="L245" s="548"/>
      <c r="M245" s="542">
        <f xml:space="preserve"> Update!M575</f>
        <v>0</v>
      </c>
      <c r="N245" s="542">
        <f xml:space="preserve"> Update!N575</f>
        <v>0</v>
      </c>
      <c r="O245" s="542">
        <f xml:space="preserve"> Update!O575</f>
        <v>0</v>
      </c>
      <c r="P245" s="542">
        <f xml:space="preserve"> Update!P575</f>
        <v>0</v>
      </c>
      <c r="Q245" s="542">
        <f xml:space="preserve"> Update!Q575</f>
        <v>0</v>
      </c>
      <c r="R245" s="549"/>
    </row>
    <row r="246" spans="1:18" s="530" customFormat="1" ht="12" hidden="1" outlineLevel="2">
      <c r="A246" s="545"/>
      <c r="B246" s="546"/>
      <c r="C246" s="547"/>
      <c r="D246" s="539"/>
      <c r="E246" s="540" t="s">
        <v>937</v>
      </c>
      <c r="F246" s="548"/>
      <c r="G246" s="548"/>
      <c r="H246" s="548"/>
      <c r="I246" s="548"/>
      <c r="J246" s="548"/>
      <c r="K246" s="548"/>
      <c r="L246" s="548"/>
      <c r="M246" s="542">
        <f xml:space="preserve"> Update!M576</f>
        <v>0</v>
      </c>
      <c r="N246" s="542">
        <f xml:space="preserve"> Update!N576</f>
        <v>0</v>
      </c>
      <c r="O246" s="542">
        <f xml:space="preserve"> Update!O576</f>
        <v>0</v>
      </c>
      <c r="P246" s="542">
        <f xml:space="preserve"> Update!P576</f>
        <v>0</v>
      </c>
      <c r="Q246" s="542">
        <f xml:space="preserve"> Update!Q576</f>
        <v>0</v>
      </c>
      <c r="R246" s="549"/>
    </row>
    <row r="247" spans="1:18" s="449" customFormat="1" ht="18.75" hidden="1" outlineLevel="1">
      <c r="A247" s="443"/>
      <c r="B247" s="444"/>
      <c r="C247" s="445"/>
      <c r="D247" s="446"/>
      <c r="E247" s="447"/>
      <c r="R247" s="464"/>
    </row>
    <row r="248" spans="1:18" s="434" customFormat="1" ht="24.75" hidden="1" outlineLevel="1">
      <c r="A248" s="429"/>
      <c r="B248" s="430" t="s">
        <v>1194</v>
      </c>
      <c r="C248" s="431"/>
      <c r="D248" s="432"/>
      <c r="E248" s="433"/>
      <c r="R248" s="463"/>
    </row>
    <row r="249" spans="1:18" s="529" customFormat="1" hidden="1" outlineLevel="2">
      <c r="A249" s="531"/>
      <c r="B249" s="532"/>
      <c r="C249" s="533"/>
      <c r="D249" s="516"/>
      <c r="E249" s="517"/>
      <c r="M249" s="518" t="s">
        <v>112</v>
      </c>
      <c r="N249" s="534" t="s">
        <v>113</v>
      </c>
      <c r="O249" s="518" t="s">
        <v>114</v>
      </c>
      <c r="P249" s="518" t="s">
        <v>115</v>
      </c>
      <c r="Q249" s="518" t="s">
        <v>116</v>
      </c>
      <c r="R249" s="535"/>
    </row>
    <row r="250" spans="1:18" s="530" customFormat="1" ht="12" hidden="1" outlineLevel="2">
      <c r="A250" s="545"/>
      <c r="B250" s="546"/>
      <c r="C250" s="547"/>
      <c r="D250" s="539"/>
      <c r="E250" s="540" t="s">
        <v>938</v>
      </c>
      <c r="F250" s="548"/>
      <c r="G250" s="548"/>
      <c r="H250" s="548"/>
      <c r="I250" s="548"/>
      <c r="J250" s="548"/>
      <c r="K250" s="548"/>
      <c r="L250" s="548"/>
      <c r="M250" s="542">
        <f xml:space="preserve"> Update!M578</f>
        <v>0</v>
      </c>
      <c r="N250" s="542">
        <f xml:space="preserve"> Update!N578</f>
        <v>0</v>
      </c>
      <c r="O250" s="542">
        <f xml:space="preserve"> Update!O578</f>
        <v>0</v>
      </c>
      <c r="P250" s="542">
        <f xml:space="preserve"> Update!P578</f>
        <v>0</v>
      </c>
      <c r="Q250" s="542">
        <f xml:space="preserve"> Update!Q578</f>
        <v>0</v>
      </c>
      <c r="R250" s="549"/>
    </row>
    <row r="251" spans="1:18" s="530" customFormat="1" ht="12" hidden="1" outlineLevel="2">
      <c r="A251" s="545"/>
      <c r="B251" s="546"/>
      <c r="C251" s="547"/>
      <c r="D251" s="539" t="s">
        <v>565</v>
      </c>
      <c r="E251" s="540" t="s">
        <v>1338</v>
      </c>
      <c r="F251" s="548"/>
      <c r="G251" s="548"/>
      <c r="H251" s="548"/>
      <c r="I251" s="548"/>
      <c r="J251" s="548"/>
      <c r="K251" s="548"/>
      <c r="L251" s="548"/>
      <c r="M251" s="542">
        <f xml:space="preserve"> Update!M579</f>
        <v>0</v>
      </c>
      <c r="N251" s="542">
        <f xml:space="preserve"> Update!N579</f>
        <v>0</v>
      </c>
      <c r="O251" s="542">
        <f xml:space="preserve"> Update!O579</f>
        <v>0</v>
      </c>
      <c r="P251" s="542">
        <f xml:space="preserve"> Update!P579</f>
        <v>0</v>
      </c>
      <c r="Q251" s="542">
        <f xml:space="preserve"> Update!Q579</f>
        <v>0</v>
      </c>
      <c r="R251" s="549"/>
    </row>
    <row r="252" spans="1:18" s="530" customFormat="1" ht="12" hidden="1" outlineLevel="2">
      <c r="A252" s="545"/>
      <c r="B252" s="546"/>
      <c r="C252" s="547"/>
      <c r="D252" s="539" t="s">
        <v>473</v>
      </c>
      <c r="E252" s="540" t="s">
        <v>1339</v>
      </c>
      <c r="F252" s="548"/>
      <c r="G252" s="548"/>
      <c r="H252" s="548"/>
      <c r="I252" s="548"/>
      <c r="J252" s="548"/>
      <c r="K252" s="548"/>
      <c r="L252" s="548"/>
      <c r="M252" s="542">
        <f xml:space="preserve"> Update!M580</f>
        <v>0</v>
      </c>
      <c r="N252" s="542">
        <f xml:space="preserve"> Update!N580</f>
        <v>0</v>
      </c>
      <c r="O252" s="542">
        <f xml:space="preserve"> Update!O580</f>
        <v>0</v>
      </c>
      <c r="P252" s="542">
        <f xml:space="preserve"> Update!P580</f>
        <v>0</v>
      </c>
      <c r="Q252" s="542">
        <f xml:space="preserve"> Update!Q580</f>
        <v>0</v>
      </c>
      <c r="R252" s="549"/>
    </row>
    <row r="253" spans="1:18" s="530" customFormat="1" ht="12" hidden="1" outlineLevel="2">
      <c r="A253" s="545"/>
      <c r="B253" s="546"/>
      <c r="C253" s="547"/>
      <c r="D253" s="539"/>
      <c r="E253" s="540" t="s">
        <v>940</v>
      </c>
      <c r="F253" s="548"/>
      <c r="G253" s="548"/>
      <c r="H253" s="548"/>
      <c r="I253" s="548"/>
      <c r="J253" s="548"/>
      <c r="K253" s="548"/>
      <c r="L253" s="548"/>
      <c r="M253" s="542">
        <f xml:space="preserve"> Update!M581</f>
        <v>0</v>
      </c>
      <c r="N253" s="542">
        <f xml:space="preserve"> Update!N581</f>
        <v>0</v>
      </c>
      <c r="O253" s="542">
        <f xml:space="preserve"> Update!O581</f>
        <v>0</v>
      </c>
      <c r="P253" s="542">
        <f xml:space="preserve"> Update!P581</f>
        <v>0</v>
      </c>
      <c r="Q253" s="542">
        <f xml:space="preserve"> Update!Q581</f>
        <v>0</v>
      </c>
      <c r="R253" s="549"/>
    </row>
    <row r="254" spans="1:18" s="449" customFormat="1" ht="18.75" hidden="1" outlineLevel="1">
      <c r="A254" s="443"/>
      <c r="B254" s="444"/>
      <c r="C254" s="445"/>
      <c r="D254" s="446"/>
      <c r="E254" s="447"/>
      <c r="R254" s="464"/>
    </row>
    <row r="255" spans="1:18" s="434" customFormat="1" ht="24.75" hidden="1" outlineLevel="1">
      <c r="A255" s="429"/>
      <c r="B255" s="430" t="s">
        <v>1195</v>
      </c>
      <c r="C255" s="431"/>
      <c r="D255" s="432"/>
      <c r="E255" s="433"/>
      <c r="R255" s="463"/>
    </row>
    <row r="256" spans="1:18" s="529" customFormat="1" hidden="1" outlineLevel="2">
      <c r="A256" s="531"/>
      <c r="B256" s="532"/>
      <c r="C256" s="533"/>
      <c r="D256" s="516"/>
      <c r="E256" s="517"/>
      <c r="M256" s="518" t="s">
        <v>112</v>
      </c>
      <c r="N256" s="534" t="s">
        <v>113</v>
      </c>
      <c r="O256" s="518" t="s">
        <v>114</v>
      </c>
      <c r="P256" s="518" t="s">
        <v>115</v>
      </c>
      <c r="Q256" s="518" t="s">
        <v>116</v>
      </c>
      <c r="R256" s="535"/>
    </row>
    <row r="257" spans="1:18" s="530" customFormat="1" ht="12" hidden="1" outlineLevel="2">
      <c r="A257" s="545"/>
      <c r="B257" s="546"/>
      <c r="C257" s="547"/>
      <c r="D257" s="539"/>
      <c r="E257" s="540" t="s">
        <v>1302</v>
      </c>
      <c r="M257" s="550">
        <f t="shared" ref="M257:Q257" si="6" xml:space="preserve"> M237 + M243 + M250</f>
        <v>0</v>
      </c>
      <c r="N257" s="550">
        <f t="shared" si="6"/>
        <v>0</v>
      </c>
      <c r="O257" s="550">
        <f t="shared" si="6"/>
        <v>0</v>
      </c>
      <c r="P257" s="550">
        <f t="shared" si="6"/>
        <v>0</v>
      </c>
      <c r="Q257" s="550">
        <f t="shared" si="6"/>
        <v>0</v>
      </c>
      <c r="R257" s="549"/>
    </row>
    <row r="258" spans="1:18" s="530" customFormat="1" ht="12" hidden="1" outlineLevel="2">
      <c r="A258" s="545"/>
      <c r="B258" s="546"/>
      <c r="C258" s="547"/>
      <c r="D258" s="539"/>
      <c r="E258" s="540" t="s">
        <v>1303</v>
      </c>
      <c r="M258" s="550">
        <f t="shared" ref="M258:Q258" si="7" xml:space="preserve"> M239 + M246 + M253</f>
        <v>0</v>
      </c>
      <c r="N258" s="550">
        <f t="shared" si="7"/>
        <v>0</v>
      </c>
      <c r="O258" s="550">
        <f t="shared" si="7"/>
        <v>0</v>
      </c>
      <c r="P258" s="550">
        <f t="shared" si="7"/>
        <v>0</v>
      </c>
      <c r="Q258" s="550">
        <f t="shared" si="7"/>
        <v>0</v>
      </c>
      <c r="R258" s="549"/>
    </row>
    <row r="259" spans="1:18" s="530" customFormat="1" ht="12" hidden="1" outlineLevel="2">
      <c r="A259" s="545"/>
      <c r="B259" s="546"/>
      <c r="C259" s="547"/>
      <c r="D259" s="539"/>
      <c r="E259" s="540" t="s">
        <v>1304</v>
      </c>
      <c r="M259" s="550">
        <f xml:space="preserve"> M238 + M244 + M252</f>
        <v>0</v>
      </c>
      <c r="N259" s="550">
        <f xml:space="preserve"> N238 + N244 + N252</f>
        <v>0</v>
      </c>
      <c r="O259" s="550">
        <f xml:space="preserve"> O238 + O244 + O252</f>
        <v>0</v>
      </c>
      <c r="P259" s="550">
        <f xml:space="preserve"> P238 + P244 + P252</f>
        <v>0</v>
      </c>
      <c r="Q259" s="550">
        <f xml:space="preserve"> Q238 + Q244 + Q252</f>
        <v>0</v>
      </c>
      <c r="R259" s="549"/>
    </row>
    <row r="260" spans="1:18" s="449" customFormat="1" ht="18.75" hidden="1" outlineLevel="1">
      <c r="A260" s="443"/>
      <c r="B260" s="444"/>
      <c r="C260" s="445"/>
      <c r="D260" s="446"/>
      <c r="E260" s="447"/>
      <c r="R260" s="464"/>
    </row>
    <row r="261" spans="1:18" s="434" customFormat="1" ht="24.75" hidden="1" outlineLevel="1">
      <c r="A261" s="429"/>
      <c r="B261" s="430" t="s">
        <v>1196</v>
      </c>
      <c r="C261" s="431"/>
      <c r="D261" s="432"/>
      <c r="E261" s="433"/>
      <c r="R261" s="463"/>
    </row>
    <row r="262" spans="1:18" s="529" customFormat="1" hidden="1" outlineLevel="2">
      <c r="A262" s="531"/>
      <c r="B262" s="532"/>
      <c r="C262" s="533"/>
      <c r="D262" s="516"/>
      <c r="E262" s="517"/>
      <c r="M262" s="518" t="s">
        <v>112</v>
      </c>
      <c r="N262" s="534" t="s">
        <v>113</v>
      </c>
      <c r="O262" s="518" t="s">
        <v>114</v>
      </c>
      <c r="P262" s="518" t="s">
        <v>115</v>
      </c>
      <c r="Q262" s="518" t="s">
        <v>116</v>
      </c>
      <c r="R262" s="535"/>
    </row>
    <row r="263" spans="1:18" s="530" customFormat="1" ht="12" hidden="1" outlineLevel="2">
      <c r="A263" s="545"/>
      <c r="B263" s="546"/>
      <c r="C263" s="547"/>
      <c r="D263" s="539"/>
      <c r="E263" s="540" t="s">
        <v>941</v>
      </c>
      <c r="F263" s="548"/>
      <c r="G263" s="548"/>
      <c r="H263" s="548"/>
      <c r="I263" s="548"/>
      <c r="J263" s="548"/>
      <c r="K263" s="548"/>
      <c r="L263" s="548"/>
      <c r="M263" s="542">
        <f xml:space="preserve"> Update!M583</f>
        <v>0</v>
      </c>
      <c r="N263" s="542">
        <f xml:space="preserve"> Update!N583</f>
        <v>0</v>
      </c>
      <c r="O263" s="542">
        <f xml:space="preserve"> Update!O583</f>
        <v>0</v>
      </c>
      <c r="P263" s="542">
        <f xml:space="preserve"> Update!P583</f>
        <v>0</v>
      </c>
      <c r="Q263" s="542">
        <f xml:space="preserve"> Update!Q583</f>
        <v>0</v>
      </c>
      <c r="R263" s="549"/>
    </row>
    <row r="264" spans="1:18" s="530" customFormat="1" ht="12" hidden="1" outlineLevel="2">
      <c r="A264" s="545"/>
      <c r="B264" s="546"/>
      <c r="C264" s="547"/>
      <c r="D264" s="539"/>
      <c r="E264" s="540" t="s">
        <v>942</v>
      </c>
      <c r="F264" s="548"/>
      <c r="G264" s="548"/>
      <c r="H264" s="548"/>
      <c r="I264" s="548"/>
      <c r="J264" s="548"/>
      <c r="K264" s="548"/>
      <c r="L264" s="548"/>
      <c r="M264" s="542">
        <f xml:space="preserve"> Update!M584</f>
        <v>0</v>
      </c>
      <c r="N264" s="542">
        <f xml:space="preserve"> Update!N584</f>
        <v>0</v>
      </c>
      <c r="O264" s="542">
        <f xml:space="preserve"> Update!O584</f>
        <v>0</v>
      </c>
      <c r="P264" s="542">
        <f xml:space="preserve"> Update!P584</f>
        <v>0</v>
      </c>
      <c r="Q264" s="542">
        <f xml:space="preserve"> Update!Q584</f>
        <v>0</v>
      </c>
      <c r="R264" s="549"/>
    </row>
    <row r="265" spans="1:18" s="530" customFormat="1" ht="12" hidden="1" outlineLevel="2">
      <c r="A265" s="545"/>
      <c r="B265" s="546"/>
      <c r="C265" s="547"/>
      <c r="D265" s="539"/>
      <c r="E265" s="540" t="s">
        <v>943</v>
      </c>
      <c r="F265" s="548"/>
      <c r="G265" s="548"/>
      <c r="H265" s="548"/>
      <c r="I265" s="548"/>
      <c r="J265" s="548"/>
      <c r="K265" s="548"/>
      <c r="L265" s="548"/>
      <c r="M265" s="542">
        <f xml:space="preserve"> Update!M585</f>
        <v>0</v>
      </c>
      <c r="N265" s="542">
        <f xml:space="preserve"> Update!N585</f>
        <v>0</v>
      </c>
      <c r="O265" s="542">
        <f xml:space="preserve"> Update!O585</f>
        <v>0</v>
      </c>
      <c r="P265" s="542">
        <f xml:space="preserve"> Update!P585</f>
        <v>0</v>
      </c>
      <c r="Q265" s="542">
        <f xml:space="preserve"> Update!Q585</f>
        <v>0</v>
      </c>
      <c r="R265" s="549"/>
    </row>
    <row r="266" spans="1:18" s="530" customFormat="1" ht="12" hidden="1" outlineLevel="2">
      <c r="A266" s="545"/>
      <c r="B266" s="546"/>
      <c r="C266" s="547"/>
      <c r="D266" s="539"/>
      <c r="E266" s="540" t="s">
        <v>944</v>
      </c>
      <c r="F266" s="548"/>
      <c r="G266" s="548"/>
      <c r="H266" s="548"/>
      <c r="I266" s="548"/>
      <c r="J266" s="548"/>
      <c r="K266" s="548"/>
      <c r="L266" s="548"/>
      <c r="M266" s="542">
        <f xml:space="preserve"> Update!M586</f>
        <v>0</v>
      </c>
      <c r="N266" s="542">
        <f xml:space="preserve"> Update!N586</f>
        <v>0</v>
      </c>
      <c r="O266" s="542">
        <f xml:space="preserve"> Update!O586</f>
        <v>0</v>
      </c>
      <c r="P266" s="542">
        <f xml:space="preserve"> Update!P586</f>
        <v>0</v>
      </c>
      <c r="Q266" s="542">
        <f xml:space="preserve"> Update!Q586</f>
        <v>0</v>
      </c>
      <c r="R266" s="549"/>
    </row>
    <row r="267" spans="1:18" s="448" customFormat="1" ht="18.75" hidden="1" outlineLevel="1">
      <c r="A267" s="443"/>
      <c r="B267" s="444"/>
      <c r="C267" s="445"/>
      <c r="D267" s="446"/>
      <c r="E267" s="447"/>
      <c r="R267" s="457"/>
    </row>
    <row r="268" spans="1:18" s="434" customFormat="1" ht="24.75" hidden="1" outlineLevel="1">
      <c r="A268" s="429"/>
      <c r="B268" s="430" t="s">
        <v>1170</v>
      </c>
      <c r="C268" s="431"/>
      <c r="D268" s="432"/>
      <c r="E268" s="433"/>
      <c r="R268" s="463"/>
    </row>
    <row r="269" spans="1:18" s="529" customFormat="1" hidden="1" outlineLevel="2">
      <c r="A269" s="531"/>
      <c r="B269" s="532"/>
      <c r="C269" s="533"/>
      <c r="D269" s="516"/>
      <c r="E269" s="517"/>
      <c r="M269" s="518" t="s">
        <v>112</v>
      </c>
      <c r="N269" s="534" t="s">
        <v>113</v>
      </c>
      <c r="O269" s="518" t="s">
        <v>114</v>
      </c>
      <c r="P269" s="518" t="s">
        <v>115</v>
      </c>
      <c r="Q269" s="518" t="s">
        <v>116</v>
      </c>
      <c r="R269" s="535"/>
    </row>
    <row r="270" spans="1:18" s="556" customFormat="1" ht="12" hidden="1" outlineLevel="2">
      <c r="A270" s="551"/>
      <c r="B270" s="546"/>
      <c r="C270" s="552"/>
      <c r="D270" s="521"/>
      <c r="E270" s="522" t="s">
        <v>442</v>
      </c>
      <c r="F270" s="553"/>
      <c r="G270" s="553"/>
      <c r="H270" s="553"/>
      <c r="I270" s="553"/>
      <c r="J270" s="554"/>
      <c r="K270" s="554"/>
      <c r="L270" s="554"/>
      <c r="M270" s="555">
        <f xml:space="preserve"> Inp!M$201</f>
        <v>0.4</v>
      </c>
      <c r="N270" s="555">
        <f xml:space="preserve"> Inp!N$201</f>
        <v>0.4</v>
      </c>
      <c r="O270" s="555">
        <f xml:space="preserve"> Inp!O$201</f>
        <v>0.4</v>
      </c>
      <c r="P270" s="555">
        <f xml:space="preserve"> Inp!P$201</f>
        <v>0.4</v>
      </c>
      <c r="Q270" s="555">
        <f xml:space="preserve"> Inp!Q$201</f>
        <v>0.4</v>
      </c>
    </row>
    <row r="271" spans="1:18" s="558" customFormat="1" ht="12" hidden="1" outlineLevel="2">
      <c r="A271" s="545"/>
      <c r="B271" s="546"/>
      <c r="C271" s="547"/>
      <c r="D271" s="539"/>
      <c r="E271" s="557" t="s">
        <v>954</v>
      </c>
      <c r="F271" s="548"/>
      <c r="G271" s="548"/>
      <c r="H271" s="548"/>
      <c r="I271" s="548"/>
      <c r="J271" s="548"/>
      <c r="K271" s="548"/>
      <c r="L271" s="548"/>
      <c r="M271" s="542">
        <f xml:space="preserve"> Update!M633</f>
        <v>0</v>
      </c>
      <c r="N271" s="542">
        <f xml:space="preserve"> Update!N633</f>
        <v>0</v>
      </c>
      <c r="O271" s="542">
        <f xml:space="preserve"> Update!O633</f>
        <v>0</v>
      </c>
      <c r="P271" s="542">
        <f xml:space="preserve"> Update!P633</f>
        <v>0</v>
      </c>
      <c r="Q271" s="542">
        <f xml:space="preserve"> Update!Q633</f>
        <v>0</v>
      </c>
      <c r="R271" s="556"/>
    </row>
    <row r="272" spans="1:18" s="448" customFormat="1" ht="18.75" hidden="1" outlineLevel="1">
      <c r="A272" s="443"/>
      <c r="B272" s="444"/>
      <c r="C272" s="445"/>
      <c r="D272" s="446"/>
      <c r="E272" s="447"/>
      <c r="F272" s="447"/>
      <c r="G272" s="447"/>
      <c r="H272" s="447"/>
      <c r="I272" s="447"/>
      <c r="J272" s="447"/>
      <c r="K272" s="447"/>
      <c r="L272" s="447"/>
      <c r="M272" s="447"/>
      <c r="N272" s="447"/>
      <c r="O272" s="447"/>
      <c r="P272" s="447"/>
      <c r="Q272" s="447"/>
      <c r="R272" s="457"/>
    </row>
    <row r="273" spans="1:79" s="434" customFormat="1" ht="24.75" hidden="1" outlineLevel="1">
      <c r="A273" s="429"/>
      <c r="B273" s="430" t="s">
        <v>1169</v>
      </c>
      <c r="C273" s="431"/>
      <c r="D273" s="432"/>
      <c r="E273" s="433"/>
      <c r="R273" s="463"/>
    </row>
    <row r="274" spans="1:79" s="529" customFormat="1" hidden="1" outlineLevel="2">
      <c r="A274" s="531"/>
      <c r="B274" s="532"/>
      <c r="C274" s="533"/>
      <c r="D274" s="516"/>
      <c r="E274" s="517"/>
      <c r="M274" s="518" t="s">
        <v>112</v>
      </c>
      <c r="N274" s="534" t="s">
        <v>113</v>
      </c>
      <c r="O274" s="518" t="s">
        <v>114</v>
      </c>
      <c r="P274" s="518" t="s">
        <v>115</v>
      </c>
      <c r="Q274" s="518" t="s">
        <v>116</v>
      </c>
      <c r="R274" s="535"/>
    </row>
    <row r="275" spans="1:79" s="556" customFormat="1" ht="12" hidden="1" outlineLevel="2">
      <c r="A275" s="551"/>
      <c r="B275" s="546"/>
      <c r="C275" s="552"/>
      <c r="D275" s="521"/>
      <c r="E275" s="522" t="s">
        <v>447</v>
      </c>
      <c r="F275" s="553"/>
      <c r="G275" s="553"/>
      <c r="H275" s="553"/>
      <c r="I275" s="553"/>
      <c r="J275" s="554"/>
      <c r="K275" s="554"/>
      <c r="L275" s="554"/>
      <c r="M275" s="555">
        <f xml:space="preserve"> Inp!M$209</f>
        <v>0</v>
      </c>
      <c r="N275" s="555">
        <f xml:space="preserve"> Inp!N$209</f>
        <v>0</v>
      </c>
      <c r="O275" s="555">
        <f xml:space="preserve"> Inp!O$209</f>
        <v>0</v>
      </c>
      <c r="P275" s="555">
        <f xml:space="preserve"> Inp!P$209</f>
        <v>0</v>
      </c>
      <c r="Q275" s="555">
        <f xml:space="preserve"> Inp!Q$209</f>
        <v>0</v>
      </c>
    </row>
    <row r="276" spans="1:79" s="558" customFormat="1" ht="12" hidden="1" outlineLevel="2">
      <c r="A276" s="545"/>
      <c r="B276" s="546"/>
      <c r="C276" s="547"/>
      <c r="D276" s="539"/>
      <c r="E276" s="540" t="s">
        <v>956</v>
      </c>
      <c r="F276" s="548"/>
      <c r="G276" s="548"/>
      <c r="H276" s="548"/>
      <c r="I276" s="548"/>
      <c r="J276" s="548"/>
      <c r="K276" s="548"/>
      <c r="L276" s="548"/>
      <c r="M276" s="542">
        <f xml:space="preserve"> Update!M641</f>
        <v>0</v>
      </c>
      <c r="N276" s="542">
        <f xml:space="preserve"> Update!N641</f>
        <v>0</v>
      </c>
      <c r="O276" s="542">
        <f xml:space="preserve"> Update!O641</f>
        <v>0</v>
      </c>
      <c r="P276" s="542">
        <f xml:space="preserve"> Update!P641</f>
        <v>0</v>
      </c>
      <c r="Q276" s="542">
        <f xml:space="preserve"> Update!Q641</f>
        <v>0</v>
      </c>
      <c r="R276" s="556"/>
    </row>
    <row r="277" spans="1:79" s="448" customFormat="1" ht="18.75" hidden="1" outlineLevel="1">
      <c r="A277" s="443"/>
      <c r="B277" s="444"/>
      <c r="C277" s="445"/>
      <c r="D277" s="446"/>
      <c r="E277" s="447"/>
      <c r="R277" s="457"/>
    </row>
    <row r="278" spans="1:79" s="448" customFormat="1" ht="18.75">
      <c r="A278" s="443"/>
      <c r="B278" s="444"/>
      <c r="C278" s="445"/>
      <c r="D278" s="446"/>
      <c r="E278" s="447"/>
      <c r="R278" s="457"/>
    </row>
    <row r="279" spans="1:79" s="428" customFormat="1" ht="32.25" collapsed="1">
      <c r="A279" s="427" t="s">
        <v>1031</v>
      </c>
      <c r="B279" s="427"/>
      <c r="C279" s="427"/>
      <c r="D279" s="427"/>
      <c r="E279" s="427"/>
      <c r="F279" s="427"/>
      <c r="G279" s="427"/>
      <c r="H279" s="427"/>
      <c r="I279" s="427"/>
      <c r="J279" s="427"/>
      <c r="K279" s="427"/>
      <c r="L279" s="427"/>
      <c r="M279" s="427"/>
      <c r="N279" s="427"/>
      <c r="O279" s="427"/>
      <c r="P279" s="427"/>
      <c r="Q279" s="427"/>
      <c r="R279" s="427"/>
      <c r="S279" s="427"/>
      <c r="T279" s="427"/>
    </row>
    <row r="280" spans="1:79" s="442" customFormat="1" ht="18.75" hidden="1" outlineLevel="1">
      <c r="A280" s="435"/>
      <c r="B280" s="436"/>
      <c r="C280" s="437"/>
      <c r="D280" s="438"/>
      <c r="E280" s="439"/>
      <c r="F280" s="440"/>
      <c r="G280" s="440"/>
      <c r="H280" s="440"/>
      <c r="I280" s="441"/>
      <c r="J280" s="441"/>
      <c r="K280" s="441"/>
      <c r="L280" s="441"/>
      <c r="M280" s="441"/>
      <c r="N280" s="441"/>
      <c r="O280" s="441"/>
      <c r="P280" s="441"/>
      <c r="Q280" s="441"/>
      <c r="R280" s="462"/>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1"/>
      <c r="BT280" s="441"/>
      <c r="BU280" s="441"/>
      <c r="BV280" s="441"/>
      <c r="BW280" s="441"/>
      <c r="BX280" s="441"/>
      <c r="BY280" s="441"/>
      <c r="BZ280" s="441"/>
      <c r="CA280" s="441"/>
    </row>
    <row r="281" spans="1:79" s="434" customFormat="1" ht="24.75" hidden="1" outlineLevel="1">
      <c r="A281" s="429"/>
      <c r="B281" s="430" t="s">
        <v>1163</v>
      </c>
      <c r="C281" s="431"/>
      <c r="D281" s="432"/>
      <c r="E281" s="433"/>
      <c r="R281" s="463"/>
    </row>
    <row r="282" spans="1:79" s="411" customFormat="1" hidden="1" outlineLevel="2">
      <c r="A282" s="67"/>
      <c r="B282" s="12"/>
      <c r="C282" s="515"/>
      <c r="D282" s="516"/>
      <c r="E282" s="517"/>
      <c r="M282" s="518" t="s">
        <v>112</v>
      </c>
      <c r="N282" s="519"/>
      <c r="O282" s="519"/>
      <c r="P282" s="519"/>
      <c r="Q282" s="519"/>
      <c r="R282" s="467"/>
    </row>
    <row r="283" spans="1:79" s="525" customFormat="1" ht="12" hidden="1" outlineLevel="2">
      <c r="A283" s="468"/>
      <c r="B283" s="469"/>
      <c r="C283" s="520"/>
      <c r="D283" s="521"/>
      <c r="E283" s="522" t="s">
        <v>1255</v>
      </c>
      <c r="F283" s="523"/>
      <c r="G283" s="523"/>
      <c r="H283" s="523"/>
      <c r="I283" s="523"/>
      <c r="J283" s="523"/>
      <c r="K283" s="523"/>
      <c r="L283" s="523"/>
      <c r="M283" s="524">
        <f xml:space="preserve"> Update!M760</f>
        <v>1.0420598112905806E-8</v>
      </c>
      <c r="N283" s="523"/>
      <c r="O283" s="523"/>
      <c r="P283" s="523"/>
      <c r="Q283" s="523"/>
    </row>
    <row r="284" spans="1:79" s="525" customFormat="1" ht="12" hidden="1" outlineLevel="2">
      <c r="A284" s="468"/>
      <c r="B284" s="469"/>
      <c r="C284" s="520"/>
      <c r="D284" s="521" t="s">
        <v>565</v>
      </c>
      <c r="E284" s="522" t="s">
        <v>1256</v>
      </c>
      <c r="F284" s="523"/>
      <c r="G284" s="523"/>
      <c r="H284" s="523"/>
      <c r="I284" s="523"/>
      <c r="J284" s="523"/>
      <c r="K284" s="523"/>
      <c r="L284" s="523"/>
      <c r="M284" s="524">
        <f xml:space="preserve"> Update!M761</f>
        <v>1.0554933631856886E-10</v>
      </c>
      <c r="N284" s="523"/>
      <c r="O284" s="523"/>
      <c r="P284" s="523"/>
      <c r="Q284" s="523"/>
    </row>
    <row r="285" spans="1:79" s="525" customFormat="1" ht="12" hidden="1" outlineLevel="2">
      <c r="A285" s="468"/>
      <c r="B285" s="469"/>
      <c r="C285" s="520"/>
      <c r="D285" s="526"/>
      <c r="E285" s="522" t="s">
        <v>1257</v>
      </c>
      <c r="F285" s="523"/>
      <c r="G285" s="523"/>
      <c r="H285" s="523"/>
      <c r="I285" s="523"/>
      <c r="J285" s="523"/>
      <c r="K285" s="523"/>
      <c r="L285" s="523"/>
      <c r="M285" s="524">
        <f xml:space="preserve"> Update!M762</f>
        <v>1.0526147449224375E-8</v>
      </c>
      <c r="N285" s="523"/>
      <c r="O285" s="523"/>
      <c r="P285" s="523"/>
      <c r="Q285" s="523"/>
    </row>
    <row r="286" spans="1:79" s="411" customFormat="1" hidden="1" outlineLevel="2">
      <c r="A286" s="67"/>
      <c r="B286" s="12"/>
      <c r="C286" s="515"/>
      <c r="D286" s="516"/>
      <c r="E286" s="517"/>
      <c r="M286" s="527"/>
      <c r="N286" s="518" t="s">
        <v>113</v>
      </c>
      <c r="O286" s="519"/>
      <c r="P286" s="519"/>
      <c r="Q286" s="519"/>
      <c r="R286" s="467"/>
    </row>
    <row r="287" spans="1:79" s="525" customFormat="1" ht="12" hidden="1" outlineLevel="2">
      <c r="A287" s="468"/>
      <c r="B287" s="469"/>
      <c r="C287" s="520"/>
      <c r="D287" s="521"/>
      <c r="E287" s="522" t="s">
        <v>1258</v>
      </c>
      <c r="F287" s="523"/>
      <c r="G287" s="523"/>
      <c r="H287" s="523"/>
      <c r="I287" s="523"/>
      <c r="J287" s="523"/>
      <c r="K287" s="523"/>
      <c r="L287" s="523"/>
      <c r="M287" s="523"/>
      <c r="N287" s="524">
        <f xml:space="preserve"> Update!N764</f>
        <v>10.595928874676968</v>
      </c>
      <c r="O287" s="523"/>
      <c r="P287" s="523"/>
      <c r="Q287" s="523"/>
    </row>
    <row r="288" spans="1:79" s="525" customFormat="1" ht="12" hidden="1" outlineLevel="2">
      <c r="A288" s="468"/>
      <c r="B288" s="469"/>
      <c r="C288" s="520"/>
      <c r="D288" s="521" t="s">
        <v>565</v>
      </c>
      <c r="E288" s="522" t="s">
        <v>1259</v>
      </c>
      <c r="F288" s="523"/>
      <c r="G288" s="523"/>
      <c r="H288" s="523"/>
      <c r="I288" s="523"/>
      <c r="J288" s="523"/>
      <c r="K288" s="523"/>
      <c r="L288" s="523"/>
      <c r="M288" s="523"/>
      <c r="N288" s="524">
        <f xml:space="preserve"> Update!N765</f>
        <v>0</v>
      </c>
      <c r="O288" s="523"/>
      <c r="P288" s="523"/>
      <c r="Q288" s="523"/>
    </row>
    <row r="289" spans="1:20" s="525" customFormat="1" ht="12" hidden="1" outlineLevel="2">
      <c r="A289" s="468"/>
      <c r="B289" s="469"/>
      <c r="C289" s="520"/>
      <c r="D289" s="526"/>
      <c r="E289" s="522" t="s">
        <v>1260</v>
      </c>
      <c r="F289" s="523"/>
      <c r="G289" s="523"/>
      <c r="H289" s="523"/>
      <c r="I289" s="523"/>
      <c r="J289" s="523"/>
      <c r="K289" s="523"/>
      <c r="L289" s="523"/>
      <c r="M289" s="523"/>
      <c r="N289" s="524">
        <f xml:space="preserve"> Update!N766</f>
        <v>0</v>
      </c>
      <c r="O289" s="523"/>
      <c r="P289" s="523"/>
      <c r="Q289" s="523"/>
    </row>
    <row r="290" spans="1:20" s="530" customFormat="1" hidden="1" outlineLevel="2">
      <c r="A290" s="67"/>
      <c r="B290" s="85"/>
      <c r="C290" s="528"/>
      <c r="D290" s="516"/>
      <c r="E290" s="517"/>
      <c r="F290" s="412"/>
      <c r="G290" s="412"/>
      <c r="H290" s="412"/>
      <c r="I290" s="412"/>
      <c r="J290" s="412"/>
      <c r="K290" s="412"/>
      <c r="L290" s="412"/>
      <c r="M290" s="529"/>
      <c r="N290" s="529"/>
      <c r="O290" s="518" t="s">
        <v>114</v>
      </c>
      <c r="P290" s="529"/>
      <c r="Q290" s="529"/>
      <c r="R290" s="467"/>
    </row>
    <row r="291" spans="1:20" s="525" customFormat="1" ht="12" hidden="1" outlineLevel="2">
      <c r="A291" s="468"/>
      <c r="B291" s="469"/>
      <c r="C291" s="520"/>
      <c r="D291" s="521"/>
      <c r="E291" s="522" t="s">
        <v>1261</v>
      </c>
      <c r="F291" s="523"/>
      <c r="G291" s="523"/>
      <c r="H291" s="523"/>
      <c r="I291" s="523"/>
      <c r="J291" s="523"/>
      <c r="K291" s="523"/>
      <c r="L291" s="523"/>
      <c r="M291" s="523"/>
      <c r="N291" s="523"/>
      <c r="O291" s="524">
        <f xml:space="preserve"> Update!O768</f>
        <v>0</v>
      </c>
      <c r="P291" s="523"/>
      <c r="Q291" s="523"/>
    </row>
    <row r="292" spans="1:20" s="525" customFormat="1" ht="12" hidden="1" outlineLevel="2">
      <c r="A292" s="468"/>
      <c r="B292" s="469"/>
      <c r="C292" s="520"/>
      <c r="D292" s="521" t="s">
        <v>565</v>
      </c>
      <c r="E292" s="522" t="s">
        <v>1262</v>
      </c>
      <c r="F292" s="523"/>
      <c r="G292" s="523"/>
      <c r="H292" s="523"/>
      <c r="I292" s="523"/>
      <c r="J292" s="523"/>
      <c r="K292" s="523"/>
      <c r="L292" s="523"/>
      <c r="M292" s="523"/>
      <c r="N292" s="523"/>
      <c r="O292" s="524">
        <f xml:space="preserve"> Update!O769</f>
        <v>0</v>
      </c>
      <c r="P292" s="523"/>
      <c r="Q292" s="523"/>
    </row>
    <row r="293" spans="1:20" s="525" customFormat="1" ht="12" hidden="1" outlineLevel="2">
      <c r="A293" s="468"/>
      <c r="B293" s="469"/>
      <c r="C293" s="520"/>
      <c r="D293" s="526"/>
      <c r="E293" s="522" t="s">
        <v>1263</v>
      </c>
      <c r="F293" s="523"/>
      <c r="G293" s="523"/>
      <c r="H293" s="523"/>
      <c r="I293" s="523"/>
      <c r="J293" s="523"/>
      <c r="K293" s="523"/>
      <c r="L293" s="523"/>
      <c r="M293" s="523"/>
      <c r="N293" s="523"/>
      <c r="O293" s="524">
        <f xml:space="preserve"> Update!O770</f>
        <v>0</v>
      </c>
      <c r="P293" s="523"/>
      <c r="Q293" s="523"/>
    </row>
    <row r="294" spans="1:20" s="411" customFormat="1" hidden="1" outlineLevel="2">
      <c r="A294" s="67"/>
      <c r="B294" s="85"/>
      <c r="C294" s="528"/>
      <c r="D294" s="516"/>
      <c r="E294" s="517"/>
      <c r="F294" s="412"/>
      <c r="G294" s="412"/>
      <c r="H294" s="412"/>
      <c r="I294" s="412"/>
      <c r="J294" s="412"/>
      <c r="K294" s="412"/>
      <c r="L294" s="412"/>
      <c r="M294" s="529"/>
      <c r="N294" s="529"/>
      <c r="O294" s="529"/>
      <c r="P294" s="518" t="s">
        <v>115</v>
      </c>
      <c r="Q294" s="529"/>
      <c r="R294" s="467"/>
    </row>
    <row r="295" spans="1:20" s="525" customFormat="1" ht="12" hidden="1" outlineLevel="2">
      <c r="A295" s="468"/>
      <c r="B295" s="469"/>
      <c r="C295" s="520"/>
      <c r="D295" s="521"/>
      <c r="E295" s="522" t="s">
        <v>1264</v>
      </c>
      <c r="F295" s="523"/>
      <c r="G295" s="523"/>
      <c r="H295" s="523"/>
      <c r="I295" s="523"/>
      <c r="J295" s="523"/>
      <c r="K295" s="523"/>
      <c r="L295" s="523"/>
      <c r="M295" s="523"/>
      <c r="N295" s="523"/>
      <c r="O295" s="523"/>
      <c r="P295" s="524">
        <f xml:space="preserve"> Update!P772</f>
        <v>0</v>
      </c>
      <c r="Q295" s="523"/>
    </row>
    <row r="296" spans="1:20" s="525" customFormat="1" ht="12" hidden="1" outlineLevel="2">
      <c r="A296" s="468"/>
      <c r="B296" s="469"/>
      <c r="C296" s="520"/>
      <c r="D296" s="521" t="s">
        <v>565</v>
      </c>
      <c r="E296" s="522" t="s">
        <v>1265</v>
      </c>
      <c r="F296" s="523"/>
      <c r="G296" s="523"/>
      <c r="H296" s="523"/>
      <c r="I296" s="523"/>
      <c r="J296" s="523"/>
      <c r="K296" s="523"/>
      <c r="L296" s="523"/>
      <c r="M296" s="523"/>
      <c r="N296" s="523"/>
      <c r="O296" s="523"/>
      <c r="P296" s="524">
        <f xml:space="preserve"> Update!P773</f>
        <v>0</v>
      </c>
      <c r="Q296" s="523"/>
    </row>
    <row r="297" spans="1:20" s="525" customFormat="1" ht="12" hidden="1" outlineLevel="2">
      <c r="A297" s="468"/>
      <c r="B297" s="469"/>
      <c r="C297" s="520"/>
      <c r="D297" s="526"/>
      <c r="E297" s="522" t="s">
        <v>1266</v>
      </c>
      <c r="F297" s="523"/>
      <c r="G297" s="523"/>
      <c r="H297" s="523"/>
      <c r="I297" s="523"/>
      <c r="J297" s="523"/>
      <c r="K297" s="523"/>
      <c r="L297" s="523"/>
      <c r="M297" s="523"/>
      <c r="N297" s="523"/>
      <c r="O297" s="523"/>
      <c r="P297" s="524">
        <f xml:space="preserve"> Update!P774</f>
        <v>0</v>
      </c>
      <c r="Q297" s="523"/>
    </row>
    <row r="298" spans="1:20" s="411" customFormat="1" hidden="1" outlineLevel="2">
      <c r="A298" s="67"/>
      <c r="B298" s="85"/>
      <c r="C298" s="528"/>
      <c r="D298" s="516"/>
      <c r="E298" s="517"/>
      <c r="F298" s="412"/>
      <c r="G298" s="412"/>
      <c r="H298" s="412"/>
      <c r="I298" s="412"/>
      <c r="J298" s="412"/>
      <c r="K298" s="412"/>
      <c r="L298" s="412"/>
      <c r="M298" s="529"/>
      <c r="N298" s="529"/>
      <c r="O298" s="529"/>
      <c r="P298" s="529"/>
      <c r="Q298" s="518" t="s">
        <v>116</v>
      </c>
      <c r="R298" s="467"/>
    </row>
    <row r="299" spans="1:20" s="525" customFormat="1" ht="12" hidden="1" outlineLevel="2">
      <c r="A299" s="468"/>
      <c r="B299" s="469"/>
      <c r="C299" s="520"/>
      <c r="D299" s="521"/>
      <c r="E299" s="522" t="s">
        <v>1267</v>
      </c>
      <c r="F299" s="523"/>
      <c r="G299" s="523"/>
      <c r="H299" s="523"/>
      <c r="I299" s="523"/>
      <c r="J299" s="523"/>
      <c r="K299" s="523"/>
      <c r="L299" s="523"/>
      <c r="M299" s="523"/>
      <c r="N299" s="523"/>
      <c r="O299" s="523"/>
      <c r="P299" s="523"/>
      <c r="Q299" s="524">
        <f xml:space="preserve"> Update!Q776</f>
        <v>0</v>
      </c>
    </row>
    <row r="300" spans="1:20" s="525" customFormat="1" ht="12" hidden="1" outlineLevel="2">
      <c r="A300" s="468"/>
      <c r="B300" s="469"/>
      <c r="C300" s="520"/>
      <c r="D300" s="521" t="s">
        <v>565</v>
      </c>
      <c r="E300" s="522" t="s">
        <v>1268</v>
      </c>
      <c r="F300" s="523"/>
      <c r="G300" s="523"/>
      <c r="H300" s="523"/>
      <c r="I300" s="523"/>
      <c r="J300" s="523"/>
      <c r="K300" s="523"/>
      <c r="L300" s="523"/>
      <c r="M300" s="523"/>
      <c r="N300" s="523"/>
      <c r="O300" s="523"/>
      <c r="P300" s="523"/>
      <c r="Q300" s="524">
        <f xml:space="preserve"> Update!Q777</f>
        <v>0</v>
      </c>
    </row>
    <row r="301" spans="1:20" s="525" customFormat="1" ht="12" hidden="1" outlineLevel="2">
      <c r="A301" s="468"/>
      <c r="B301" s="469"/>
      <c r="C301" s="520"/>
      <c r="D301" s="526"/>
      <c r="E301" s="522" t="s">
        <v>1269</v>
      </c>
      <c r="F301" s="523"/>
      <c r="G301" s="523"/>
      <c r="H301" s="523"/>
      <c r="I301" s="523"/>
      <c r="J301" s="523"/>
      <c r="K301" s="523"/>
      <c r="L301" s="523"/>
      <c r="M301" s="523"/>
      <c r="N301" s="523"/>
      <c r="O301" s="523"/>
      <c r="P301" s="523"/>
      <c r="Q301" s="524">
        <f xml:space="preserve"> Update!Q778</f>
        <v>0</v>
      </c>
    </row>
    <row r="302" spans="1:20" s="450" customFormat="1" ht="18.75" hidden="1" outlineLevel="1">
      <c r="A302" s="443"/>
      <c r="B302" s="444"/>
      <c r="C302" s="445"/>
      <c r="D302" s="446"/>
      <c r="E302" s="447"/>
      <c r="F302" s="449"/>
      <c r="G302" s="449"/>
      <c r="H302" s="449"/>
      <c r="I302" s="449"/>
      <c r="J302" s="449"/>
      <c r="K302" s="449"/>
      <c r="L302" s="449"/>
      <c r="M302" s="449"/>
      <c r="N302" s="449"/>
      <c r="O302" s="449"/>
      <c r="P302" s="449"/>
      <c r="Q302" s="449"/>
      <c r="R302" s="464"/>
      <c r="S302" s="449"/>
      <c r="T302" s="449"/>
    </row>
    <row r="303" spans="1:20" s="434" customFormat="1" ht="24.75" hidden="1" outlineLevel="1">
      <c r="A303" s="429"/>
      <c r="B303" s="430" t="s">
        <v>1197</v>
      </c>
      <c r="C303" s="431"/>
      <c r="D303" s="432"/>
      <c r="E303" s="433"/>
      <c r="R303" s="463"/>
    </row>
    <row r="304" spans="1:20" s="529" customFormat="1" hidden="1" outlineLevel="2">
      <c r="A304" s="531"/>
      <c r="B304" s="532"/>
      <c r="C304" s="533"/>
      <c r="D304" s="516"/>
      <c r="E304" s="517"/>
      <c r="M304" s="518" t="s">
        <v>112</v>
      </c>
      <c r="N304" s="534" t="s">
        <v>113</v>
      </c>
      <c r="O304" s="518" t="s">
        <v>114</v>
      </c>
      <c r="P304" s="518" t="s">
        <v>115</v>
      </c>
      <c r="Q304" s="518" t="s">
        <v>116</v>
      </c>
      <c r="R304" s="535"/>
    </row>
    <row r="305" spans="1:20" s="530" customFormat="1" ht="12" hidden="1" outlineLevel="2">
      <c r="A305" s="536"/>
      <c r="B305" s="537"/>
      <c r="C305" s="538"/>
      <c r="D305" s="539"/>
      <c r="E305" s="540" t="s">
        <v>1320</v>
      </c>
      <c r="F305" s="541"/>
      <c r="G305" s="541"/>
      <c r="H305" s="541"/>
      <c r="I305" s="541"/>
      <c r="J305" s="541"/>
      <c r="K305" s="541"/>
      <c r="L305" s="541"/>
      <c r="M305" s="542">
        <f xml:space="preserve"> Update!M724</f>
        <v>5.2665610215064585E-9</v>
      </c>
      <c r="N305" s="542">
        <f xml:space="preserve"> Update!N724</f>
        <v>0</v>
      </c>
      <c r="O305" s="542">
        <f xml:space="preserve"> Update!O724</f>
        <v>0</v>
      </c>
      <c r="P305" s="542">
        <f xml:space="preserve"> Update!P724</f>
        <v>0</v>
      </c>
      <c r="Q305" s="542">
        <f xml:space="preserve"> Update!Q724</f>
        <v>0</v>
      </c>
      <c r="R305" s="525"/>
      <c r="S305" s="543"/>
      <c r="T305" s="543"/>
    </row>
    <row r="306" spans="1:20" s="530" customFormat="1" ht="12" hidden="1" outlineLevel="2">
      <c r="A306" s="536"/>
      <c r="B306" s="537"/>
      <c r="C306" s="538"/>
      <c r="D306" s="539" t="s">
        <v>473</v>
      </c>
      <c r="E306" s="542" t="s">
        <v>1321</v>
      </c>
      <c r="F306" s="541"/>
      <c r="G306" s="541"/>
      <c r="H306" s="541"/>
      <c r="I306" s="541"/>
      <c r="J306" s="541"/>
      <c r="K306" s="541"/>
      <c r="L306" s="541"/>
      <c r="M306" s="542">
        <f xml:space="preserve"> Update!M725</f>
        <v>0</v>
      </c>
      <c r="N306" s="542">
        <f xml:space="preserve"> Update!N725</f>
        <v>0</v>
      </c>
      <c r="O306" s="542">
        <f xml:space="preserve"> Update!O725</f>
        <v>0</v>
      </c>
      <c r="P306" s="542">
        <f xml:space="preserve"> Update!P725</f>
        <v>0</v>
      </c>
      <c r="Q306" s="542">
        <f xml:space="preserve"> Update!Q725</f>
        <v>0</v>
      </c>
      <c r="R306" s="525"/>
      <c r="S306" s="543"/>
      <c r="T306" s="543"/>
    </row>
    <row r="307" spans="1:20" s="530" customFormat="1" ht="12" hidden="1" outlineLevel="2">
      <c r="A307" s="536"/>
      <c r="B307" s="537"/>
      <c r="C307" s="538"/>
      <c r="D307" s="544"/>
      <c r="E307" s="542" t="s">
        <v>1322</v>
      </c>
      <c r="F307" s="541"/>
      <c r="G307" s="541"/>
      <c r="H307" s="541"/>
      <c r="I307" s="541"/>
      <c r="J307" s="541"/>
      <c r="K307" s="541"/>
      <c r="L307" s="541"/>
      <c r="M307" s="542">
        <f xml:space="preserve"> Update!M726</f>
        <v>5.2665610215064585E-9</v>
      </c>
      <c r="N307" s="542">
        <f xml:space="preserve"> Update!N726</f>
        <v>0</v>
      </c>
      <c r="O307" s="542">
        <f xml:space="preserve"> Update!O726</f>
        <v>0</v>
      </c>
      <c r="P307" s="542">
        <f xml:space="preserve"> Update!P726</f>
        <v>0</v>
      </c>
      <c r="Q307" s="542">
        <f xml:space="preserve"> Update!Q726</f>
        <v>0</v>
      </c>
      <c r="R307" s="525"/>
      <c r="S307" s="543"/>
      <c r="T307" s="543"/>
    </row>
    <row r="308" spans="1:20" s="449" customFormat="1" ht="18.75" hidden="1" outlineLevel="1">
      <c r="A308" s="451"/>
      <c r="B308" s="452"/>
      <c r="C308" s="453"/>
      <c r="D308" s="454"/>
      <c r="E308" s="447"/>
      <c r="F308" s="455"/>
      <c r="G308" s="455"/>
      <c r="H308" s="455"/>
      <c r="I308" s="456"/>
      <c r="J308" s="455"/>
      <c r="K308" s="455"/>
      <c r="L308" s="455"/>
      <c r="M308" s="455"/>
      <c r="N308" s="455"/>
      <c r="O308" s="455"/>
      <c r="P308" s="455"/>
      <c r="Q308" s="455"/>
      <c r="R308" s="465"/>
      <c r="S308" s="455"/>
      <c r="T308" s="455"/>
    </row>
    <row r="309" spans="1:20" s="434" customFormat="1" ht="24.75" hidden="1" outlineLevel="1">
      <c r="A309" s="429"/>
      <c r="B309" s="430" t="s">
        <v>1198</v>
      </c>
      <c r="C309" s="431"/>
      <c r="D309" s="432"/>
      <c r="E309" s="433"/>
      <c r="R309" s="463"/>
    </row>
    <row r="310" spans="1:20" s="529" customFormat="1" hidden="1" outlineLevel="2">
      <c r="A310" s="531"/>
      <c r="B310" s="532"/>
      <c r="C310" s="533"/>
      <c r="D310" s="516"/>
      <c r="E310" s="517"/>
      <c r="M310" s="518" t="s">
        <v>112</v>
      </c>
      <c r="N310" s="534" t="s">
        <v>113</v>
      </c>
      <c r="O310" s="518" t="s">
        <v>114</v>
      </c>
      <c r="P310" s="518" t="s">
        <v>115</v>
      </c>
      <c r="Q310" s="518" t="s">
        <v>116</v>
      </c>
      <c r="R310" s="535"/>
    </row>
    <row r="311" spans="1:20" s="530" customFormat="1" ht="12" hidden="1" outlineLevel="2">
      <c r="A311" s="545"/>
      <c r="B311" s="546"/>
      <c r="C311" s="547"/>
      <c r="D311" s="539"/>
      <c r="E311" s="540" t="s">
        <v>978</v>
      </c>
      <c r="F311" s="548"/>
      <c r="G311" s="548"/>
      <c r="H311" s="548"/>
      <c r="I311" s="548"/>
      <c r="J311" s="548"/>
      <c r="K311" s="548"/>
      <c r="L311" s="548"/>
      <c r="M311" s="542">
        <f xml:space="preserve"> Update!M728</f>
        <v>5.2630737246121876E-9</v>
      </c>
      <c r="N311" s="542">
        <f xml:space="preserve"> Update!N728</f>
        <v>0</v>
      </c>
      <c r="O311" s="542">
        <f xml:space="preserve"> Update!O728</f>
        <v>0</v>
      </c>
      <c r="P311" s="542">
        <f xml:space="preserve"> Update!P728</f>
        <v>0</v>
      </c>
      <c r="Q311" s="542">
        <f xml:space="preserve"> Update!Q728</f>
        <v>0</v>
      </c>
      <c r="R311" s="549"/>
    </row>
    <row r="312" spans="1:20" s="530" customFormat="1" ht="12" hidden="1" outlineLevel="2">
      <c r="A312" s="545"/>
      <c r="B312" s="546"/>
      <c r="C312" s="547"/>
      <c r="D312" s="539" t="s">
        <v>473</v>
      </c>
      <c r="E312" s="540" t="s">
        <v>1332</v>
      </c>
      <c r="F312" s="548"/>
      <c r="G312" s="548"/>
      <c r="H312" s="548"/>
      <c r="I312" s="548"/>
      <c r="J312" s="548"/>
      <c r="K312" s="548"/>
      <c r="L312" s="548"/>
      <c r="M312" s="542">
        <f xml:space="preserve"> Update!M729</f>
        <v>0</v>
      </c>
      <c r="N312" s="542">
        <f xml:space="preserve"> Update!N729</f>
        <v>0</v>
      </c>
      <c r="O312" s="542">
        <f xml:space="preserve"> Update!O729</f>
        <v>0</v>
      </c>
      <c r="P312" s="542">
        <f xml:space="preserve"> Update!P729</f>
        <v>0</v>
      </c>
      <c r="Q312" s="542">
        <f xml:space="preserve"> Update!Q729</f>
        <v>0</v>
      </c>
      <c r="R312" s="549"/>
    </row>
    <row r="313" spans="1:20" s="530" customFormat="1" ht="12" hidden="1" outlineLevel="2">
      <c r="A313" s="545"/>
      <c r="B313" s="546"/>
      <c r="C313" s="547"/>
      <c r="D313" s="539" t="s">
        <v>473</v>
      </c>
      <c r="E313" s="540" t="s">
        <v>1333</v>
      </c>
      <c r="F313" s="548"/>
      <c r="G313" s="548"/>
      <c r="H313" s="548"/>
      <c r="I313" s="548"/>
      <c r="J313" s="548"/>
      <c r="K313" s="548"/>
      <c r="L313" s="548"/>
      <c r="M313" s="542">
        <f xml:space="preserve"> Update!M730</f>
        <v>0</v>
      </c>
      <c r="N313" s="542">
        <f xml:space="preserve"> Update!N730</f>
        <v>0</v>
      </c>
      <c r="O313" s="542">
        <f xml:space="preserve"> Update!O730</f>
        <v>0</v>
      </c>
      <c r="P313" s="542">
        <f xml:space="preserve"> Update!P730</f>
        <v>0</v>
      </c>
      <c r="Q313" s="542">
        <f xml:space="preserve"> Update!Q730</f>
        <v>0</v>
      </c>
      <c r="R313" s="549"/>
    </row>
    <row r="314" spans="1:20" s="530" customFormat="1" ht="12" hidden="1" outlineLevel="2">
      <c r="A314" s="545"/>
      <c r="B314" s="546"/>
      <c r="C314" s="547"/>
      <c r="D314" s="539"/>
      <c r="E314" s="540" t="s">
        <v>981</v>
      </c>
      <c r="F314" s="548"/>
      <c r="G314" s="548"/>
      <c r="H314" s="548"/>
      <c r="I314" s="548"/>
      <c r="J314" s="548"/>
      <c r="K314" s="548"/>
      <c r="L314" s="548"/>
      <c r="M314" s="542">
        <f xml:space="preserve"> Update!M731</f>
        <v>5.2630737246121876E-9</v>
      </c>
      <c r="N314" s="542">
        <f xml:space="preserve"> Update!N731</f>
        <v>0</v>
      </c>
      <c r="O314" s="542">
        <f xml:space="preserve"> Update!O731</f>
        <v>0</v>
      </c>
      <c r="P314" s="542">
        <f xml:space="preserve"> Update!P731</f>
        <v>0</v>
      </c>
      <c r="Q314" s="542">
        <f xml:space="preserve"> Update!Q731</f>
        <v>0</v>
      </c>
      <c r="R314" s="549"/>
    </row>
    <row r="315" spans="1:20" s="449" customFormat="1" ht="18.75" hidden="1" outlineLevel="1">
      <c r="A315" s="443"/>
      <c r="B315" s="444"/>
      <c r="C315" s="445"/>
      <c r="D315" s="446"/>
      <c r="E315" s="447"/>
      <c r="R315" s="464"/>
    </row>
    <row r="316" spans="1:20" s="434" customFormat="1" ht="24.75" hidden="1" outlineLevel="1">
      <c r="A316" s="429"/>
      <c r="B316" s="430" t="s">
        <v>1199</v>
      </c>
      <c r="C316" s="431"/>
      <c r="D316" s="432"/>
      <c r="E316" s="433"/>
      <c r="R316" s="463"/>
    </row>
    <row r="317" spans="1:20" s="529" customFormat="1" hidden="1" outlineLevel="2">
      <c r="A317" s="531"/>
      <c r="B317" s="532"/>
      <c r="C317" s="533"/>
      <c r="D317" s="516"/>
      <c r="E317" s="517"/>
      <c r="M317" s="518" t="s">
        <v>112</v>
      </c>
      <c r="N317" s="534" t="s">
        <v>113</v>
      </c>
      <c r="O317" s="518" t="s">
        <v>114</v>
      </c>
      <c r="P317" s="518" t="s">
        <v>115</v>
      </c>
      <c r="Q317" s="518" t="s">
        <v>116</v>
      </c>
      <c r="R317" s="535"/>
    </row>
    <row r="318" spans="1:20" s="530" customFormat="1" ht="12" hidden="1" outlineLevel="2">
      <c r="A318" s="545"/>
      <c r="B318" s="546"/>
      <c r="C318" s="547"/>
      <c r="D318" s="539"/>
      <c r="E318" s="540" t="s">
        <v>982</v>
      </c>
      <c r="F318" s="548"/>
      <c r="G318" s="548"/>
      <c r="H318" s="548"/>
      <c r="I318" s="548"/>
      <c r="J318" s="548"/>
      <c r="K318" s="548"/>
      <c r="L318" s="548"/>
      <c r="M318" s="542">
        <f xml:space="preserve"> Update!M733</f>
        <v>0</v>
      </c>
      <c r="N318" s="542">
        <f xml:space="preserve"> Update!N733</f>
        <v>0</v>
      </c>
      <c r="O318" s="542">
        <f xml:space="preserve"> Update!O733</f>
        <v>0</v>
      </c>
      <c r="P318" s="542">
        <f xml:space="preserve"> Update!P733</f>
        <v>0</v>
      </c>
      <c r="Q318" s="542">
        <f xml:space="preserve"> Update!Q733</f>
        <v>0</v>
      </c>
      <c r="R318" s="549"/>
    </row>
    <row r="319" spans="1:20" s="530" customFormat="1" ht="12" hidden="1" outlineLevel="2">
      <c r="A319" s="545"/>
      <c r="B319" s="546"/>
      <c r="C319" s="547"/>
      <c r="D319" s="539" t="s">
        <v>565</v>
      </c>
      <c r="E319" s="540" t="s">
        <v>1340</v>
      </c>
      <c r="F319" s="548"/>
      <c r="G319" s="548"/>
      <c r="H319" s="548"/>
      <c r="I319" s="548"/>
      <c r="J319" s="548"/>
      <c r="K319" s="548"/>
      <c r="L319" s="548"/>
      <c r="M319" s="542">
        <f xml:space="preserve"> Update!M734</f>
        <v>10.662253164000109</v>
      </c>
      <c r="N319" s="542">
        <f xml:space="preserve"> Update!N734</f>
        <v>0</v>
      </c>
      <c r="O319" s="542">
        <f xml:space="preserve"> Update!O734</f>
        <v>0</v>
      </c>
      <c r="P319" s="542">
        <f xml:space="preserve"> Update!P734</f>
        <v>0</v>
      </c>
      <c r="Q319" s="542">
        <f xml:space="preserve"> Update!Q734</f>
        <v>0</v>
      </c>
      <c r="R319" s="549"/>
    </row>
    <row r="320" spans="1:20" s="530" customFormat="1" ht="12" hidden="1" outlineLevel="2">
      <c r="A320" s="545"/>
      <c r="B320" s="546"/>
      <c r="C320" s="547"/>
      <c r="D320" s="539" t="s">
        <v>473</v>
      </c>
      <c r="E320" s="540" t="s">
        <v>1341</v>
      </c>
      <c r="F320" s="548"/>
      <c r="G320" s="548"/>
      <c r="H320" s="548"/>
      <c r="I320" s="548"/>
      <c r="J320" s="548"/>
      <c r="K320" s="548"/>
      <c r="L320" s="548"/>
      <c r="M320" s="542">
        <f xml:space="preserve"> Update!M735</f>
        <v>6.6324299852774743E-2</v>
      </c>
      <c r="N320" s="542">
        <f xml:space="preserve"> Update!N735</f>
        <v>0</v>
      </c>
      <c r="O320" s="542">
        <f xml:space="preserve"> Update!O735</f>
        <v>0</v>
      </c>
      <c r="P320" s="542">
        <f xml:space="preserve"> Update!P735</f>
        <v>0</v>
      </c>
      <c r="Q320" s="542">
        <f xml:space="preserve"> Update!Q735</f>
        <v>0</v>
      </c>
      <c r="R320" s="549"/>
    </row>
    <row r="321" spans="1:18" s="530" customFormat="1" ht="12" hidden="1" outlineLevel="2">
      <c r="A321" s="545"/>
      <c r="B321" s="546"/>
      <c r="C321" s="547"/>
      <c r="D321" s="539"/>
      <c r="E321" s="540" t="s">
        <v>984</v>
      </c>
      <c r="F321" s="548"/>
      <c r="G321" s="548"/>
      <c r="H321" s="548"/>
      <c r="I321" s="548"/>
      <c r="J321" s="548"/>
      <c r="K321" s="548"/>
      <c r="L321" s="548"/>
      <c r="M321" s="542">
        <f xml:space="preserve"> Update!M736</f>
        <v>10.595928864147334</v>
      </c>
      <c r="N321" s="542">
        <f xml:space="preserve"> Update!N736</f>
        <v>0</v>
      </c>
      <c r="O321" s="542">
        <f xml:space="preserve"> Update!O736</f>
        <v>0</v>
      </c>
      <c r="P321" s="542">
        <f xml:space="preserve"> Update!P736</f>
        <v>0</v>
      </c>
      <c r="Q321" s="542">
        <f xml:space="preserve"> Update!Q736</f>
        <v>0</v>
      </c>
      <c r="R321" s="549"/>
    </row>
    <row r="322" spans="1:18" s="449" customFormat="1" ht="18.75" hidden="1" outlineLevel="1">
      <c r="A322" s="443"/>
      <c r="B322" s="444"/>
      <c r="C322" s="445"/>
      <c r="D322" s="446"/>
      <c r="E322" s="447"/>
      <c r="R322" s="464"/>
    </row>
    <row r="323" spans="1:18" s="434" customFormat="1" ht="24.75" hidden="1" outlineLevel="1">
      <c r="A323" s="429"/>
      <c r="B323" s="430" t="s">
        <v>1200</v>
      </c>
      <c r="C323" s="431"/>
      <c r="D323" s="432"/>
      <c r="E323" s="433"/>
      <c r="R323" s="463"/>
    </row>
    <row r="324" spans="1:18" s="529" customFormat="1" hidden="1" outlineLevel="2">
      <c r="A324" s="531"/>
      <c r="B324" s="532"/>
      <c r="C324" s="533"/>
      <c r="D324" s="516"/>
      <c r="E324" s="517"/>
      <c r="M324" s="518" t="s">
        <v>112</v>
      </c>
      <c r="N324" s="534" t="s">
        <v>113</v>
      </c>
      <c r="O324" s="518" t="s">
        <v>114</v>
      </c>
      <c r="P324" s="518" t="s">
        <v>115</v>
      </c>
      <c r="Q324" s="518" t="s">
        <v>116</v>
      </c>
      <c r="R324" s="535"/>
    </row>
    <row r="325" spans="1:18" s="530" customFormat="1" ht="12" hidden="1" outlineLevel="2">
      <c r="A325" s="545"/>
      <c r="B325" s="546"/>
      <c r="C325" s="547"/>
      <c r="D325" s="539"/>
      <c r="E325" s="540" t="s">
        <v>1305</v>
      </c>
      <c r="M325" s="550">
        <f t="shared" ref="M325:Q325" si="8" xml:space="preserve"> M305 + M311 + M318</f>
        <v>1.0529634746118646E-8</v>
      </c>
      <c r="N325" s="550">
        <f t="shared" si="8"/>
        <v>0</v>
      </c>
      <c r="O325" s="550">
        <f t="shared" si="8"/>
        <v>0</v>
      </c>
      <c r="P325" s="550">
        <f t="shared" si="8"/>
        <v>0</v>
      </c>
      <c r="Q325" s="550">
        <f t="shared" si="8"/>
        <v>0</v>
      </c>
      <c r="R325" s="549"/>
    </row>
    <row r="326" spans="1:18" s="530" customFormat="1" ht="12" hidden="1" outlineLevel="2">
      <c r="A326" s="545"/>
      <c r="B326" s="546"/>
      <c r="C326" s="547"/>
      <c r="D326" s="539"/>
      <c r="E326" s="540" t="s">
        <v>1306</v>
      </c>
      <c r="M326" s="550">
        <f t="shared" ref="M326:Q326" si="9" xml:space="preserve"> M307 + M314 + M321</f>
        <v>10.595928874676968</v>
      </c>
      <c r="N326" s="550">
        <f t="shared" si="9"/>
        <v>0</v>
      </c>
      <c r="O326" s="550">
        <f t="shared" si="9"/>
        <v>0</v>
      </c>
      <c r="P326" s="550">
        <f t="shared" si="9"/>
        <v>0</v>
      </c>
      <c r="Q326" s="550">
        <f t="shared" si="9"/>
        <v>0</v>
      </c>
      <c r="R326" s="549"/>
    </row>
    <row r="327" spans="1:18" s="530" customFormat="1" ht="12" hidden="1" outlineLevel="2">
      <c r="A327" s="545"/>
      <c r="B327" s="546"/>
      <c r="C327" s="547"/>
      <c r="D327" s="539"/>
      <c r="E327" s="540" t="s">
        <v>1307</v>
      </c>
      <c r="M327" s="550">
        <f xml:space="preserve"> M306 + M312 + M320</f>
        <v>6.6324299852774743E-2</v>
      </c>
      <c r="N327" s="550">
        <f xml:space="preserve"> N306 + N312 + N320</f>
        <v>0</v>
      </c>
      <c r="O327" s="550">
        <f xml:space="preserve"> O306 + O312 + O320</f>
        <v>0</v>
      </c>
      <c r="P327" s="550">
        <f xml:space="preserve"> P306 + P312 + P320</f>
        <v>0</v>
      </c>
      <c r="Q327" s="550">
        <f xml:space="preserve"> Q306 + Q312 + Q320</f>
        <v>0</v>
      </c>
      <c r="R327" s="549"/>
    </row>
    <row r="328" spans="1:18" s="449" customFormat="1" ht="18.75" hidden="1" outlineLevel="1">
      <c r="A328" s="443"/>
      <c r="B328" s="444"/>
      <c r="C328" s="445"/>
      <c r="D328" s="446"/>
      <c r="E328" s="447"/>
      <c r="R328" s="464"/>
    </row>
    <row r="329" spans="1:18" s="434" customFormat="1" ht="24.75" hidden="1" outlineLevel="1">
      <c r="A329" s="429"/>
      <c r="B329" s="430" t="s">
        <v>1201</v>
      </c>
      <c r="C329" s="431"/>
      <c r="D329" s="432"/>
      <c r="E329" s="433"/>
      <c r="R329" s="463"/>
    </row>
    <row r="330" spans="1:18" s="529" customFormat="1" hidden="1" outlineLevel="2">
      <c r="A330" s="531"/>
      <c r="B330" s="532"/>
      <c r="C330" s="533"/>
      <c r="D330" s="516"/>
      <c r="E330" s="517"/>
      <c r="M330" s="518" t="s">
        <v>112</v>
      </c>
      <c r="N330" s="534" t="s">
        <v>113</v>
      </c>
      <c r="O330" s="518" t="s">
        <v>114</v>
      </c>
      <c r="P330" s="518" t="s">
        <v>115</v>
      </c>
      <c r="Q330" s="518" t="s">
        <v>116</v>
      </c>
      <c r="R330" s="535"/>
    </row>
    <row r="331" spans="1:18" s="530" customFormat="1" ht="12" hidden="1" outlineLevel="2">
      <c r="A331" s="545"/>
      <c r="B331" s="546"/>
      <c r="C331" s="547"/>
      <c r="D331" s="539"/>
      <c r="E331" s="540" t="s">
        <v>985</v>
      </c>
      <c r="F331" s="548"/>
      <c r="G331" s="548"/>
      <c r="H331" s="548"/>
      <c r="I331" s="548"/>
      <c r="J331" s="548"/>
      <c r="K331" s="548"/>
      <c r="L331" s="548"/>
      <c r="M331" s="542">
        <f xml:space="preserve"> Update!M738</f>
        <v>5.2381558382394459E-9</v>
      </c>
      <c r="N331" s="542">
        <f xml:space="preserve"> Update!N738</f>
        <v>0</v>
      </c>
      <c r="O331" s="542">
        <f xml:space="preserve"> Update!O738</f>
        <v>0</v>
      </c>
      <c r="P331" s="542">
        <f xml:space="preserve"> Update!P738</f>
        <v>0</v>
      </c>
      <c r="Q331" s="542">
        <f xml:space="preserve"> Update!Q738</f>
        <v>0</v>
      </c>
      <c r="R331" s="549"/>
    </row>
    <row r="332" spans="1:18" s="530" customFormat="1" ht="12" hidden="1" outlineLevel="2">
      <c r="A332" s="545"/>
      <c r="B332" s="546"/>
      <c r="C332" s="547"/>
      <c r="D332" s="539"/>
      <c r="E332" s="540" t="s">
        <v>986</v>
      </c>
      <c r="F332" s="548"/>
      <c r="G332" s="548"/>
      <c r="H332" s="548"/>
      <c r="I332" s="548"/>
      <c r="J332" s="548"/>
      <c r="K332" s="548"/>
      <c r="L332" s="548"/>
      <c r="M332" s="542">
        <f xml:space="preserve"> Update!M739</f>
        <v>5.234687350071967E-9</v>
      </c>
      <c r="N332" s="542">
        <f xml:space="preserve"> Update!N739</f>
        <v>0</v>
      </c>
      <c r="O332" s="542">
        <f xml:space="preserve"> Update!O739</f>
        <v>0</v>
      </c>
      <c r="P332" s="542">
        <f xml:space="preserve"> Update!P739</f>
        <v>0</v>
      </c>
      <c r="Q332" s="542">
        <f xml:space="preserve"> Update!Q739</f>
        <v>0</v>
      </c>
      <c r="R332" s="549"/>
    </row>
    <row r="333" spans="1:18" s="530" customFormat="1" ht="12" hidden="1" outlineLevel="2">
      <c r="A333" s="545"/>
      <c r="B333" s="546"/>
      <c r="C333" s="547"/>
      <c r="D333" s="539"/>
      <c r="E333" s="540" t="s">
        <v>987</v>
      </c>
      <c r="F333" s="548"/>
      <c r="G333" s="548"/>
      <c r="H333" s="548"/>
      <c r="I333" s="548"/>
      <c r="J333" s="548"/>
      <c r="K333" s="548"/>
      <c r="L333" s="548"/>
      <c r="M333" s="542">
        <f xml:space="preserve"> Update!M740</f>
        <v>5.2693898745928696</v>
      </c>
      <c r="N333" s="542">
        <f xml:space="preserve"> Update!N740</f>
        <v>0</v>
      </c>
      <c r="O333" s="542">
        <f xml:space="preserve"> Update!O740</f>
        <v>0</v>
      </c>
      <c r="P333" s="542">
        <f xml:space="preserve"> Update!P740</f>
        <v>0</v>
      </c>
      <c r="Q333" s="542">
        <f xml:space="preserve"> Update!Q740</f>
        <v>0</v>
      </c>
      <c r="R333" s="549"/>
    </row>
    <row r="334" spans="1:18" s="530" customFormat="1" ht="12" hidden="1" outlineLevel="2">
      <c r="A334" s="545"/>
      <c r="B334" s="546"/>
      <c r="C334" s="547"/>
      <c r="D334" s="539"/>
      <c r="E334" s="540" t="s">
        <v>988</v>
      </c>
      <c r="F334" s="548"/>
      <c r="G334" s="548"/>
      <c r="H334" s="548"/>
      <c r="I334" s="548"/>
      <c r="J334" s="548"/>
      <c r="K334" s="548"/>
      <c r="L334" s="548"/>
      <c r="M334" s="542">
        <f xml:space="preserve"> Update!M741</f>
        <v>5.2693898850657126</v>
      </c>
      <c r="N334" s="542">
        <f xml:space="preserve"> Update!N741</f>
        <v>0</v>
      </c>
      <c r="O334" s="542">
        <f xml:space="preserve"> Update!O741</f>
        <v>0</v>
      </c>
      <c r="P334" s="542">
        <f xml:space="preserve"> Update!P741</f>
        <v>0</v>
      </c>
      <c r="Q334" s="542">
        <f xml:space="preserve"> Update!Q741</f>
        <v>0</v>
      </c>
      <c r="R334" s="549"/>
    </row>
    <row r="335" spans="1:18" s="448" customFormat="1" ht="18.75" hidden="1" outlineLevel="1">
      <c r="A335" s="443"/>
      <c r="B335" s="444"/>
      <c r="C335" s="445"/>
      <c r="D335" s="446"/>
      <c r="E335" s="447"/>
      <c r="R335" s="457"/>
    </row>
    <row r="336" spans="1:18" s="434" customFormat="1" ht="24.75" hidden="1" outlineLevel="1">
      <c r="A336" s="429"/>
      <c r="B336" s="430" t="s">
        <v>1168</v>
      </c>
      <c r="C336" s="431"/>
      <c r="D336" s="432"/>
      <c r="E336" s="433"/>
      <c r="R336" s="463"/>
    </row>
    <row r="337" spans="1:79" s="529" customFormat="1" hidden="1" outlineLevel="2">
      <c r="A337" s="531"/>
      <c r="B337" s="532"/>
      <c r="C337" s="533"/>
      <c r="D337" s="516"/>
      <c r="E337" s="517"/>
      <c r="M337" s="518" t="s">
        <v>112</v>
      </c>
      <c r="N337" s="534" t="s">
        <v>113</v>
      </c>
      <c r="O337" s="518" t="s">
        <v>114</v>
      </c>
      <c r="P337" s="518" t="s">
        <v>115</v>
      </c>
      <c r="Q337" s="518" t="s">
        <v>116</v>
      </c>
      <c r="R337" s="535"/>
    </row>
    <row r="338" spans="1:79" s="556" customFormat="1" ht="12" hidden="1" outlineLevel="2">
      <c r="A338" s="551"/>
      <c r="B338" s="546"/>
      <c r="C338" s="552"/>
      <c r="D338" s="521"/>
      <c r="E338" s="522" t="s">
        <v>442</v>
      </c>
      <c r="F338" s="553"/>
      <c r="G338" s="553"/>
      <c r="H338" s="553"/>
      <c r="I338" s="553"/>
      <c r="J338" s="554"/>
      <c r="K338" s="554"/>
      <c r="L338" s="554"/>
      <c r="M338" s="555">
        <f xml:space="preserve"> Inp!M$201</f>
        <v>0.4</v>
      </c>
      <c r="N338" s="555">
        <f xml:space="preserve"> Inp!N$201</f>
        <v>0.4</v>
      </c>
      <c r="O338" s="555">
        <f xml:space="preserve"> Inp!O$201</f>
        <v>0.4</v>
      </c>
      <c r="P338" s="555">
        <f xml:space="preserve"> Inp!P$201</f>
        <v>0.4</v>
      </c>
      <c r="Q338" s="555">
        <f xml:space="preserve"> Inp!Q$201</f>
        <v>0.4</v>
      </c>
    </row>
    <row r="339" spans="1:79" s="558" customFormat="1" ht="12" hidden="1" outlineLevel="2">
      <c r="A339" s="545"/>
      <c r="B339" s="546"/>
      <c r="C339" s="547"/>
      <c r="D339" s="539"/>
      <c r="E339" s="557" t="s">
        <v>998</v>
      </c>
      <c r="F339" s="548"/>
      <c r="G339" s="548"/>
      <c r="H339" s="548"/>
      <c r="I339" s="548"/>
      <c r="J339" s="548"/>
      <c r="K339" s="548"/>
      <c r="L339" s="548"/>
      <c r="M339" s="542">
        <f xml:space="preserve"> Update!M788</f>
        <v>2.0132586848738039</v>
      </c>
      <c r="N339" s="542">
        <f xml:space="preserve"> Update!N788</f>
        <v>0</v>
      </c>
      <c r="O339" s="542">
        <f xml:space="preserve"> Update!O788</f>
        <v>0</v>
      </c>
      <c r="P339" s="542">
        <f xml:space="preserve"> Update!P788</f>
        <v>0</v>
      </c>
      <c r="Q339" s="542">
        <f xml:space="preserve"> Update!Q788</f>
        <v>0</v>
      </c>
      <c r="R339" s="556"/>
    </row>
    <row r="340" spans="1:79" s="448" customFormat="1" ht="18.75" hidden="1" outlineLevel="1">
      <c r="A340" s="443"/>
      <c r="B340" s="444"/>
      <c r="C340" s="445"/>
      <c r="D340" s="446"/>
      <c r="E340" s="447"/>
      <c r="F340" s="447"/>
      <c r="G340" s="447"/>
      <c r="H340" s="447"/>
      <c r="I340" s="447"/>
      <c r="J340" s="447"/>
      <c r="K340" s="447"/>
      <c r="L340" s="447"/>
      <c r="M340" s="447"/>
      <c r="N340" s="447"/>
      <c r="O340" s="447"/>
      <c r="P340" s="447"/>
      <c r="Q340" s="447"/>
      <c r="R340" s="457"/>
    </row>
    <row r="341" spans="1:79" s="434" customFormat="1" ht="24.75" hidden="1" outlineLevel="1">
      <c r="A341" s="429"/>
      <c r="B341" s="430" t="s">
        <v>1167</v>
      </c>
      <c r="C341" s="431"/>
      <c r="D341" s="432"/>
      <c r="E341" s="433"/>
      <c r="R341" s="463"/>
    </row>
    <row r="342" spans="1:79" s="529" customFormat="1" hidden="1" outlineLevel="2">
      <c r="A342" s="531"/>
      <c r="B342" s="532"/>
      <c r="C342" s="533"/>
      <c r="D342" s="516"/>
      <c r="E342" s="517"/>
      <c r="M342" s="518" t="s">
        <v>112</v>
      </c>
      <c r="N342" s="534" t="s">
        <v>113</v>
      </c>
      <c r="O342" s="518" t="s">
        <v>114</v>
      </c>
      <c r="P342" s="518" t="s">
        <v>115</v>
      </c>
      <c r="Q342" s="518" t="s">
        <v>116</v>
      </c>
      <c r="R342" s="535"/>
    </row>
    <row r="343" spans="1:79" s="556" customFormat="1" ht="12" hidden="1" outlineLevel="2">
      <c r="A343" s="551"/>
      <c r="B343" s="546"/>
      <c r="C343" s="552"/>
      <c r="D343" s="521"/>
      <c r="E343" s="522" t="s">
        <v>447</v>
      </c>
      <c r="F343" s="553"/>
      <c r="G343" s="553"/>
      <c r="H343" s="553"/>
      <c r="I343" s="553"/>
      <c r="J343" s="554"/>
      <c r="K343" s="554"/>
      <c r="L343" s="554"/>
      <c r="M343" s="555">
        <f xml:space="preserve"> Inp!M$209</f>
        <v>0</v>
      </c>
      <c r="N343" s="555">
        <f xml:space="preserve"> Inp!N$209</f>
        <v>0</v>
      </c>
      <c r="O343" s="555">
        <f xml:space="preserve"> Inp!O$209</f>
        <v>0</v>
      </c>
      <c r="P343" s="555">
        <f xml:space="preserve"> Inp!P$209</f>
        <v>0</v>
      </c>
      <c r="Q343" s="555">
        <f xml:space="preserve"> Inp!Q$209</f>
        <v>0</v>
      </c>
    </row>
    <row r="344" spans="1:79" s="558" customFormat="1" ht="12" hidden="1" outlineLevel="2">
      <c r="A344" s="545"/>
      <c r="B344" s="546"/>
      <c r="C344" s="547"/>
      <c r="D344" s="539"/>
      <c r="E344" s="540" t="s">
        <v>1000</v>
      </c>
      <c r="F344" s="548"/>
      <c r="G344" s="548"/>
      <c r="H344" s="548"/>
      <c r="I344" s="548"/>
      <c r="J344" s="548"/>
      <c r="K344" s="548"/>
      <c r="L344" s="548"/>
      <c r="M344" s="542">
        <f xml:space="preserve"> Update!M796</f>
        <v>0</v>
      </c>
      <c r="N344" s="542">
        <f xml:space="preserve"> Update!N796</f>
        <v>0</v>
      </c>
      <c r="O344" s="542">
        <f xml:space="preserve"> Update!O796</f>
        <v>0</v>
      </c>
      <c r="P344" s="542">
        <f xml:space="preserve"> Update!P796</f>
        <v>0</v>
      </c>
      <c r="Q344" s="542">
        <f xml:space="preserve"> Update!Q796</f>
        <v>0</v>
      </c>
      <c r="R344" s="556"/>
    </row>
    <row r="345" spans="1:79" s="448" customFormat="1" ht="18.75" hidden="1" outlineLevel="1">
      <c r="A345" s="443"/>
      <c r="B345" s="444"/>
      <c r="C345" s="445"/>
      <c r="D345" s="446"/>
      <c r="E345" s="447"/>
      <c r="R345" s="457"/>
    </row>
    <row r="346" spans="1:79" s="448" customFormat="1" ht="18.75">
      <c r="A346" s="443"/>
      <c r="B346" s="444"/>
      <c r="C346" s="445"/>
      <c r="D346" s="446"/>
      <c r="E346" s="447"/>
      <c r="R346" s="457"/>
    </row>
    <row r="347" spans="1:79" s="428" customFormat="1" ht="32.25" collapsed="1">
      <c r="A347" s="427" t="s">
        <v>1032</v>
      </c>
      <c r="B347" s="427"/>
      <c r="C347" s="427"/>
      <c r="D347" s="427"/>
      <c r="E347" s="427"/>
      <c r="F347" s="427"/>
      <c r="G347" s="427"/>
      <c r="H347" s="427"/>
      <c r="I347" s="427"/>
      <c r="J347" s="427"/>
      <c r="K347" s="427"/>
      <c r="L347" s="427"/>
      <c r="M347" s="427"/>
      <c r="N347" s="427"/>
      <c r="O347" s="427"/>
      <c r="P347" s="427"/>
      <c r="Q347" s="427"/>
      <c r="R347" s="427"/>
      <c r="S347" s="427"/>
      <c r="T347" s="427"/>
    </row>
    <row r="348" spans="1:79" s="442" customFormat="1" ht="18.75" hidden="1" outlineLevel="1">
      <c r="A348" s="435"/>
      <c r="B348" s="436"/>
      <c r="C348" s="437"/>
      <c r="D348" s="438"/>
      <c r="E348" s="439"/>
      <c r="F348" s="440"/>
      <c r="G348" s="440"/>
      <c r="H348" s="440"/>
      <c r="I348" s="441"/>
      <c r="J348" s="441"/>
      <c r="K348" s="441"/>
      <c r="L348" s="441"/>
      <c r="M348" s="441"/>
      <c r="N348" s="441"/>
      <c r="O348" s="441"/>
      <c r="P348" s="441"/>
      <c r="Q348" s="441"/>
      <c r="R348" s="462"/>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1"/>
      <c r="BT348" s="441"/>
      <c r="BU348" s="441"/>
      <c r="BV348" s="441"/>
      <c r="BW348" s="441"/>
      <c r="BX348" s="441"/>
      <c r="BY348" s="441"/>
      <c r="BZ348" s="441"/>
      <c r="CA348" s="441"/>
    </row>
    <row r="349" spans="1:79" s="434" customFormat="1" ht="24.75" hidden="1" outlineLevel="1">
      <c r="A349" s="429"/>
      <c r="B349" s="430" t="s">
        <v>1164</v>
      </c>
      <c r="C349" s="431"/>
      <c r="D349" s="432"/>
      <c r="E349" s="433"/>
      <c r="R349" s="463"/>
    </row>
    <row r="350" spans="1:79" s="411" customFormat="1" hidden="1" outlineLevel="2">
      <c r="A350" s="67"/>
      <c r="B350" s="12"/>
      <c r="C350" s="515"/>
      <c r="D350" s="516"/>
      <c r="E350" s="517"/>
      <c r="M350" s="518" t="s">
        <v>112</v>
      </c>
      <c r="N350" s="519"/>
      <c r="O350" s="519"/>
      <c r="P350" s="519"/>
      <c r="Q350" s="519"/>
      <c r="R350" s="467"/>
    </row>
    <row r="351" spans="1:79" s="525" customFormat="1" ht="12" hidden="1" outlineLevel="2">
      <c r="A351" s="468"/>
      <c r="B351" s="469"/>
      <c r="C351" s="520"/>
      <c r="D351" s="521"/>
      <c r="E351" s="522" t="s">
        <v>1270</v>
      </c>
      <c r="F351" s="523"/>
      <c r="G351" s="523"/>
      <c r="H351" s="523"/>
      <c r="I351" s="523"/>
      <c r="J351" s="523"/>
      <c r="K351" s="523"/>
      <c r="L351" s="523"/>
      <c r="M351" s="524">
        <f xml:space="preserve"> Update!M832</f>
        <v>151.8373506861216</v>
      </c>
      <c r="N351" s="523"/>
      <c r="O351" s="523"/>
      <c r="P351" s="523"/>
      <c r="Q351" s="523"/>
    </row>
    <row r="352" spans="1:79" s="525" customFormat="1" ht="12" hidden="1" outlineLevel="2">
      <c r="A352" s="468"/>
      <c r="B352" s="469"/>
      <c r="C352" s="520"/>
      <c r="D352" s="521"/>
      <c r="E352" s="522" t="s">
        <v>1271</v>
      </c>
      <c r="F352" s="523"/>
      <c r="G352" s="523"/>
      <c r="H352" s="523"/>
      <c r="I352" s="523"/>
      <c r="J352" s="523"/>
      <c r="K352" s="523"/>
      <c r="L352" s="523"/>
      <c r="M352" s="524">
        <f xml:space="preserve"> Update!M833</f>
        <v>1.5379473826402927</v>
      </c>
      <c r="N352" s="523"/>
      <c r="O352" s="523"/>
      <c r="P352" s="523"/>
      <c r="Q352" s="523"/>
    </row>
    <row r="353" spans="1:18" s="525" customFormat="1" ht="12" hidden="1" outlineLevel="2">
      <c r="A353" s="468"/>
      <c r="B353" s="469"/>
      <c r="C353" s="520"/>
      <c r="D353" s="526"/>
      <c r="E353" s="522" t="s">
        <v>1272</v>
      </c>
      <c r="F353" s="523"/>
      <c r="G353" s="523"/>
      <c r="H353" s="523"/>
      <c r="I353" s="523"/>
      <c r="J353" s="523"/>
      <c r="K353" s="523"/>
      <c r="L353" s="523"/>
      <c r="M353" s="524">
        <f xml:space="preserve"> Update!M834</f>
        <v>153.37529806876188</v>
      </c>
      <c r="N353" s="523"/>
      <c r="O353" s="523"/>
      <c r="P353" s="523"/>
      <c r="Q353" s="523"/>
    </row>
    <row r="354" spans="1:18" s="411" customFormat="1" hidden="1" outlineLevel="2">
      <c r="A354" s="67"/>
      <c r="B354" s="12"/>
      <c r="C354" s="515"/>
      <c r="D354" s="516"/>
      <c r="E354" s="517"/>
      <c r="M354" s="527"/>
      <c r="N354" s="518" t="s">
        <v>113</v>
      </c>
      <c r="O354" s="519"/>
      <c r="P354" s="519"/>
      <c r="Q354" s="519"/>
      <c r="R354" s="467"/>
    </row>
    <row r="355" spans="1:18" s="525" customFormat="1" ht="12" hidden="1" outlineLevel="2">
      <c r="A355" s="468"/>
      <c r="B355" s="469"/>
      <c r="C355" s="520"/>
      <c r="D355" s="521"/>
      <c r="E355" s="522" t="s">
        <v>1273</v>
      </c>
      <c r="F355" s="523"/>
      <c r="G355" s="523"/>
      <c r="H355" s="523"/>
      <c r="I355" s="523"/>
      <c r="J355" s="523"/>
      <c r="K355" s="523"/>
      <c r="L355" s="523"/>
      <c r="M355" s="523"/>
      <c r="N355" s="524">
        <f xml:space="preserve"> Update!N836</f>
        <v>168.1692026135062</v>
      </c>
      <c r="O355" s="523"/>
      <c r="P355" s="523"/>
      <c r="Q355" s="523"/>
    </row>
    <row r="356" spans="1:18" s="525" customFormat="1" ht="12" hidden="1" outlineLevel="2">
      <c r="A356" s="468"/>
      <c r="B356" s="469"/>
      <c r="C356" s="520"/>
      <c r="D356" s="521"/>
      <c r="E356" s="522" t="s">
        <v>1274</v>
      </c>
      <c r="F356" s="523"/>
      <c r="G356" s="523"/>
      <c r="H356" s="523"/>
      <c r="I356" s="523"/>
      <c r="J356" s="523"/>
      <c r="K356" s="523"/>
      <c r="L356" s="523"/>
      <c r="M356" s="523"/>
      <c r="N356" s="524">
        <f xml:space="preserve"> Update!N837</f>
        <v>0</v>
      </c>
      <c r="O356" s="523"/>
      <c r="P356" s="523"/>
      <c r="Q356" s="523"/>
    </row>
    <row r="357" spans="1:18" s="525" customFormat="1" ht="12" hidden="1" outlineLevel="2">
      <c r="A357" s="468"/>
      <c r="B357" s="469"/>
      <c r="C357" s="520"/>
      <c r="D357" s="526"/>
      <c r="E357" s="522" t="s">
        <v>1275</v>
      </c>
      <c r="F357" s="523"/>
      <c r="G357" s="523"/>
      <c r="H357" s="523"/>
      <c r="I357" s="523"/>
      <c r="J357" s="523"/>
      <c r="K357" s="523"/>
      <c r="L357" s="523"/>
      <c r="M357" s="523"/>
      <c r="N357" s="524">
        <f xml:space="preserve"> Update!N838</f>
        <v>0</v>
      </c>
      <c r="O357" s="523"/>
      <c r="P357" s="523"/>
      <c r="Q357" s="523"/>
    </row>
    <row r="358" spans="1:18" s="530" customFormat="1" hidden="1" outlineLevel="2">
      <c r="A358" s="67"/>
      <c r="B358" s="85"/>
      <c r="C358" s="528"/>
      <c r="D358" s="516"/>
      <c r="E358" s="517"/>
      <c r="F358" s="412"/>
      <c r="G358" s="412"/>
      <c r="H358" s="412"/>
      <c r="I358" s="412"/>
      <c r="J358" s="412"/>
      <c r="K358" s="412"/>
      <c r="L358" s="412"/>
      <c r="M358" s="529"/>
      <c r="N358" s="529"/>
      <c r="O358" s="518" t="s">
        <v>114</v>
      </c>
      <c r="P358" s="529"/>
      <c r="Q358" s="529"/>
      <c r="R358" s="467"/>
    </row>
    <row r="359" spans="1:18" s="525" customFormat="1" ht="12" hidden="1" outlineLevel="2">
      <c r="A359" s="468"/>
      <c r="B359" s="469"/>
      <c r="C359" s="520"/>
      <c r="D359" s="521"/>
      <c r="E359" s="522" t="s">
        <v>1276</v>
      </c>
      <c r="F359" s="523"/>
      <c r="G359" s="523"/>
      <c r="H359" s="523"/>
      <c r="I359" s="523"/>
      <c r="J359" s="523"/>
      <c r="K359" s="523"/>
      <c r="L359" s="523"/>
      <c r="M359" s="523"/>
      <c r="N359" s="523"/>
      <c r="O359" s="524">
        <f xml:space="preserve"> Update!O840</f>
        <v>0</v>
      </c>
      <c r="P359" s="523"/>
      <c r="Q359" s="523"/>
    </row>
    <row r="360" spans="1:18" s="525" customFormat="1" ht="12" hidden="1" outlineLevel="2">
      <c r="A360" s="468"/>
      <c r="B360" s="469"/>
      <c r="C360" s="520"/>
      <c r="D360" s="521"/>
      <c r="E360" s="522" t="s">
        <v>1277</v>
      </c>
      <c r="F360" s="523"/>
      <c r="G360" s="523"/>
      <c r="H360" s="523"/>
      <c r="I360" s="523"/>
      <c r="J360" s="523"/>
      <c r="K360" s="523"/>
      <c r="L360" s="523"/>
      <c r="M360" s="523"/>
      <c r="N360" s="523"/>
      <c r="O360" s="524">
        <f xml:space="preserve"> Update!O841</f>
        <v>0</v>
      </c>
      <c r="P360" s="523"/>
      <c r="Q360" s="523"/>
    </row>
    <row r="361" spans="1:18" s="525" customFormat="1" ht="12" hidden="1" outlineLevel="2">
      <c r="A361" s="468"/>
      <c r="B361" s="469"/>
      <c r="C361" s="520"/>
      <c r="D361" s="526"/>
      <c r="E361" s="522" t="s">
        <v>1278</v>
      </c>
      <c r="F361" s="523"/>
      <c r="G361" s="523"/>
      <c r="H361" s="523"/>
      <c r="I361" s="523"/>
      <c r="J361" s="523"/>
      <c r="K361" s="523"/>
      <c r="L361" s="523"/>
      <c r="M361" s="523"/>
      <c r="N361" s="523"/>
      <c r="O361" s="524">
        <f xml:space="preserve"> Update!O842</f>
        <v>0</v>
      </c>
      <c r="P361" s="523"/>
      <c r="Q361" s="523"/>
    </row>
    <row r="362" spans="1:18" s="411" customFormat="1" hidden="1" outlineLevel="2">
      <c r="A362" s="67"/>
      <c r="B362" s="85"/>
      <c r="C362" s="528"/>
      <c r="D362" s="516"/>
      <c r="E362" s="517"/>
      <c r="F362" s="412"/>
      <c r="G362" s="412"/>
      <c r="H362" s="412"/>
      <c r="I362" s="412"/>
      <c r="J362" s="412"/>
      <c r="K362" s="412"/>
      <c r="L362" s="412"/>
      <c r="M362" s="529"/>
      <c r="N362" s="529"/>
      <c r="O362" s="529"/>
      <c r="P362" s="518" t="s">
        <v>115</v>
      </c>
      <c r="Q362" s="529"/>
      <c r="R362" s="467"/>
    </row>
    <row r="363" spans="1:18" s="525" customFormat="1" ht="12" hidden="1" outlineLevel="2">
      <c r="A363" s="468"/>
      <c r="B363" s="469"/>
      <c r="C363" s="520"/>
      <c r="D363" s="521"/>
      <c r="E363" s="522" t="s">
        <v>1279</v>
      </c>
      <c r="F363" s="523"/>
      <c r="G363" s="523"/>
      <c r="H363" s="523"/>
      <c r="I363" s="523"/>
      <c r="J363" s="523"/>
      <c r="K363" s="523"/>
      <c r="L363" s="523"/>
      <c r="M363" s="523"/>
      <c r="N363" s="523"/>
      <c r="O363" s="523"/>
      <c r="P363" s="524">
        <f xml:space="preserve"> Update!P844</f>
        <v>0</v>
      </c>
      <c r="Q363" s="523"/>
    </row>
    <row r="364" spans="1:18" s="525" customFormat="1" ht="12" hidden="1" outlineLevel="2">
      <c r="A364" s="468"/>
      <c r="B364" s="469"/>
      <c r="C364" s="520"/>
      <c r="D364" s="521"/>
      <c r="E364" s="522" t="s">
        <v>1280</v>
      </c>
      <c r="F364" s="523"/>
      <c r="G364" s="523"/>
      <c r="H364" s="523"/>
      <c r="I364" s="523"/>
      <c r="J364" s="523"/>
      <c r="K364" s="523"/>
      <c r="L364" s="523"/>
      <c r="M364" s="523"/>
      <c r="N364" s="523"/>
      <c r="O364" s="523"/>
      <c r="P364" s="524">
        <f xml:space="preserve"> Update!P845</f>
        <v>0</v>
      </c>
      <c r="Q364" s="523"/>
    </row>
    <row r="365" spans="1:18" s="525" customFormat="1" ht="12" hidden="1" outlineLevel="2">
      <c r="A365" s="468"/>
      <c r="B365" s="469"/>
      <c r="C365" s="520"/>
      <c r="D365" s="526"/>
      <c r="E365" s="522" t="s">
        <v>1281</v>
      </c>
      <c r="F365" s="523"/>
      <c r="G365" s="523"/>
      <c r="H365" s="523"/>
      <c r="I365" s="523"/>
      <c r="J365" s="523"/>
      <c r="K365" s="523"/>
      <c r="L365" s="523"/>
      <c r="M365" s="523"/>
      <c r="N365" s="523"/>
      <c r="O365" s="523"/>
      <c r="P365" s="524">
        <f xml:space="preserve"> Update!P846</f>
        <v>0</v>
      </c>
      <c r="Q365" s="523"/>
    </row>
    <row r="366" spans="1:18" s="411" customFormat="1" hidden="1" outlineLevel="2">
      <c r="A366" s="67"/>
      <c r="B366" s="85"/>
      <c r="C366" s="528"/>
      <c r="D366" s="516"/>
      <c r="E366" s="517"/>
      <c r="F366" s="412"/>
      <c r="G366" s="412"/>
      <c r="H366" s="412"/>
      <c r="I366" s="412"/>
      <c r="J366" s="412"/>
      <c r="K366" s="412"/>
      <c r="L366" s="412"/>
      <c r="M366" s="529"/>
      <c r="N366" s="529"/>
      <c r="O366" s="529"/>
      <c r="P366" s="529"/>
      <c r="Q366" s="518" t="s">
        <v>116</v>
      </c>
      <c r="R366" s="467"/>
    </row>
    <row r="367" spans="1:18" s="525" customFormat="1" ht="12" hidden="1" outlineLevel="2">
      <c r="A367" s="468"/>
      <c r="B367" s="469"/>
      <c r="C367" s="520"/>
      <c r="D367" s="521"/>
      <c r="E367" s="522" t="s">
        <v>1282</v>
      </c>
      <c r="F367" s="523"/>
      <c r="G367" s="523"/>
      <c r="H367" s="523"/>
      <c r="I367" s="523"/>
      <c r="J367" s="523"/>
      <c r="K367" s="523"/>
      <c r="L367" s="523"/>
      <c r="M367" s="523"/>
      <c r="N367" s="523"/>
      <c r="O367" s="523"/>
      <c r="P367" s="523"/>
      <c r="Q367" s="524">
        <f xml:space="preserve"> Update!Q848</f>
        <v>0</v>
      </c>
    </row>
    <row r="368" spans="1:18" s="525" customFormat="1" ht="12" hidden="1" outlineLevel="2">
      <c r="A368" s="468"/>
      <c r="B368" s="469"/>
      <c r="C368" s="520"/>
      <c r="D368" s="521"/>
      <c r="E368" s="522" t="s">
        <v>1283</v>
      </c>
      <c r="F368" s="523"/>
      <c r="G368" s="523"/>
      <c r="H368" s="523"/>
      <c r="I368" s="523"/>
      <c r="J368" s="523"/>
      <c r="K368" s="523"/>
      <c r="L368" s="523"/>
      <c r="M368" s="523"/>
      <c r="N368" s="523"/>
      <c r="O368" s="523"/>
      <c r="P368" s="523"/>
      <c r="Q368" s="524">
        <f xml:space="preserve"> Update!Q849</f>
        <v>0</v>
      </c>
    </row>
    <row r="369" spans="1:20" s="525" customFormat="1" ht="12" hidden="1" outlineLevel="2">
      <c r="A369" s="468"/>
      <c r="B369" s="469"/>
      <c r="C369" s="520"/>
      <c r="D369" s="526"/>
      <c r="E369" s="522" t="s">
        <v>1284</v>
      </c>
      <c r="F369" s="523"/>
      <c r="G369" s="523"/>
      <c r="H369" s="523"/>
      <c r="I369" s="523"/>
      <c r="J369" s="523"/>
      <c r="K369" s="523"/>
      <c r="L369" s="523"/>
      <c r="M369" s="523"/>
      <c r="N369" s="523"/>
      <c r="O369" s="523"/>
      <c r="P369" s="523"/>
      <c r="Q369" s="524">
        <f xml:space="preserve"> Update!Q850</f>
        <v>0</v>
      </c>
    </row>
    <row r="370" spans="1:20" s="450" customFormat="1" ht="18.75" hidden="1" outlineLevel="1">
      <c r="A370" s="443"/>
      <c r="B370" s="444"/>
      <c r="C370" s="445"/>
      <c r="D370" s="446"/>
      <c r="E370" s="447"/>
      <c r="F370" s="449"/>
      <c r="G370" s="449"/>
      <c r="H370" s="449"/>
      <c r="I370" s="449"/>
      <c r="J370" s="449"/>
      <c r="K370" s="449"/>
      <c r="L370" s="449"/>
      <c r="M370" s="449"/>
      <c r="N370" s="449"/>
      <c r="O370" s="449"/>
      <c r="P370" s="449"/>
      <c r="Q370" s="449"/>
      <c r="R370" s="464"/>
      <c r="S370" s="449"/>
      <c r="T370" s="449"/>
    </row>
    <row r="371" spans="1:20" s="434" customFormat="1" ht="24.75" hidden="1" outlineLevel="1">
      <c r="A371" s="429"/>
      <c r="B371" s="430" t="s">
        <v>1202</v>
      </c>
      <c r="C371" s="431"/>
      <c r="D371" s="432"/>
      <c r="E371" s="433"/>
      <c r="R371" s="463"/>
    </row>
    <row r="372" spans="1:20" s="529" customFormat="1" hidden="1" outlineLevel="2">
      <c r="A372" s="531"/>
      <c r="B372" s="532"/>
      <c r="C372" s="533"/>
      <c r="D372" s="516"/>
      <c r="E372" s="517"/>
      <c r="M372" s="518" t="s">
        <v>112</v>
      </c>
      <c r="N372" s="534" t="s">
        <v>113</v>
      </c>
      <c r="O372" s="518" t="s">
        <v>114</v>
      </c>
      <c r="P372" s="518" t="s">
        <v>115</v>
      </c>
      <c r="Q372" s="518" t="s">
        <v>116</v>
      </c>
      <c r="R372" s="535"/>
    </row>
    <row r="373" spans="1:20" s="530" customFormat="1" ht="12" hidden="1" outlineLevel="2">
      <c r="A373" s="536"/>
      <c r="B373" s="537"/>
      <c r="C373" s="538"/>
      <c r="D373" s="539"/>
      <c r="E373" s="540" t="s">
        <v>1323</v>
      </c>
      <c r="F373" s="541"/>
      <c r="G373" s="541"/>
      <c r="H373" s="541"/>
      <c r="I373" s="541"/>
      <c r="J373" s="541"/>
      <c r="K373" s="541"/>
      <c r="L373" s="541"/>
      <c r="M373" s="542">
        <f xml:space="preserve"> Update!M803</f>
        <v>76.738462041057232</v>
      </c>
      <c r="N373" s="542">
        <f xml:space="preserve"> Update!N803</f>
        <v>0</v>
      </c>
      <c r="O373" s="542">
        <f xml:space="preserve"> Update!O803</f>
        <v>0</v>
      </c>
      <c r="P373" s="542">
        <f xml:space="preserve"> Update!P803</f>
        <v>0</v>
      </c>
      <c r="Q373" s="542">
        <f xml:space="preserve"> Update!Q803</f>
        <v>0</v>
      </c>
      <c r="R373" s="525"/>
      <c r="S373" s="543"/>
      <c r="T373" s="543"/>
    </row>
    <row r="374" spans="1:20" s="530" customFormat="1" ht="12" hidden="1" outlineLevel="2">
      <c r="A374" s="536"/>
      <c r="B374" s="537"/>
      <c r="C374" s="538"/>
      <c r="D374" s="539" t="s">
        <v>473</v>
      </c>
      <c r="E374" s="542" t="s">
        <v>1324</v>
      </c>
      <c r="F374" s="541"/>
      <c r="G374" s="541"/>
      <c r="H374" s="541"/>
      <c r="I374" s="541"/>
      <c r="J374" s="541"/>
      <c r="K374" s="541"/>
      <c r="L374" s="541"/>
      <c r="M374" s="542">
        <f xml:space="preserve"> Update!M804</f>
        <v>3.5025959365726376</v>
      </c>
      <c r="N374" s="542">
        <f xml:space="preserve"> Update!N804</f>
        <v>0</v>
      </c>
      <c r="O374" s="542">
        <f xml:space="preserve"> Update!O804</f>
        <v>0</v>
      </c>
      <c r="P374" s="542">
        <f xml:space="preserve"> Update!P804</f>
        <v>0</v>
      </c>
      <c r="Q374" s="542">
        <f xml:space="preserve"> Update!Q804</f>
        <v>0</v>
      </c>
      <c r="R374" s="525"/>
      <c r="S374" s="543"/>
      <c r="T374" s="543"/>
    </row>
    <row r="375" spans="1:20" s="530" customFormat="1" ht="12" hidden="1" outlineLevel="2">
      <c r="A375" s="536"/>
      <c r="B375" s="537"/>
      <c r="C375" s="538"/>
      <c r="D375" s="544"/>
      <c r="E375" s="542" t="s">
        <v>1325</v>
      </c>
      <c r="F375" s="541"/>
      <c r="G375" s="541"/>
      <c r="H375" s="541"/>
      <c r="I375" s="541"/>
      <c r="J375" s="541"/>
      <c r="K375" s="541"/>
      <c r="L375" s="541"/>
      <c r="M375" s="542">
        <f xml:space="preserve"> Update!M805</f>
        <v>73.235866104484614</v>
      </c>
      <c r="N375" s="542">
        <f xml:space="preserve"> Update!N805</f>
        <v>0</v>
      </c>
      <c r="O375" s="542">
        <f xml:space="preserve"> Update!O805</f>
        <v>0</v>
      </c>
      <c r="P375" s="542">
        <f xml:space="preserve"> Update!P805</f>
        <v>0</v>
      </c>
      <c r="Q375" s="542">
        <f xml:space="preserve"> Update!Q805</f>
        <v>0</v>
      </c>
      <c r="R375" s="525"/>
      <c r="S375" s="543"/>
      <c r="T375" s="543"/>
    </row>
    <row r="376" spans="1:20" s="449" customFormat="1" ht="18.75" hidden="1" outlineLevel="1">
      <c r="A376" s="451"/>
      <c r="B376" s="452"/>
      <c r="C376" s="453"/>
      <c r="D376" s="454"/>
      <c r="E376" s="447"/>
      <c r="F376" s="455"/>
      <c r="G376" s="455"/>
      <c r="H376" s="455"/>
      <c r="I376" s="456"/>
      <c r="J376" s="455"/>
      <c r="K376" s="455"/>
      <c r="L376" s="455"/>
      <c r="M376" s="455"/>
      <c r="N376" s="455"/>
      <c r="O376" s="455"/>
      <c r="P376" s="455"/>
      <c r="Q376" s="455"/>
      <c r="R376" s="465"/>
      <c r="S376" s="455"/>
      <c r="T376" s="455"/>
    </row>
    <row r="377" spans="1:20" s="434" customFormat="1" ht="24.75" hidden="1" outlineLevel="1">
      <c r="A377" s="429"/>
      <c r="B377" s="430" t="s">
        <v>1203</v>
      </c>
      <c r="C377" s="431"/>
      <c r="D377" s="432"/>
      <c r="E377" s="433"/>
      <c r="R377" s="463"/>
    </row>
    <row r="378" spans="1:20" s="529" customFormat="1" hidden="1" outlineLevel="2">
      <c r="A378" s="531"/>
      <c r="B378" s="532"/>
      <c r="C378" s="533"/>
      <c r="D378" s="516"/>
      <c r="E378" s="517"/>
      <c r="M378" s="518" t="s">
        <v>112</v>
      </c>
      <c r="N378" s="534" t="s">
        <v>113</v>
      </c>
      <c r="O378" s="518" t="s">
        <v>114</v>
      </c>
      <c r="P378" s="518" t="s">
        <v>115</v>
      </c>
      <c r="Q378" s="518" t="s">
        <v>116</v>
      </c>
      <c r="R378" s="535"/>
    </row>
    <row r="379" spans="1:20" s="530" customFormat="1" ht="12" hidden="1" outlineLevel="2">
      <c r="A379" s="545"/>
      <c r="B379" s="546"/>
      <c r="C379" s="547"/>
      <c r="D379" s="539"/>
      <c r="E379" s="540" t="s">
        <v>1005</v>
      </c>
      <c r="F379" s="548"/>
      <c r="G379" s="548"/>
      <c r="H379" s="548"/>
      <c r="I379" s="548"/>
      <c r="J379" s="548"/>
      <c r="K379" s="548"/>
      <c r="L379" s="548"/>
      <c r="M379" s="542">
        <f xml:space="preserve"> Update!M807</f>
        <v>76.687649034380939</v>
      </c>
      <c r="N379" s="542">
        <f xml:space="preserve"> Update!N807</f>
        <v>0</v>
      </c>
      <c r="O379" s="542">
        <f xml:space="preserve"> Update!O807</f>
        <v>0</v>
      </c>
      <c r="P379" s="542">
        <f xml:space="preserve"> Update!P807</f>
        <v>0</v>
      </c>
      <c r="Q379" s="542">
        <f xml:space="preserve"> Update!Q807</f>
        <v>0</v>
      </c>
      <c r="R379" s="549"/>
    </row>
    <row r="380" spans="1:20" s="530" customFormat="1" ht="12" hidden="1" outlineLevel="2">
      <c r="A380" s="545"/>
      <c r="B380" s="546"/>
      <c r="C380" s="547"/>
      <c r="D380" s="539" t="s">
        <v>473</v>
      </c>
      <c r="E380" s="540" t="s">
        <v>1344</v>
      </c>
      <c r="F380" s="548"/>
      <c r="G380" s="548"/>
      <c r="H380" s="548"/>
      <c r="I380" s="548"/>
      <c r="J380" s="548"/>
      <c r="K380" s="548"/>
      <c r="L380" s="548"/>
      <c r="M380" s="542">
        <f xml:space="preserve"> Update!M808</f>
        <v>3.5002766637337546</v>
      </c>
      <c r="N380" s="542">
        <f xml:space="preserve"> Update!N808</f>
        <v>0</v>
      </c>
      <c r="O380" s="542">
        <f xml:space="preserve"> Update!O808</f>
        <v>0</v>
      </c>
      <c r="P380" s="542">
        <f xml:space="preserve"> Update!P808</f>
        <v>0</v>
      </c>
      <c r="Q380" s="542">
        <f xml:space="preserve"> Update!Q808</f>
        <v>0</v>
      </c>
      <c r="R380" s="549"/>
    </row>
    <row r="381" spans="1:20" s="530" customFormat="1" ht="12" hidden="1" outlineLevel="2">
      <c r="A381" s="545"/>
      <c r="B381" s="546"/>
      <c r="C381" s="547"/>
      <c r="D381" s="539" t="s">
        <v>473</v>
      </c>
      <c r="E381" s="540" t="s">
        <v>1345</v>
      </c>
      <c r="F381" s="548"/>
      <c r="G381" s="548"/>
      <c r="H381" s="548"/>
      <c r="I381" s="548"/>
      <c r="J381" s="548"/>
      <c r="K381" s="548"/>
      <c r="L381" s="548"/>
      <c r="M381" s="542">
        <f xml:space="preserve"> Update!M809</f>
        <v>0</v>
      </c>
      <c r="N381" s="542">
        <f xml:space="preserve"> Update!N809</f>
        <v>0</v>
      </c>
      <c r="O381" s="542">
        <f xml:space="preserve"> Update!O809</f>
        <v>0</v>
      </c>
      <c r="P381" s="542">
        <f xml:space="preserve"> Update!P809</f>
        <v>0</v>
      </c>
      <c r="Q381" s="542">
        <f xml:space="preserve"> Update!Q809</f>
        <v>0</v>
      </c>
      <c r="R381" s="549"/>
    </row>
    <row r="382" spans="1:20" s="530" customFormat="1" ht="12" hidden="1" outlineLevel="2">
      <c r="A382" s="545"/>
      <c r="B382" s="546"/>
      <c r="C382" s="547"/>
      <c r="D382" s="539"/>
      <c r="E382" s="540" t="s">
        <v>1008</v>
      </c>
      <c r="F382" s="548"/>
      <c r="G382" s="548"/>
      <c r="H382" s="548"/>
      <c r="I382" s="548"/>
      <c r="J382" s="548"/>
      <c r="K382" s="548"/>
      <c r="L382" s="548"/>
      <c r="M382" s="542">
        <f xml:space="preserve"> Update!M810</f>
        <v>73.187372370647196</v>
      </c>
      <c r="N382" s="542">
        <f xml:space="preserve"> Update!N810</f>
        <v>0</v>
      </c>
      <c r="O382" s="542">
        <f xml:space="preserve"> Update!O810</f>
        <v>0</v>
      </c>
      <c r="P382" s="542">
        <f xml:space="preserve"> Update!P810</f>
        <v>0</v>
      </c>
      <c r="Q382" s="542">
        <f xml:space="preserve"> Update!Q810</f>
        <v>0</v>
      </c>
      <c r="R382" s="549"/>
    </row>
    <row r="383" spans="1:20" s="449" customFormat="1" ht="18.75" hidden="1" outlineLevel="1">
      <c r="A383" s="443"/>
      <c r="B383" s="444"/>
      <c r="C383" s="445"/>
      <c r="D383" s="446"/>
      <c r="E383" s="447"/>
      <c r="R383" s="464"/>
    </row>
    <row r="384" spans="1:20" s="434" customFormat="1" ht="24.75" hidden="1" outlineLevel="1">
      <c r="A384" s="429"/>
      <c r="B384" s="430" t="s">
        <v>1204</v>
      </c>
      <c r="C384" s="431"/>
      <c r="D384" s="432"/>
      <c r="E384" s="433"/>
      <c r="R384" s="463"/>
    </row>
    <row r="385" spans="1:18" s="529" customFormat="1" hidden="1" outlineLevel="2">
      <c r="A385" s="531"/>
      <c r="B385" s="532"/>
      <c r="C385" s="533"/>
      <c r="D385" s="516"/>
      <c r="E385" s="517"/>
      <c r="M385" s="518" t="s">
        <v>112</v>
      </c>
      <c r="N385" s="534" t="s">
        <v>113</v>
      </c>
      <c r="O385" s="518" t="s">
        <v>114</v>
      </c>
      <c r="P385" s="518" t="s">
        <v>115</v>
      </c>
      <c r="Q385" s="518" t="s">
        <v>116</v>
      </c>
      <c r="R385" s="535"/>
    </row>
    <row r="386" spans="1:18" s="530" customFormat="1" ht="12" hidden="1" outlineLevel="2">
      <c r="A386" s="545"/>
      <c r="B386" s="546"/>
      <c r="C386" s="547"/>
      <c r="D386" s="539"/>
      <c r="E386" s="540" t="s">
        <v>1009</v>
      </c>
      <c r="F386" s="548"/>
      <c r="G386" s="548"/>
      <c r="H386" s="548"/>
      <c r="I386" s="548"/>
      <c r="J386" s="548"/>
      <c r="K386" s="548"/>
      <c r="L386" s="548"/>
      <c r="M386" s="542">
        <f xml:space="preserve"> Update!M812</f>
        <v>0</v>
      </c>
      <c r="N386" s="542">
        <f xml:space="preserve"> Update!N812</f>
        <v>0</v>
      </c>
      <c r="O386" s="542">
        <f xml:space="preserve"> Update!O812</f>
        <v>0</v>
      </c>
      <c r="P386" s="542">
        <f xml:space="preserve"> Update!P812</f>
        <v>0</v>
      </c>
      <c r="Q386" s="542">
        <f xml:space="preserve"> Update!Q812</f>
        <v>0</v>
      </c>
      <c r="R386" s="549"/>
    </row>
    <row r="387" spans="1:18" s="530" customFormat="1" ht="12" hidden="1" outlineLevel="2">
      <c r="A387" s="545"/>
      <c r="B387" s="546"/>
      <c r="C387" s="547"/>
      <c r="D387" s="539" t="s">
        <v>565</v>
      </c>
      <c r="E387" s="540" t="s">
        <v>1342</v>
      </c>
      <c r="F387" s="548"/>
      <c r="G387" s="548"/>
      <c r="H387" s="548"/>
      <c r="I387" s="548"/>
      <c r="J387" s="548"/>
      <c r="K387" s="548"/>
      <c r="L387" s="548"/>
      <c r="M387" s="542">
        <f xml:space="preserve"> Update!M813</f>
        <v>22.023906244688028</v>
      </c>
      <c r="N387" s="542">
        <f xml:space="preserve"> Update!N813</f>
        <v>0</v>
      </c>
      <c r="O387" s="542">
        <f xml:space="preserve"> Update!O813</f>
        <v>0</v>
      </c>
      <c r="P387" s="542">
        <f xml:space="preserve"> Update!P813</f>
        <v>0</v>
      </c>
      <c r="Q387" s="542">
        <f xml:space="preserve"> Update!Q813</f>
        <v>0</v>
      </c>
      <c r="R387" s="549"/>
    </row>
    <row r="388" spans="1:18" s="530" customFormat="1" ht="12" hidden="1" outlineLevel="2">
      <c r="A388" s="545"/>
      <c r="B388" s="546"/>
      <c r="C388" s="547"/>
      <c r="D388" s="539" t="s">
        <v>473</v>
      </c>
      <c r="E388" s="540" t="s">
        <v>1343</v>
      </c>
      <c r="F388" s="548"/>
      <c r="G388" s="548"/>
      <c r="H388" s="548"/>
      <c r="I388" s="548"/>
      <c r="J388" s="548"/>
      <c r="K388" s="548"/>
      <c r="L388" s="548"/>
      <c r="M388" s="542">
        <f xml:space="preserve"> Update!M814</f>
        <v>0.27794210631359939</v>
      </c>
      <c r="N388" s="542">
        <f xml:space="preserve"> Update!N814</f>
        <v>0</v>
      </c>
      <c r="O388" s="542">
        <f xml:space="preserve"> Update!O814</f>
        <v>0</v>
      </c>
      <c r="P388" s="542">
        <f xml:space="preserve"> Update!P814</f>
        <v>0</v>
      </c>
      <c r="Q388" s="542">
        <f xml:space="preserve"> Update!Q814</f>
        <v>0</v>
      </c>
      <c r="R388" s="549"/>
    </row>
    <row r="389" spans="1:18" s="530" customFormat="1" ht="12" hidden="1" outlineLevel="2">
      <c r="A389" s="545"/>
      <c r="B389" s="546"/>
      <c r="C389" s="547"/>
      <c r="D389" s="539"/>
      <c r="E389" s="540" t="s">
        <v>1012</v>
      </c>
      <c r="F389" s="548"/>
      <c r="G389" s="548"/>
      <c r="H389" s="548"/>
      <c r="I389" s="548"/>
      <c r="J389" s="548"/>
      <c r="K389" s="548"/>
      <c r="L389" s="548"/>
      <c r="M389" s="542">
        <f xml:space="preserve"> Update!M815</f>
        <v>21.745964138374426</v>
      </c>
      <c r="N389" s="542">
        <f xml:space="preserve"> Update!N815</f>
        <v>0</v>
      </c>
      <c r="O389" s="542">
        <f xml:space="preserve"> Update!O815</f>
        <v>0</v>
      </c>
      <c r="P389" s="542">
        <f xml:space="preserve"> Update!P815</f>
        <v>0</v>
      </c>
      <c r="Q389" s="542">
        <f xml:space="preserve"> Update!Q815</f>
        <v>0</v>
      </c>
      <c r="R389" s="549"/>
    </row>
    <row r="390" spans="1:18" s="449" customFormat="1" ht="18.75" hidden="1" outlineLevel="1">
      <c r="A390" s="443"/>
      <c r="B390" s="444"/>
      <c r="C390" s="445"/>
      <c r="D390" s="446"/>
      <c r="E390" s="447"/>
      <c r="R390" s="464"/>
    </row>
    <row r="391" spans="1:18" s="434" customFormat="1" ht="24.75" hidden="1" outlineLevel="1">
      <c r="A391" s="429"/>
      <c r="B391" s="430" t="s">
        <v>1205</v>
      </c>
      <c r="C391" s="431"/>
      <c r="D391" s="432"/>
      <c r="E391" s="433"/>
      <c r="R391" s="463"/>
    </row>
    <row r="392" spans="1:18" s="529" customFormat="1" hidden="1" outlineLevel="2">
      <c r="A392" s="531"/>
      <c r="B392" s="532"/>
      <c r="C392" s="533"/>
      <c r="D392" s="516"/>
      <c r="E392" s="517"/>
      <c r="M392" s="518" t="s">
        <v>112</v>
      </c>
      <c r="N392" s="534" t="s">
        <v>113</v>
      </c>
      <c r="O392" s="518" t="s">
        <v>114</v>
      </c>
      <c r="P392" s="518" t="s">
        <v>115</v>
      </c>
      <c r="Q392" s="518" t="s">
        <v>116</v>
      </c>
      <c r="R392" s="535"/>
    </row>
    <row r="393" spans="1:18" s="530" customFormat="1" ht="12" hidden="1" outlineLevel="2">
      <c r="A393" s="545"/>
      <c r="B393" s="546"/>
      <c r="C393" s="547"/>
      <c r="D393" s="539"/>
      <c r="E393" s="540" t="s">
        <v>1308</v>
      </c>
      <c r="M393" s="550">
        <f t="shared" ref="M393:Q393" si="10" xml:space="preserve"> M373 + M379 + M386</f>
        <v>153.42611107543817</v>
      </c>
      <c r="N393" s="550">
        <f t="shared" si="10"/>
        <v>0</v>
      </c>
      <c r="O393" s="550">
        <f t="shared" si="10"/>
        <v>0</v>
      </c>
      <c r="P393" s="550">
        <f t="shared" si="10"/>
        <v>0</v>
      </c>
      <c r="Q393" s="550">
        <f t="shared" si="10"/>
        <v>0</v>
      </c>
      <c r="R393" s="549"/>
    </row>
    <row r="394" spans="1:18" s="530" customFormat="1" ht="12" hidden="1" outlineLevel="2">
      <c r="A394" s="545"/>
      <c r="B394" s="546"/>
      <c r="C394" s="547"/>
      <c r="D394" s="539"/>
      <c r="E394" s="540" t="s">
        <v>1309</v>
      </c>
      <c r="M394" s="550">
        <f t="shared" ref="M394:Q394" si="11" xml:space="preserve"> M375 + M382 + M389</f>
        <v>168.16920261350626</v>
      </c>
      <c r="N394" s="550">
        <f t="shared" si="11"/>
        <v>0</v>
      </c>
      <c r="O394" s="550">
        <f t="shared" si="11"/>
        <v>0</v>
      </c>
      <c r="P394" s="550">
        <f t="shared" si="11"/>
        <v>0</v>
      </c>
      <c r="Q394" s="550">
        <f t="shared" si="11"/>
        <v>0</v>
      </c>
      <c r="R394" s="549"/>
    </row>
    <row r="395" spans="1:18" s="530" customFormat="1" ht="12" hidden="1" outlineLevel="2">
      <c r="A395" s="545"/>
      <c r="B395" s="546"/>
      <c r="C395" s="547"/>
      <c r="D395" s="539"/>
      <c r="E395" s="540" t="s">
        <v>1310</v>
      </c>
      <c r="M395" s="550">
        <f t="shared" ref="M395:Q395" si="12" xml:space="preserve"> M374 + M380 + M388</f>
        <v>7.2808147066199913</v>
      </c>
      <c r="N395" s="550">
        <f t="shared" si="12"/>
        <v>0</v>
      </c>
      <c r="O395" s="550">
        <f t="shared" si="12"/>
        <v>0</v>
      </c>
      <c r="P395" s="550">
        <f t="shared" si="12"/>
        <v>0</v>
      </c>
      <c r="Q395" s="550">
        <f t="shared" si="12"/>
        <v>0</v>
      </c>
      <c r="R395" s="549"/>
    </row>
    <row r="396" spans="1:18" s="449" customFormat="1" ht="18.75" hidden="1" outlineLevel="1">
      <c r="A396" s="443"/>
      <c r="B396" s="444"/>
      <c r="C396" s="445"/>
      <c r="D396" s="446"/>
      <c r="E396" s="447"/>
      <c r="R396" s="464"/>
    </row>
    <row r="397" spans="1:18" s="434" customFormat="1" ht="24.75" hidden="1" outlineLevel="1">
      <c r="A397" s="429"/>
      <c r="B397" s="430" t="s">
        <v>1206</v>
      </c>
      <c r="C397" s="431"/>
      <c r="D397" s="432"/>
      <c r="E397" s="433"/>
      <c r="R397" s="463"/>
    </row>
    <row r="398" spans="1:18" s="529" customFormat="1" hidden="1" outlineLevel="2">
      <c r="A398" s="531"/>
      <c r="B398" s="532"/>
      <c r="C398" s="533"/>
      <c r="D398" s="516"/>
      <c r="E398" s="517"/>
      <c r="M398" s="518" t="s">
        <v>112</v>
      </c>
      <c r="N398" s="534" t="s">
        <v>113</v>
      </c>
      <c r="O398" s="518" t="s">
        <v>114</v>
      </c>
      <c r="P398" s="518" t="s">
        <v>115</v>
      </c>
      <c r="Q398" s="518" t="s">
        <v>116</v>
      </c>
      <c r="R398" s="535"/>
    </row>
    <row r="399" spans="1:18" s="530" customFormat="1" ht="12" hidden="1" outlineLevel="2">
      <c r="A399" s="545"/>
      <c r="B399" s="546"/>
      <c r="C399" s="547"/>
      <c r="D399" s="539"/>
      <c r="E399" s="540" t="s">
        <v>1013</v>
      </c>
      <c r="F399" s="548"/>
      <c r="G399" s="548"/>
      <c r="H399" s="548"/>
      <c r="I399" s="548"/>
      <c r="J399" s="548"/>
      <c r="K399" s="548"/>
      <c r="L399" s="548"/>
      <c r="M399" s="542">
        <f xml:space="preserve"> Update!M817</f>
        <v>74.582720997021411</v>
      </c>
      <c r="N399" s="542">
        <f xml:space="preserve"> Update!N817</f>
        <v>0</v>
      </c>
      <c r="O399" s="542">
        <f xml:space="preserve"> Update!O817</f>
        <v>0</v>
      </c>
      <c r="P399" s="542">
        <f xml:space="preserve"> Update!P817</f>
        <v>0</v>
      </c>
      <c r="Q399" s="542">
        <f xml:space="preserve"> Update!Q817</f>
        <v>0</v>
      </c>
      <c r="R399" s="549"/>
    </row>
    <row r="400" spans="1:18" s="530" customFormat="1" ht="12" hidden="1" outlineLevel="2">
      <c r="A400" s="545"/>
      <c r="B400" s="546"/>
      <c r="C400" s="547"/>
      <c r="D400" s="539"/>
      <c r="E400" s="540" t="s">
        <v>1014</v>
      </c>
      <c r="F400" s="548"/>
      <c r="G400" s="548"/>
      <c r="H400" s="548"/>
      <c r="I400" s="548"/>
      <c r="J400" s="548"/>
      <c r="K400" s="548"/>
      <c r="L400" s="548"/>
      <c r="M400" s="542">
        <f xml:space="preserve"> Update!M818</f>
        <v>74.533335432088776</v>
      </c>
      <c r="N400" s="542">
        <f xml:space="preserve"> Update!N818</f>
        <v>0</v>
      </c>
      <c r="O400" s="542">
        <f xml:space="preserve"> Update!O818</f>
        <v>0</v>
      </c>
      <c r="P400" s="542">
        <f xml:space="preserve"> Update!P818</f>
        <v>0</v>
      </c>
      <c r="Q400" s="542">
        <f xml:space="preserve"> Update!Q818</f>
        <v>0</v>
      </c>
      <c r="R400" s="549"/>
    </row>
    <row r="401" spans="1:18" s="530" customFormat="1" ht="12" hidden="1" outlineLevel="2">
      <c r="A401" s="545"/>
      <c r="B401" s="546"/>
      <c r="C401" s="547"/>
      <c r="D401" s="539"/>
      <c r="E401" s="540" t="s">
        <v>1015</v>
      </c>
      <c r="F401" s="548"/>
      <c r="G401" s="548"/>
      <c r="H401" s="548"/>
      <c r="I401" s="548"/>
      <c r="J401" s="548"/>
      <c r="K401" s="548"/>
      <c r="L401" s="548"/>
      <c r="M401" s="542">
        <f xml:space="preserve"> Update!M819</f>
        <v>10.81433866847981</v>
      </c>
      <c r="N401" s="542">
        <f xml:space="preserve"> Update!N819</f>
        <v>0</v>
      </c>
      <c r="O401" s="542">
        <f xml:space="preserve"> Update!O819</f>
        <v>0</v>
      </c>
      <c r="P401" s="542">
        <f xml:space="preserve"> Update!P819</f>
        <v>0</v>
      </c>
      <c r="Q401" s="542">
        <f xml:space="preserve"> Update!Q819</f>
        <v>0</v>
      </c>
      <c r="R401" s="549"/>
    </row>
    <row r="402" spans="1:18" s="530" customFormat="1" ht="12" hidden="1" outlineLevel="2">
      <c r="A402" s="545"/>
      <c r="B402" s="546"/>
      <c r="C402" s="547"/>
      <c r="D402" s="539"/>
      <c r="E402" s="540" t="s">
        <v>1016</v>
      </c>
      <c r="F402" s="548"/>
      <c r="G402" s="548"/>
      <c r="H402" s="548"/>
      <c r="I402" s="548"/>
      <c r="J402" s="548"/>
      <c r="K402" s="548"/>
      <c r="L402" s="548"/>
      <c r="M402" s="542">
        <f xml:space="preserve"> Update!M820</f>
        <v>159.93039509759001</v>
      </c>
      <c r="N402" s="542">
        <f xml:space="preserve"> Update!N820</f>
        <v>0</v>
      </c>
      <c r="O402" s="542">
        <f xml:space="preserve"> Update!O820</f>
        <v>0</v>
      </c>
      <c r="P402" s="542">
        <f xml:space="preserve"> Update!P820</f>
        <v>0</v>
      </c>
      <c r="Q402" s="542">
        <f xml:space="preserve"> Update!Q820</f>
        <v>0</v>
      </c>
      <c r="R402" s="549"/>
    </row>
    <row r="403" spans="1:18" s="448" customFormat="1" ht="18.75" hidden="1" outlineLevel="1">
      <c r="A403" s="443"/>
      <c r="B403" s="444"/>
      <c r="C403" s="445"/>
      <c r="D403" s="446"/>
      <c r="E403" s="447"/>
      <c r="R403" s="457"/>
    </row>
    <row r="404" spans="1:18" s="434" customFormat="1" ht="24.75" hidden="1" outlineLevel="1">
      <c r="A404" s="429"/>
      <c r="B404" s="430" t="s">
        <v>1166</v>
      </c>
      <c r="C404" s="431"/>
      <c r="D404" s="432"/>
      <c r="E404" s="433"/>
      <c r="R404" s="463"/>
    </row>
    <row r="405" spans="1:18" s="529" customFormat="1" hidden="1" outlineLevel="2">
      <c r="A405" s="531"/>
      <c r="B405" s="532"/>
      <c r="C405" s="533"/>
      <c r="D405" s="516"/>
      <c r="E405" s="517"/>
      <c r="M405" s="518" t="s">
        <v>112</v>
      </c>
      <c r="N405" s="534" t="s">
        <v>113</v>
      </c>
      <c r="O405" s="518" t="s">
        <v>114</v>
      </c>
      <c r="P405" s="518" t="s">
        <v>115</v>
      </c>
      <c r="Q405" s="518" t="s">
        <v>116</v>
      </c>
      <c r="R405" s="535"/>
    </row>
    <row r="406" spans="1:18" s="556" customFormat="1" ht="12" hidden="1" outlineLevel="2">
      <c r="A406" s="551"/>
      <c r="B406" s="546"/>
      <c r="C406" s="552"/>
      <c r="D406" s="521"/>
      <c r="E406" s="522" t="s">
        <v>442</v>
      </c>
      <c r="F406" s="553"/>
      <c r="G406" s="553"/>
      <c r="H406" s="553"/>
      <c r="I406" s="553"/>
      <c r="J406" s="554"/>
      <c r="K406" s="554"/>
      <c r="L406" s="554"/>
      <c r="M406" s="555">
        <f xml:space="preserve"> Inp!M$201</f>
        <v>0.4</v>
      </c>
      <c r="N406" s="555">
        <f xml:space="preserve"> Inp!N$201</f>
        <v>0.4</v>
      </c>
      <c r="O406" s="555">
        <f xml:space="preserve"> Inp!O$201</f>
        <v>0.4</v>
      </c>
      <c r="P406" s="555">
        <f xml:space="preserve"> Inp!P$201</f>
        <v>0.4</v>
      </c>
      <c r="Q406" s="555">
        <f xml:space="preserve"> Inp!Q$201</f>
        <v>0.4</v>
      </c>
    </row>
    <row r="407" spans="1:18" s="558" customFormat="1" ht="12" hidden="1" outlineLevel="2">
      <c r="A407" s="545"/>
      <c r="B407" s="546"/>
      <c r="C407" s="547"/>
      <c r="D407" s="539"/>
      <c r="E407" s="557" t="s">
        <v>1022</v>
      </c>
      <c r="F407" s="548"/>
      <c r="G407" s="548"/>
      <c r="H407" s="548"/>
      <c r="I407" s="548"/>
      <c r="J407" s="548"/>
      <c r="K407" s="548"/>
      <c r="L407" s="548"/>
      <c r="M407" s="542">
        <f xml:space="preserve"> Update!M871</f>
        <v>61.104086797233947</v>
      </c>
      <c r="N407" s="542">
        <f xml:space="preserve"> Update!N871</f>
        <v>0</v>
      </c>
      <c r="O407" s="542">
        <f xml:space="preserve"> Update!O871</f>
        <v>0</v>
      </c>
      <c r="P407" s="542">
        <f xml:space="preserve"> Update!P871</f>
        <v>0</v>
      </c>
      <c r="Q407" s="542">
        <f xml:space="preserve"> Update!Q871</f>
        <v>0</v>
      </c>
      <c r="R407" s="556"/>
    </row>
    <row r="408" spans="1:18" s="448" customFormat="1" ht="18.75" hidden="1" outlineLevel="1">
      <c r="A408" s="443"/>
      <c r="B408" s="444"/>
      <c r="C408" s="445"/>
      <c r="D408" s="446"/>
      <c r="E408" s="447"/>
      <c r="F408" s="447"/>
      <c r="G408" s="447"/>
      <c r="H408" s="447"/>
      <c r="I408" s="447"/>
      <c r="J408" s="447"/>
      <c r="K408" s="447"/>
      <c r="L408" s="447"/>
      <c r="M408" s="447"/>
      <c r="N408" s="447"/>
      <c r="O408" s="447"/>
      <c r="P408" s="447"/>
      <c r="Q408" s="447"/>
      <c r="R408" s="457"/>
    </row>
    <row r="409" spans="1:18" s="434" customFormat="1" ht="24.75" hidden="1" outlineLevel="1">
      <c r="A409" s="429"/>
      <c r="B409" s="430" t="s">
        <v>1165</v>
      </c>
      <c r="C409" s="431"/>
      <c r="D409" s="432"/>
      <c r="E409" s="433"/>
      <c r="R409" s="463"/>
    </row>
    <row r="410" spans="1:18" s="529" customFormat="1" hidden="1" outlineLevel="2">
      <c r="A410" s="531"/>
      <c r="B410" s="532"/>
      <c r="C410" s="533"/>
      <c r="D410" s="516"/>
      <c r="E410" s="517"/>
      <c r="M410" s="518" t="s">
        <v>112</v>
      </c>
      <c r="N410" s="534" t="s">
        <v>113</v>
      </c>
      <c r="O410" s="518" t="s">
        <v>114</v>
      </c>
      <c r="P410" s="518" t="s">
        <v>115</v>
      </c>
      <c r="Q410" s="518" t="s">
        <v>116</v>
      </c>
      <c r="R410" s="535"/>
    </row>
    <row r="411" spans="1:18" s="556" customFormat="1" ht="12" hidden="1" outlineLevel="2">
      <c r="A411" s="551"/>
      <c r="B411" s="546"/>
      <c r="C411" s="552"/>
      <c r="D411" s="521"/>
      <c r="E411" s="522" t="s">
        <v>447</v>
      </c>
      <c r="F411" s="553"/>
      <c r="G411" s="553"/>
      <c r="H411" s="553"/>
      <c r="I411" s="553"/>
      <c r="J411" s="554"/>
      <c r="K411" s="554"/>
      <c r="L411" s="554"/>
      <c r="M411" s="555">
        <f xml:space="preserve"> Inp!M$209</f>
        <v>0</v>
      </c>
      <c r="N411" s="555">
        <f xml:space="preserve"> Inp!N$209</f>
        <v>0</v>
      </c>
      <c r="O411" s="555">
        <f xml:space="preserve"> Inp!O$209</f>
        <v>0</v>
      </c>
      <c r="P411" s="555">
        <f xml:space="preserve"> Inp!P$209</f>
        <v>0</v>
      </c>
      <c r="Q411" s="555">
        <f xml:space="preserve"> Inp!Q$209</f>
        <v>0</v>
      </c>
    </row>
    <row r="412" spans="1:18" s="558" customFormat="1" ht="12" hidden="1" outlineLevel="2">
      <c r="A412" s="545"/>
      <c r="B412" s="546"/>
      <c r="C412" s="547"/>
      <c r="D412" s="539"/>
      <c r="E412" s="540" t="s">
        <v>1026</v>
      </c>
      <c r="F412" s="548"/>
      <c r="G412" s="548"/>
      <c r="H412" s="548"/>
      <c r="I412" s="548"/>
      <c r="J412" s="548"/>
      <c r="K412" s="548"/>
      <c r="L412" s="548"/>
      <c r="M412" s="542">
        <f xml:space="preserve"> Update!M892</f>
        <v>0</v>
      </c>
      <c r="N412" s="542">
        <f xml:space="preserve"> Update!N892</f>
        <v>0</v>
      </c>
      <c r="O412" s="542">
        <f xml:space="preserve"> Update!O892</f>
        <v>0</v>
      </c>
      <c r="P412" s="542">
        <f xml:space="preserve"> Update!P892</f>
        <v>0</v>
      </c>
      <c r="Q412" s="542">
        <f xml:space="preserve"> Update!Q892</f>
        <v>0</v>
      </c>
      <c r="R412" s="556"/>
    </row>
    <row r="413" spans="1:18" s="448" customFormat="1" ht="18.75" hidden="1" outlineLevel="1">
      <c r="A413" s="443"/>
      <c r="B413" s="444"/>
      <c r="C413" s="445"/>
      <c r="D413" s="446"/>
      <c r="E413" s="447"/>
      <c r="R413" s="457"/>
    </row>
    <row r="414" spans="1:18" s="448" customFormat="1" ht="18.75">
      <c r="A414" s="443"/>
      <c r="B414" s="444"/>
      <c r="C414" s="445"/>
      <c r="D414" s="446"/>
      <c r="E414" s="447"/>
      <c r="R414" s="457"/>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1:79" hidden="1">
      <c r="D417" s="251"/>
    </row>
    <row r="418" spans="1:79" hidden="1">
      <c r="D418" s="251"/>
    </row>
    <row r="419" spans="1:79" hidden="1">
      <c r="D419" s="251"/>
    </row>
    <row r="420" spans="1:79" hidden="1">
      <c r="D420" s="251"/>
    </row>
    <row r="421" spans="1:79" hidden="1">
      <c r="D421" s="251"/>
    </row>
    <row r="422" spans="1:79" hidden="1">
      <c r="D422" s="251"/>
    </row>
    <row r="423" spans="1:79" hidden="1">
      <c r="D423" s="251"/>
    </row>
    <row r="424" spans="1:79" s="84" customFormat="1" hidden="1">
      <c r="A424" s="67"/>
      <c r="B424" s="85"/>
      <c r="C424" s="86"/>
      <c r="D424" s="251"/>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hidden="1">
      <c r="A425" s="67"/>
      <c r="B425" s="85"/>
      <c r="C425" s="86"/>
      <c r="D425" s="251"/>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hidden="1">
      <c r="A426" s="67"/>
      <c r="B426" s="85"/>
      <c r="C426" s="86"/>
      <c r="D426" s="251"/>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hidden="1">
      <c r="A427" s="67"/>
      <c r="B427" s="85"/>
      <c r="C427" s="86"/>
      <c r="D427" s="251"/>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hidden="1">
      <c r="A428" s="67"/>
      <c r="B428" s="85"/>
      <c r="C428" s="86"/>
      <c r="D428" s="251"/>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hidden="1">
      <c r="A429" s="67"/>
      <c r="B429" s="85"/>
      <c r="C429" s="86"/>
      <c r="D429" s="251"/>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hidden="1">
      <c r="A430" s="67"/>
      <c r="B430" s="85"/>
      <c r="C430" s="86"/>
      <c r="D430" s="251"/>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hidden="1">
      <c r="A431" s="67"/>
      <c r="B431" s="85"/>
      <c r="C431" s="86"/>
      <c r="D431" s="251"/>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hidden="1">
      <c r="A432" s="67"/>
      <c r="B432" s="85"/>
      <c r="C432" s="86"/>
      <c r="D432" s="251"/>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hidden="1">
      <c r="A433" s="67"/>
      <c r="B433" s="85"/>
      <c r="C433" s="86"/>
      <c r="D433" s="251"/>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hidden="1">
      <c r="A434" s="67"/>
      <c r="B434" s="85"/>
      <c r="C434" s="86"/>
      <c r="D434" s="251"/>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hidden="1">
      <c r="A435" s="67"/>
      <c r="B435" s="85"/>
      <c r="C435" s="86"/>
      <c r="D435" s="251"/>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hidden="1">
      <c r="A436" s="67"/>
      <c r="B436" s="85"/>
      <c r="C436" s="86"/>
      <c r="D436" s="251"/>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hidden="1">
      <c r="A437" s="67"/>
      <c r="B437" s="85"/>
      <c r="C437" s="86"/>
      <c r="D437" s="251"/>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hidden="1">
      <c r="A438" s="67"/>
      <c r="B438" s="85"/>
      <c r="C438" s="86"/>
      <c r="D438" s="251"/>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hidden="1">
      <c r="A439" s="67"/>
      <c r="B439" s="85"/>
      <c r="C439" s="86"/>
      <c r="D439" s="251"/>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hidden="1">
      <c r="A440" s="67"/>
      <c r="B440" s="85"/>
      <c r="C440" s="86"/>
      <c r="D440" s="251"/>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hidden="1">
      <c r="A441" s="67"/>
      <c r="B441" s="85"/>
      <c r="C441" s="86"/>
      <c r="D441" s="251"/>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hidden="1">
      <c r="A442" s="67"/>
      <c r="B442" s="85"/>
      <c r="C442" s="86"/>
      <c r="D442" s="251"/>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hidden="1">
      <c r="A443" s="67"/>
      <c r="B443" s="85"/>
      <c r="C443" s="86"/>
      <c r="D443" s="251"/>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hidden="1">
      <c r="A444" s="67"/>
      <c r="B444" s="85"/>
      <c r="C444" s="86"/>
      <c r="D444" s="251"/>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hidden="1">
      <c r="A445" s="67"/>
      <c r="B445" s="85"/>
      <c r="C445" s="86"/>
      <c r="D445" s="251"/>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hidden="1">
      <c r="A446" s="67"/>
      <c r="B446" s="85"/>
      <c r="C446" s="86"/>
      <c r="D446" s="251"/>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hidden="1">
      <c r="A447" s="67"/>
      <c r="B447" s="85"/>
      <c r="C447" s="86"/>
      <c r="D447" s="251"/>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hidden="1">
      <c r="A448" s="67"/>
      <c r="B448" s="85"/>
      <c r="C448" s="86"/>
      <c r="D448" s="251"/>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hidden="1">
      <c r="A449" s="67"/>
      <c r="B449" s="85"/>
      <c r="C449" s="86"/>
      <c r="D449" s="251"/>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hidden="1">
      <c r="A450" s="67"/>
      <c r="B450" s="85"/>
      <c r="C450" s="86"/>
      <c r="D450" s="251"/>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hidden="1">
      <c r="A451" s="67"/>
      <c r="B451" s="85"/>
      <c r="C451" s="86"/>
      <c r="D451" s="251"/>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hidden="1">
      <c r="A452" s="67"/>
      <c r="B452" s="85"/>
      <c r="C452" s="86"/>
      <c r="D452" s="251"/>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hidden="1">
      <c r="A453" s="67"/>
      <c r="B453" s="85"/>
      <c r="C453" s="86"/>
      <c r="D453" s="251"/>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hidden="1">
      <c r="A454" s="67"/>
      <c r="B454" s="85"/>
      <c r="C454" s="86"/>
      <c r="D454" s="251"/>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hidden="1">
      <c r="A455" s="67"/>
      <c r="B455" s="85"/>
      <c r="C455" s="86"/>
      <c r="D455" s="251"/>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hidden="1">
      <c r="A456" s="67"/>
      <c r="B456" s="85"/>
      <c r="C456" s="86"/>
      <c r="D456" s="251"/>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hidden="1">
      <c r="A457" s="67"/>
      <c r="B457" s="85"/>
      <c r="C457" s="86"/>
      <c r="D457" s="251"/>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hidden="1">
      <c r="A458" s="67"/>
      <c r="B458" s="85"/>
      <c r="C458" s="86"/>
      <c r="D458" s="251"/>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hidden="1">
      <c r="A459" s="67"/>
      <c r="B459" s="85"/>
      <c r="C459" s="86"/>
      <c r="D459" s="251"/>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hidden="1">
      <c r="A460" s="67"/>
      <c r="B460" s="85"/>
      <c r="C460" s="86"/>
      <c r="D460" s="251"/>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hidden="1">
      <c r="A461" s="67"/>
      <c r="B461" s="85"/>
      <c r="C461" s="86"/>
      <c r="D461" s="251"/>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hidden="1">
      <c r="A462" s="67"/>
      <c r="B462" s="85"/>
      <c r="C462" s="86"/>
      <c r="D462" s="251"/>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hidden="1">
      <c r="A463" s="67"/>
      <c r="B463" s="85"/>
      <c r="C463" s="86"/>
      <c r="D463" s="251"/>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hidden="1">
      <c r="A464" s="67"/>
      <c r="B464" s="85"/>
      <c r="C464" s="86"/>
      <c r="D464" s="251"/>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1:79" s="84" customFormat="1" hidden="1">
      <c r="A465" s="67"/>
      <c r="B465" s="85"/>
      <c r="C465" s="86"/>
      <c r="D465" s="251"/>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1:79" s="84" customFormat="1" hidden="1">
      <c r="A466" s="67"/>
      <c r="B466" s="85"/>
      <c r="C466" s="86"/>
      <c r="D466" s="251"/>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1:79" s="84" customFormat="1" hidden="1">
      <c r="A467" s="67"/>
      <c r="B467" s="85"/>
      <c r="C467" s="86"/>
      <c r="D467" s="251"/>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1:79" s="84" customFormat="1" hidden="1">
      <c r="A468" s="67"/>
      <c r="B468" s="85"/>
      <c r="C468" s="86"/>
      <c r="D468" s="251"/>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1:79" s="84" customFormat="1" hidden="1">
      <c r="A469" s="67"/>
      <c r="B469" s="85"/>
      <c r="C469" s="86"/>
      <c r="D469" s="251"/>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1:79" s="84" customFormat="1" hidden="1">
      <c r="A470" s="67"/>
      <c r="B470" s="85"/>
      <c r="C470" s="86"/>
      <c r="D470" s="251"/>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1:79" s="84" customFormat="1" hidden="1">
      <c r="A471" s="67"/>
      <c r="B471" s="85"/>
      <c r="C471" s="86"/>
      <c r="D471" s="251"/>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1:79" s="84" customFormat="1" hidden="1">
      <c r="A472" s="67"/>
      <c r="B472" s="85"/>
      <c r="C472" s="86"/>
      <c r="D472" s="251"/>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1:79" s="84" customFormat="1" hidden="1">
      <c r="A473" s="67"/>
      <c r="B473" s="85"/>
      <c r="C473" s="86"/>
      <c r="D473" s="251"/>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1:79" s="84" customFormat="1" hidden="1">
      <c r="A474" s="67"/>
      <c r="B474" s="85"/>
      <c r="C474" s="86"/>
      <c r="D474" s="251"/>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1:79" s="84" customFormat="1" hidden="1">
      <c r="A475" s="67"/>
      <c r="B475" s="85"/>
      <c r="C475" s="86"/>
      <c r="D475" s="251"/>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1:79" s="84" customFormat="1" hidden="1">
      <c r="A476" s="67"/>
      <c r="B476" s="85"/>
      <c r="C476" s="86"/>
      <c r="D476" s="251"/>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1:79" s="84" customFormat="1" hidden="1">
      <c r="A477" s="67"/>
      <c r="B477" s="85"/>
      <c r="C477" s="86"/>
      <c r="D477" s="251"/>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1:79" s="84" customFormat="1" hidden="1">
      <c r="A478" s="67"/>
      <c r="B478" s="85"/>
      <c r="C478" s="86"/>
      <c r="D478" s="251"/>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1:79" s="84" customFormat="1" hidden="1">
      <c r="A479" s="67"/>
      <c r="B479" s="85"/>
      <c r="C479" s="86"/>
      <c r="D479" s="251"/>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1:79" s="84" customFormat="1" hidden="1">
      <c r="A480" s="67"/>
      <c r="B480" s="85"/>
      <c r="C480" s="86"/>
      <c r="D480" s="251"/>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1:79" s="84" customFormat="1" hidden="1">
      <c r="A481" s="67"/>
      <c r="B481" s="85"/>
      <c r="C481" s="86"/>
      <c r="D481" s="251"/>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1:79" s="84" customFormat="1" hidden="1">
      <c r="A482" s="67"/>
      <c r="B482" s="85"/>
      <c r="C482" s="86"/>
      <c r="D482" s="251"/>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row>
    <row r="483" spans="1:79" s="84" customFormat="1" hidden="1">
      <c r="A483" s="67"/>
      <c r="B483" s="85"/>
      <c r="C483" s="86"/>
      <c r="D483" s="251"/>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row>
    <row r="484" spans="1:79" s="84" customFormat="1" hidden="1">
      <c r="A484" s="67"/>
      <c r="B484" s="85"/>
      <c r="C484" s="86"/>
      <c r="D484" s="251"/>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row>
    <row r="485" spans="1:79" s="84" customFormat="1" hidden="1">
      <c r="A485" s="67"/>
      <c r="B485" s="85"/>
      <c r="C485" s="86"/>
      <c r="D485" s="251"/>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row>
    <row r="486" spans="1:79" s="84" customFormat="1" hidden="1">
      <c r="A486" s="67"/>
      <c r="B486" s="85"/>
      <c r="C486" s="86"/>
      <c r="D486" s="251"/>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row>
    <row r="487" spans="1:79" s="84" customFormat="1" hidden="1">
      <c r="A487" s="67"/>
      <c r="B487" s="85"/>
      <c r="C487" s="86"/>
      <c r="D487" s="251"/>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row>
    <row r="488" spans="1:79" s="84" customFormat="1" hidden="1">
      <c r="A488" s="67"/>
      <c r="B488" s="85"/>
      <c r="C488" s="86"/>
      <c r="D488" s="251"/>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row>
    <row r="489" spans="1:79" s="84" customFormat="1" hidden="1">
      <c r="A489" s="67"/>
      <c r="B489" s="85"/>
      <c r="C489" s="86"/>
      <c r="D489" s="251"/>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row>
    <row r="490" spans="1:79" s="84" customFormat="1" hidden="1">
      <c r="A490" s="67"/>
      <c r="B490" s="85"/>
      <c r="C490" s="86"/>
      <c r="D490" s="251"/>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row>
    <row r="491" spans="1:79" s="84" customFormat="1" hidden="1">
      <c r="A491" s="67"/>
      <c r="B491" s="85"/>
      <c r="C491" s="86"/>
      <c r="D491" s="251"/>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row>
    <row r="492" spans="1:79" s="84" customFormat="1" hidden="1">
      <c r="A492" s="67"/>
      <c r="B492" s="85"/>
      <c r="C492" s="86"/>
      <c r="D492" s="251"/>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row>
    <row r="493" spans="1:79" s="84" customFormat="1" hidden="1">
      <c r="A493" s="67"/>
      <c r="B493" s="85"/>
      <c r="C493" s="86"/>
      <c r="D493" s="251"/>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row>
    <row r="494" spans="1:79" s="84" customFormat="1" hidden="1">
      <c r="A494" s="67"/>
      <c r="B494" s="85"/>
      <c r="C494" s="86"/>
      <c r="D494" s="251"/>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row>
    <row r="495" spans="1:79" s="84" customFormat="1" hidden="1">
      <c r="A495" s="67"/>
      <c r="B495" s="85"/>
      <c r="C495" s="86"/>
      <c r="D495" s="251"/>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row>
    <row r="496" spans="1:79" s="84" customFormat="1" hidden="1">
      <c r="A496" s="67"/>
      <c r="B496" s="85"/>
      <c r="C496" s="86"/>
      <c r="D496" s="251"/>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row>
    <row r="497" spans="1:79" s="84" customFormat="1" hidden="1">
      <c r="A497" s="67"/>
      <c r="B497" s="85"/>
      <c r="C497" s="86"/>
      <c r="D497" s="251"/>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row>
    <row r="498" spans="1:79" s="84" customFormat="1" hidden="1">
      <c r="A498" s="67"/>
      <c r="B498" s="85"/>
      <c r="C498" s="86"/>
      <c r="D498" s="251"/>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row>
    <row r="499" spans="1:79" s="84" customFormat="1" hidden="1">
      <c r="A499" s="67"/>
      <c r="B499" s="85"/>
      <c r="C499" s="86"/>
      <c r="D499" s="251"/>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row>
    <row r="500" spans="1:79" s="84" customFormat="1" hidden="1">
      <c r="A500" s="67"/>
      <c r="B500" s="85"/>
      <c r="C500" s="86"/>
      <c r="D500" s="251"/>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row>
    <row r="501" spans="1:79" s="84" customFormat="1" hidden="1">
      <c r="A501" s="67"/>
      <c r="B501" s="85"/>
      <c r="C501" s="86"/>
      <c r="D501" s="251"/>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row>
    <row r="502" spans="1:79" s="84" customFormat="1" hidden="1">
      <c r="A502" s="67"/>
      <c r="B502" s="85"/>
      <c r="C502" s="86"/>
      <c r="D502" s="251"/>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row>
    <row r="503" spans="1:79" s="84" customFormat="1" hidden="1">
      <c r="A503" s="67"/>
      <c r="B503" s="85"/>
      <c r="C503" s="86"/>
      <c r="D503" s="251"/>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row>
    <row r="504" spans="1:79" s="84" customFormat="1" hidden="1">
      <c r="A504" s="67"/>
      <c r="B504" s="85"/>
      <c r="C504" s="86"/>
      <c r="D504" s="251"/>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row>
    <row r="505" spans="1:79" s="84" customFormat="1" hidden="1">
      <c r="A505" s="67"/>
      <c r="B505" s="85"/>
      <c r="C505" s="86"/>
      <c r="D505" s="251"/>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row>
    <row r="506" spans="1:79" s="84" customFormat="1" hidden="1">
      <c r="A506" s="67"/>
      <c r="B506" s="85"/>
      <c r="C506" s="86"/>
      <c r="D506" s="251"/>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row>
    <row r="507" spans="1:79" s="84" customFormat="1" hidden="1">
      <c r="A507" s="67"/>
      <c r="B507" s="85"/>
      <c r="C507" s="86"/>
      <c r="D507" s="251"/>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row>
    <row r="508" spans="1:79" s="84" customFormat="1" hidden="1">
      <c r="A508" s="67"/>
      <c r="B508" s="85"/>
      <c r="C508" s="86"/>
      <c r="D508" s="251"/>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row>
    <row r="509" spans="1:79" s="84" customFormat="1" hidden="1">
      <c r="A509" s="67"/>
      <c r="B509" s="85"/>
      <c r="C509" s="86"/>
      <c r="D509" s="251"/>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row>
    <row r="510" spans="1:79" s="84" customFormat="1" hidden="1">
      <c r="A510" s="67"/>
      <c r="B510" s="85"/>
      <c r="C510" s="86"/>
      <c r="D510" s="251"/>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row>
    <row r="511" spans="1:79" s="84" customFormat="1" hidden="1">
      <c r="A511" s="67"/>
      <c r="B511" s="85"/>
      <c r="C511" s="86"/>
      <c r="D511" s="251"/>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row>
    <row r="512" spans="1:79" s="84" customFormat="1" hidden="1">
      <c r="A512" s="67"/>
      <c r="B512" s="85"/>
      <c r="C512" s="86"/>
      <c r="D512" s="251"/>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row>
    <row r="513" spans="1:79" s="84" customFormat="1" hidden="1">
      <c r="A513" s="67"/>
      <c r="B513" s="85"/>
      <c r="C513" s="86"/>
      <c r="D513" s="251"/>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row>
    <row r="514" spans="1:79" s="84" customFormat="1" hidden="1">
      <c r="A514" s="67"/>
      <c r="B514" s="85"/>
      <c r="C514" s="86"/>
      <c r="D514" s="251"/>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row>
    <row r="515" spans="1:79" s="84" customFormat="1" hidden="1">
      <c r="A515" s="67"/>
      <c r="B515" s="85"/>
      <c r="C515" s="86"/>
      <c r="D515" s="251"/>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row>
    <row r="516" spans="1:79" s="84" customFormat="1" hidden="1">
      <c r="A516" s="67"/>
      <c r="B516" s="85"/>
      <c r="C516" s="86"/>
      <c r="D516" s="251"/>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row>
    <row r="517" spans="1:79" s="84" customFormat="1" hidden="1">
      <c r="A517" s="67"/>
      <c r="B517" s="85"/>
      <c r="C517" s="86"/>
      <c r="D517" s="251"/>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row>
    <row r="518" spans="1:79" s="84" customFormat="1" hidden="1">
      <c r="A518" s="67"/>
      <c r="B518" s="85"/>
      <c r="C518" s="86"/>
      <c r="D518" s="251"/>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row>
    <row r="519" spans="1:79" s="84" customFormat="1" hidden="1">
      <c r="A519" s="67"/>
      <c r="B519" s="85"/>
      <c r="C519" s="86"/>
      <c r="D519" s="251"/>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row>
    <row r="520" spans="1:79" s="84" customFormat="1" hidden="1">
      <c r="A520" s="67"/>
      <c r="B520" s="85"/>
      <c r="C520" s="86"/>
      <c r="D520" s="251"/>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row>
    <row r="521" spans="1:79" s="84" customFormat="1" hidden="1">
      <c r="A521" s="67"/>
      <c r="B521" s="85"/>
      <c r="C521" s="86"/>
      <c r="D521" s="251"/>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row>
    <row r="522" spans="1:79" s="84" customFormat="1" hidden="1">
      <c r="A522" s="67"/>
      <c r="B522" s="85"/>
      <c r="C522" s="86"/>
      <c r="D522" s="251"/>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row>
    <row r="523" spans="1:79" s="84" customFormat="1" hidden="1">
      <c r="A523" s="67"/>
      <c r="B523" s="85"/>
      <c r="C523" s="86"/>
      <c r="D523" s="251"/>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row>
    <row r="524" spans="1:79" s="84" customFormat="1" hidden="1">
      <c r="A524" s="67"/>
      <c r="B524" s="85"/>
      <c r="C524" s="86"/>
      <c r="D524" s="251"/>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row>
    <row r="525" spans="1:79" s="84" customFormat="1" hidden="1">
      <c r="A525" s="67"/>
      <c r="B525" s="85"/>
      <c r="C525" s="86"/>
      <c r="D525" s="251"/>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row>
    <row r="526" spans="1:79" s="84" customFormat="1" hidden="1">
      <c r="A526" s="67"/>
      <c r="B526" s="85"/>
      <c r="C526" s="86"/>
      <c r="D526" s="251"/>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row>
    <row r="527" spans="1:79" s="84" customFormat="1" hidden="1">
      <c r="A527" s="67"/>
      <c r="B527" s="85"/>
      <c r="C527" s="86"/>
      <c r="D527" s="251"/>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row>
    <row r="528" spans="1:79" s="84" customFormat="1" hidden="1">
      <c r="A528" s="67"/>
      <c r="B528" s="85"/>
      <c r="C528" s="86"/>
      <c r="D528" s="251"/>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row>
    <row r="529" spans="1:79" s="84" customFormat="1" hidden="1">
      <c r="A529" s="67"/>
      <c r="B529" s="85"/>
      <c r="C529" s="86"/>
      <c r="D529" s="251"/>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row>
    <row r="530" spans="1:79" s="84" customFormat="1" hidden="1">
      <c r="A530" s="67"/>
      <c r="B530" s="85"/>
      <c r="C530" s="86"/>
      <c r="D530" s="251"/>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row>
    <row r="531" spans="1:79" s="84" customFormat="1" hidden="1">
      <c r="A531" s="67"/>
      <c r="B531" s="85"/>
      <c r="C531" s="86"/>
      <c r="D531" s="251"/>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row>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74" max="16383" man="1"/>
    <brk id="142" max="16383" man="1"/>
    <brk id="210" max="16383" man="1"/>
    <brk id="278"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str">
        <f ca="1" xml:space="preserve"> RIGHT(CELL("filename", $A$1), LEN(CELL("filename", $A$1)) - SEARCH("]", CELL("filename", $A$1)))</f>
        <v>Validation</v>
      </c>
      <c r="B1" s="72"/>
      <c r="C1" s="72"/>
      <c r="D1" s="72"/>
      <c r="E1" s="72"/>
      <c r="F1" s="54"/>
      <c r="H1" s="508"/>
    </row>
    <row r="2" spans="1:8"/>
    <row r="3" spans="1:8" ht="25.5">
      <c r="A3" s="75" t="s">
        <v>375</v>
      </c>
      <c r="B3" s="75" t="s">
        <v>105</v>
      </c>
      <c r="C3" s="75" t="s">
        <v>369</v>
      </c>
      <c r="D3" s="75" t="s">
        <v>1033</v>
      </c>
      <c r="E3" s="75" t="s">
        <v>1034</v>
      </c>
      <c r="F3" s="75" t="s">
        <v>1035</v>
      </c>
    </row>
    <row r="4" spans="1:8">
      <c r="A4" s="76"/>
      <c r="B4" s="76"/>
      <c r="C4" s="76"/>
      <c r="D4" s="76"/>
      <c r="E4" s="76"/>
      <c r="F4" s="76"/>
    </row>
    <row r="5" spans="1:8">
      <c r="A5" s="265">
        <v>2020</v>
      </c>
      <c r="B5" s="407" t="s">
        <v>117</v>
      </c>
      <c r="C5" s="76" t="s">
        <v>497</v>
      </c>
      <c r="D5" s="403" t="s">
        <v>1036</v>
      </c>
      <c r="E5" s="76" t="b">
        <v>1</v>
      </c>
      <c r="F5" s="76" t="s">
        <v>1037</v>
      </c>
    </row>
    <row r="6" spans="1:8">
      <c r="A6" s="265">
        <v>2021</v>
      </c>
      <c r="B6" s="76" t="s">
        <v>1038</v>
      </c>
      <c r="C6" s="76" t="s">
        <v>1039</v>
      </c>
      <c r="D6" s="403" t="s">
        <v>0</v>
      </c>
      <c r="E6" s="76" t="b">
        <v>0</v>
      </c>
      <c r="F6" s="76" t="s">
        <v>1040</v>
      </c>
    </row>
    <row r="7" spans="1:8">
      <c r="A7" s="265">
        <v>2022</v>
      </c>
      <c r="B7" s="76" t="s">
        <v>1041</v>
      </c>
      <c r="C7" s="76" t="s">
        <v>1042</v>
      </c>
      <c r="D7" s="403" t="s">
        <v>1043</v>
      </c>
      <c r="E7" s="77"/>
      <c r="F7" s="77"/>
    </row>
    <row r="8" spans="1:8">
      <c r="A8" s="265">
        <v>2023</v>
      </c>
      <c r="B8" s="407" t="s">
        <v>1044</v>
      </c>
      <c r="C8" s="76" t="s">
        <v>1045</v>
      </c>
      <c r="D8" s="403" t="s">
        <v>1046</v>
      </c>
      <c r="E8" s="78"/>
      <c r="F8" s="78"/>
    </row>
    <row r="9" spans="1:8">
      <c r="A9" s="265">
        <v>2024</v>
      </c>
      <c r="B9" s="76" t="s">
        <v>1047</v>
      </c>
      <c r="C9" s="76" t="s">
        <v>1048</v>
      </c>
      <c r="D9" s="404"/>
      <c r="E9" s="78"/>
      <c r="F9" s="78"/>
    </row>
    <row r="10" spans="1:8">
      <c r="A10" s="265">
        <v>2025</v>
      </c>
      <c r="B10" s="76" t="s">
        <v>1049</v>
      </c>
      <c r="C10" s="76" t="s">
        <v>1050</v>
      </c>
      <c r="D10" s="78"/>
      <c r="E10" s="78"/>
      <c r="F10" s="78"/>
    </row>
    <row r="11" spans="1:8">
      <c r="A11" s="77"/>
      <c r="B11" s="76" t="s">
        <v>1051</v>
      </c>
      <c r="C11" s="76" t="s">
        <v>1052</v>
      </c>
      <c r="D11" s="78"/>
      <c r="E11" s="78"/>
      <c r="F11" s="78"/>
    </row>
    <row r="12" spans="1:8">
      <c r="A12" s="78"/>
      <c r="B12" s="76" t="s">
        <v>1053</v>
      </c>
      <c r="C12" s="76" t="s">
        <v>1054</v>
      </c>
      <c r="D12" s="78"/>
      <c r="E12" s="78"/>
      <c r="F12" s="78"/>
    </row>
    <row r="13" spans="1:8">
      <c r="A13" s="78"/>
      <c r="B13" s="76" t="s">
        <v>1055</v>
      </c>
      <c r="C13" s="76" t="s">
        <v>1056</v>
      </c>
      <c r="D13" s="78"/>
      <c r="E13" s="78"/>
      <c r="F13" s="78"/>
    </row>
    <row r="14" spans="1:8">
      <c r="A14" s="78"/>
      <c r="B14" s="76" t="s">
        <v>1402</v>
      </c>
      <c r="C14" s="76" t="s">
        <v>1056</v>
      </c>
      <c r="D14" s="78"/>
      <c r="E14" s="78"/>
      <c r="F14" s="78"/>
    </row>
    <row r="15" spans="1:8">
      <c r="A15" s="78"/>
      <c r="B15" s="76" t="s">
        <v>1057</v>
      </c>
      <c r="C15" s="76" t="s">
        <v>1058</v>
      </c>
      <c r="D15" s="78"/>
      <c r="E15" s="78"/>
      <c r="F15" s="78"/>
    </row>
    <row r="16" spans="1:8">
      <c r="A16" s="78"/>
      <c r="B16" s="407" t="s">
        <v>1059</v>
      </c>
      <c r="C16" s="76" t="s">
        <v>1060</v>
      </c>
      <c r="D16" s="78"/>
      <c r="E16" s="78"/>
      <c r="F16" s="78"/>
    </row>
    <row r="17" spans="1:6">
      <c r="A17" s="78"/>
      <c r="B17" s="76" t="s">
        <v>1061</v>
      </c>
      <c r="C17" s="76" t="s">
        <v>1062</v>
      </c>
      <c r="D17" s="78"/>
      <c r="E17" s="78"/>
      <c r="F17" s="78"/>
    </row>
    <row r="18" spans="1:6">
      <c r="A18" s="78"/>
      <c r="B18" s="407" t="s">
        <v>1063</v>
      </c>
      <c r="C18" s="76" t="s">
        <v>1064</v>
      </c>
      <c r="D18" s="78"/>
      <c r="E18" s="78"/>
      <c r="F18" s="78"/>
    </row>
    <row r="19" spans="1:6">
      <c r="A19" s="78"/>
      <c r="B19" s="76" t="s">
        <v>1065</v>
      </c>
      <c r="C19" s="76" t="s">
        <v>1066</v>
      </c>
      <c r="D19" s="78"/>
      <c r="E19" s="78"/>
      <c r="F19" s="78"/>
    </row>
    <row r="20" spans="1:6">
      <c r="A20" s="78"/>
      <c r="B20" s="76" t="s">
        <v>1067</v>
      </c>
      <c r="C20" s="76" t="s">
        <v>1068</v>
      </c>
      <c r="D20" s="78"/>
      <c r="E20" s="78"/>
      <c r="F20" s="78"/>
    </row>
    <row r="21" spans="1:6">
      <c r="A21" s="78"/>
      <c r="B21" s="76" t="s">
        <v>1069</v>
      </c>
      <c r="C21" s="76" t="s">
        <v>1070</v>
      </c>
      <c r="D21" s="78"/>
      <c r="E21" s="78"/>
      <c r="F21" s="78"/>
    </row>
    <row r="22" spans="1:6">
      <c r="A22" s="78"/>
      <c r="B22" s="76" t="s">
        <v>1071</v>
      </c>
      <c r="C22" s="76" t="s">
        <v>1072</v>
      </c>
      <c r="D22" s="78"/>
      <c r="E22" s="78"/>
      <c r="F22" s="78"/>
    </row>
    <row r="23" spans="1:6">
      <c r="B23" s="408" t="s">
        <v>1073</v>
      </c>
    </row>
    <row r="24" spans="1:6" s="51" customFormat="1">
      <c r="A24" s="51" t="s">
        <v>90</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{Update-UsingOnlyCPIH}</v>
      </c>
      <c r="B1" s="55"/>
      <c r="C1" s="89"/>
      <c r="D1" s="252"/>
      <c r="E1" s="90"/>
      <c r="F1" s="55"/>
      <c r="G1" s="55"/>
      <c r="H1" s="511" t="str">
        <f>Inp!$F$10</f>
        <v>Portsmouth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308">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t="shared" si="0"/>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1074</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145" t="s">
        <v>1075</v>
      </c>
      <c r="C26" s="259"/>
      <c r="D26" s="256"/>
      <c r="E26" s="197"/>
      <c r="F26" s="197"/>
      <c r="G26" s="197"/>
      <c r="H26" s="197"/>
      <c r="I26" s="197"/>
      <c r="J26" s="197"/>
      <c r="K26" s="197"/>
      <c r="L26" s="197"/>
      <c r="M26" s="197"/>
      <c r="N26" s="197"/>
      <c r="O26" s="197"/>
      <c r="P26" s="197"/>
      <c r="Q26" s="197"/>
    </row>
    <row r="27" spans="1:17" s="260" customFormat="1" hidden="1" outlineLevel="2">
      <c r="A27" s="257"/>
      <c r="B27" s="258"/>
      <c r="C27" s="259"/>
      <c r="D27" s="256"/>
      <c r="E27" s="197"/>
      <c r="F27" s="197"/>
      <c r="G27" s="197"/>
      <c r="H27" s="197"/>
      <c r="I27" s="197"/>
      <c r="J27" s="197"/>
      <c r="K27" s="197"/>
      <c r="L27" s="197"/>
      <c r="M27" s="197"/>
      <c r="N27" s="197"/>
      <c r="O27" s="197"/>
      <c r="P27" s="197"/>
      <c r="Q27" s="197"/>
    </row>
    <row r="28" spans="1:17" s="296" customFormat="1" hidden="1" outlineLevel="2">
      <c r="A28" s="291"/>
      <c r="B28" s="292"/>
      <c r="C28" s="293"/>
      <c r="D28" s="294"/>
      <c r="E28" s="182" t="str">
        <f xml:space="preserve"> PR19FDPublishedTables!E$19</f>
        <v>RCV (RPI inflated RCV) 31 March 2020 post midnight adjustments - WR - real</v>
      </c>
      <c r="F28" s="182">
        <f xml:space="preserve"> PR19FDPublishedTables!F$19</f>
        <v>0</v>
      </c>
      <c r="G28" s="182" t="str">
        <f xml:space="preserve"> PR19FDPublishedTables!G$19</f>
        <v>£m</v>
      </c>
      <c r="H28" s="182">
        <f xml:space="preserve"> PR19FDPublishedTables!H$19</f>
        <v>0</v>
      </c>
      <c r="I28" s="182">
        <f xml:space="preserve"> PR19FDPublishedTables!I$19</f>
        <v>0</v>
      </c>
      <c r="J28" s="182">
        <f xml:space="preserve"> PR19FDPublishedTables!J$19</f>
        <v>0</v>
      </c>
      <c r="K28" s="182">
        <f xml:space="preserve"> PR19FDPublishedTables!K$19</f>
        <v>0</v>
      </c>
      <c r="L28" s="182">
        <f xml:space="preserve"> PR19FDPublishedTables!L$19</f>
        <v>2.231742097993354</v>
      </c>
      <c r="M28" s="182">
        <f xml:space="preserve"> PR19FDPublishedTables!M$19</f>
        <v>0</v>
      </c>
      <c r="N28" s="182">
        <f xml:space="preserve"> PR19FDPublishedTables!N$19</f>
        <v>0</v>
      </c>
      <c r="O28" s="182">
        <f xml:space="preserve"> PR19FDPublishedTables!O$19</f>
        <v>0</v>
      </c>
      <c r="P28" s="182">
        <f xml:space="preserve"> PR19FDPublishedTables!P$19</f>
        <v>0</v>
      </c>
      <c r="Q28" s="182">
        <f xml:space="preserve"> PR19FDPublishedTables!Q$19</f>
        <v>0</v>
      </c>
    </row>
    <row r="29" spans="1:17" s="296" customFormat="1" hidden="1" outlineLevel="2">
      <c r="A29" s="291"/>
      <c r="B29" s="292"/>
      <c r="C29" s="293"/>
      <c r="D29" s="256"/>
      <c r="E29" s="182" t="str">
        <f xml:space="preserve"> PR19FDPublishedTables!E$28</f>
        <v>Opening RCV (RPI inflated RCV) - WR - real</v>
      </c>
      <c r="F29" s="182">
        <f xml:space="preserve"> PR19FDPublishedTables!F$28</f>
        <v>0</v>
      </c>
      <c r="G29" s="182" t="str">
        <f xml:space="preserve"> PR19FDPublishedTables!G$28</f>
        <v>£m</v>
      </c>
      <c r="H29" s="182">
        <f xml:space="preserve"> PR19FDPublishedTables!H$28</f>
        <v>0</v>
      </c>
      <c r="I29" s="182">
        <f xml:space="preserve"> PR19FDPublishedTables!I$28</f>
        <v>0</v>
      </c>
      <c r="J29" s="182">
        <f xml:space="preserve"> PR19FDPublishedTables!J$28</f>
        <v>0</v>
      </c>
      <c r="K29" s="182">
        <f xml:space="preserve"> PR19FDPublishedTables!K$28</f>
        <v>0</v>
      </c>
      <c r="L29" s="182">
        <f xml:space="preserve"> PR19FDPublishedTables!L$28</f>
        <v>0</v>
      </c>
      <c r="M29" s="182">
        <f xml:space="preserve"> PR19FDPublishedTables!M$28</f>
        <v>2.2414242981640959</v>
      </c>
      <c r="N29" s="182">
        <f xml:space="preserve"> PR19FDPublishedTables!N$28</f>
        <v>2.1130814079607414</v>
      </c>
      <c r="O29" s="182">
        <f xml:space="preserve"> PR19FDPublishedTables!O$28</f>
        <v>1.9944078141723807</v>
      </c>
      <c r="P29" s="182">
        <f xml:space="preserve"> PR19FDPublishedTables!P$28</f>
        <v>1.8828459933271224</v>
      </c>
      <c r="Q29" s="182">
        <f xml:space="preserve"> PR19FDPublishedTables!Q$28</f>
        <v>1.7775246413477852</v>
      </c>
    </row>
    <row r="30" spans="1:17" s="296" customFormat="1" hidden="1" outlineLevel="2">
      <c r="A30" s="291"/>
      <c r="B30" s="292"/>
      <c r="C30" s="293"/>
      <c r="D30" s="256" t="str">
        <f xml:space="preserve"> PR19FDPublishedTables!D$29</f>
        <v>less</v>
      </c>
      <c r="E30" s="182" t="str">
        <f xml:space="preserve"> PR19FDPublishedTables!E$29</f>
        <v>RCV - CPI(H) + RPI wedge bf depreciation - WR - real</v>
      </c>
      <c r="F30" s="182">
        <f xml:space="preserve"> PR19FDPublishedTables!F$29</f>
        <v>0</v>
      </c>
      <c r="G30" s="182" t="str">
        <f xml:space="preserve"> PR19FDPublishedTables!G$29</f>
        <v>£m</v>
      </c>
      <c r="H30" s="182">
        <f xml:space="preserve"> PR19FDPublishedTables!H$29</f>
        <v>0</v>
      </c>
      <c r="I30" s="182">
        <f xml:space="preserve"> PR19FDPublishedTables!I$29</f>
        <v>0</v>
      </c>
      <c r="J30" s="182">
        <f xml:space="preserve"> PR19FDPublishedTables!J$29</f>
        <v>0</v>
      </c>
      <c r="K30" s="182">
        <f xml:space="preserve"> PR19FDPublishedTables!K$29</f>
        <v>0</v>
      </c>
      <c r="L30" s="182">
        <f xml:space="preserve"> PR19FDPublishedTables!L$29</f>
        <v>0</v>
      </c>
      <c r="M30" s="182">
        <f xml:space="preserve"> PR19FDPublishedTables!M$29</f>
        <v>0.1479340036788305</v>
      </c>
      <c r="N30" s="182">
        <f xml:space="preserve"> PR19FDPublishedTables!N$29</f>
        <v>0.13946337292540856</v>
      </c>
      <c r="O30" s="182">
        <f xml:space="preserve"> PR19FDPublishedTables!O$29</f>
        <v>0.13163091573537736</v>
      </c>
      <c r="P30" s="182">
        <f xml:space="preserve"> PR19FDPublishedTables!P$29</f>
        <v>0.12426783555958976</v>
      </c>
      <c r="Q30" s="182">
        <f xml:space="preserve"> PR19FDPublishedTables!Q$29</f>
        <v>0.11731662632895415</v>
      </c>
    </row>
    <row r="31" spans="1:17" s="296" customFormat="1" hidden="1" outlineLevel="2">
      <c r="A31" s="291"/>
      <c r="B31" s="292"/>
      <c r="C31" s="293"/>
      <c r="D31" s="256"/>
      <c r="E31" s="182" t="str">
        <f xml:space="preserve"> PR19FDPublishedTables!E$30</f>
        <v>Closing RCV (RPI inflated RCV) - WR - real</v>
      </c>
      <c r="F31" s="182">
        <f xml:space="preserve"> PR19FDPublishedTables!F$30</f>
        <v>0</v>
      </c>
      <c r="G31" s="182" t="str">
        <f xml:space="preserve"> PR19FDPublishedTables!G$30</f>
        <v>£m</v>
      </c>
      <c r="H31" s="182">
        <f xml:space="preserve"> PR19FDPublishedTables!H$30</f>
        <v>0</v>
      </c>
      <c r="I31" s="182">
        <f xml:space="preserve"> PR19FDPublishedTables!I$30</f>
        <v>0</v>
      </c>
      <c r="J31" s="182">
        <f xml:space="preserve"> PR19FDPublishedTables!J$30</f>
        <v>0</v>
      </c>
      <c r="K31" s="182">
        <f xml:space="preserve"> PR19FDPublishedTables!K$30</f>
        <v>0</v>
      </c>
      <c r="L31" s="182">
        <f xml:space="preserve"> PR19FDPublishedTables!L$30</f>
        <v>0</v>
      </c>
      <c r="M31" s="182">
        <f xml:space="preserve"> PR19FDPublishedTables!M$30</f>
        <v>2.0934902944852656</v>
      </c>
      <c r="N31" s="182">
        <f xml:space="preserve"> PR19FDPublishedTables!N$30</f>
        <v>1.973618035035333</v>
      </c>
      <c r="O31" s="182">
        <f xml:space="preserve"> PR19FDPublishedTables!O$30</f>
        <v>1.8627768984370032</v>
      </c>
      <c r="P31" s="182">
        <f xml:space="preserve"> PR19FDPublishedTables!P$30</f>
        <v>1.7585781577675328</v>
      </c>
      <c r="Q31" s="182">
        <f xml:space="preserve"> PR19FDPublishedTables!Q$30</f>
        <v>1.660208015018831</v>
      </c>
    </row>
    <row r="32" spans="1:17" s="296" customFormat="1" hidden="1" outlineLevel="2">
      <c r="A32" s="291"/>
      <c r="B32" s="292"/>
      <c r="C32" s="293"/>
      <c r="D32" s="256"/>
      <c r="E32" s="182" t="str">
        <f xml:space="preserve"> PR19FDPublishedTables!E$34</f>
        <v>Average RPI inflated RCV - WR - real</v>
      </c>
      <c r="F32" s="182">
        <f xml:space="preserve"> PR19FDPublishedTables!F$34</f>
        <v>0</v>
      </c>
      <c r="G32" s="182" t="str">
        <f xml:space="preserve"> PR19FDPublishedTables!G$34</f>
        <v>£m</v>
      </c>
      <c r="H32" s="182">
        <f xml:space="preserve"> PR19FDPublishedTables!H$34</f>
        <v>0</v>
      </c>
      <c r="I32" s="182">
        <f xml:space="preserve"> PR19FDPublishedTables!I$34</f>
        <v>0</v>
      </c>
      <c r="J32" s="182">
        <f xml:space="preserve"> PR19FDPublishedTables!J$34</f>
        <v>0</v>
      </c>
      <c r="K32" s="182">
        <f xml:space="preserve"> PR19FDPublishedTables!K$34</f>
        <v>0</v>
      </c>
      <c r="L32" s="182">
        <f xml:space="preserve"> PR19FDPublishedTables!L$34</f>
        <v>0</v>
      </c>
      <c r="M32" s="182">
        <f xml:space="preserve"> PR19FDPublishedTables!M$34</f>
        <v>2.167457296324681</v>
      </c>
      <c r="N32" s="182">
        <f xml:space="preserve"> PR19FDPublishedTables!N$34</f>
        <v>2.0433497214980374</v>
      </c>
      <c r="O32" s="182">
        <f xml:space="preserve"> PR19FDPublishedTables!O$34</f>
        <v>1.9285923563046921</v>
      </c>
      <c r="P32" s="182">
        <f xml:space="preserve"> PR19FDPublishedTables!P$34</f>
        <v>1.8207120755473276</v>
      </c>
      <c r="Q32" s="182">
        <f xml:space="preserve"> PR19FDPublishedTables!Q$34</f>
        <v>1.7188663281833081</v>
      </c>
    </row>
    <row r="33" spans="1:17" s="260" customFormat="1" hidden="1" outlineLevel="2">
      <c r="A33" s="257"/>
      <c r="B33" s="258"/>
      <c r="C33" s="259"/>
      <c r="D33" s="256"/>
      <c r="E33" s="197"/>
      <c r="F33" s="197"/>
      <c r="G33" s="197"/>
      <c r="H33" s="197"/>
      <c r="I33" s="197"/>
      <c r="J33" s="197"/>
      <c r="K33" s="197"/>
      <c r="L33" s="197"/>
      <c r="M33" s="197"/>
      <c r="N33" s="197"/>
      <c r="O33" s="197"/>
      <c r="P33" s="197"/>
      <c r="Q33" s="197"/>
    </row>
    <row r="34" spans="1:17" s="296" customFormat="1" hidden="1" outlineLevel="2">
      <c r="A34" s="291"/>
      <c r="B34" s="292"/>
      <c r="C34" s="293"/>
      <c r="D34" s="294"/>
      <c r="E34" s="182" t="str">
        <f xml:space="preserve"> PR19FDPublishedTables!E$55</f>
        <v>RCV (CPIH inflated RCV) 31 March 2020 post midnight adjustments - WR - real</v>
      </c>
      <c r="F34" s="182">
        <f xml:space="preserve"> PR19FDPublishedTables!F$55</f>
        <v>0</v>
      </c>
      <c r="G34" s="182" t="str">
        <f xml:space="preserve"> PR19FDPublishedTables!G$55</f>
        <v>£m</v>
      </c>
      <c r="H34" s="182">
        <f xml:space="preserve"> PR19FDPublishedTables!H$55</f>
        <v>0</v>
      </c>
      <c r="I34" s="182">
        <f xml:space="preserve"> PR19FDPublishedTables!I$55</f>
        <v>0</v>
      </c>
      <c r="J34" s="182">
        <f xml:space="preserve"> PR19FDPublishedTables!J$55</f>
        <v>0</v>
      </c>
      <c r="K34" s="182">
        <f xml:space="preserve"> PR19FDPublishedTables!K$55</f>
        <v>0</v>
      </c>
      <c r="L34" s="182">
        <f xml:space="preserve"> PR19FDPublishedTables!L$55</f>
        <v>2.231742097993354</v>
      </c>
      <c r="M34" s="182">
        <f xml:space="preserve"> PR19FDPublishedTables!M$55</f>
        <v>0</v>
      </c>
      <c r="N34" s="182">
        <f xml:space="preserve"> PR19FDPublishedTables!N$55</f>
        <v>0</v>
      </c>
      <c r="O34" s="182">
        <f xml:space="preserve"> PR19FDPublishedTables!O$55</f>
        <v>0</v>
      </c>
      <c r="P34" s="182">
        <f xml:space="preserve"> PR19FDPublishedTables!P$55</f>
        <v>0</v>
      </c>
      <c r="Q34" s="182">
        <f xml:space="preserve"> PR19FDPublishedTables!Q$55</f>
        <v>0</v>
      </c>
    </row>
    <row r="35" spans="1:17" s="260" customFormat="1" hidden="1" outlineLevel="2">
      <c r="A35" s="257"/>
      <c r="B35" s="258"/>
      <c r="C35" s="259"/>
      <c r="D35" s="197"/>
      <c r="E35" s="182" t="str">
        <f xml:space="preserve"> PR19FDPublishedTables!E$68</f>
        <v>Opening RCV (CPIH inflated RCV) - WR - real</v>
      </c>
      <c r="F35" s="182">
        <f xml:space="preserve"> PR19FDPublishedTables!F$68</f>
        <v>0</v>
      </c>
      <c r="G35" s="182" t="str">
        <f xml:space="preserve"> PR19FDPublishedTables!G$68</f>
        <v>£m</v>
      </c>
      <c r="H35" s="182">
        <f xml:space="preserve"> PR19FDPublishedTables!H$68</f>
        <v>0</v>
      </c>
      <c r="I35" s="182">
        <f xml:space="preserve"> PR19FDPublishedTables!I$68</f>
        <v>0</v>
      </c>
      <c r="J35" s="182">
        <f xml:space="preserve"> PR19FDPublishedTables!J$68</f>
        <v>0</v>
      </c>
      <c r="K35" s="182">
        <f xml:space="preserve"> PR19FDPublishedTables!K$68</f>
        <v>0</v>
      </c>
      <c r="L35" s="182">
        <f xml:space="preserve"> PR19FDPublishedTables!L$68</f>
        <v>0</v>
      </c>
      <c r="M35" s="182">
        <f xml:space="preserve"> PR19FDPublishedTables!M$68</f>
        <v>2.2317420979933544</v>
      </c>
      <c r="N35" s="182">
        <f xml:space="preserve"> PR19FDPublishedTables!N$68</f>
        <v>2.0844471195257945</v>
      </c>
      <c r="O35" s="182">
        <f xml:space="preserve"> PR19FDPublishedTables!O$68</f>
        <v>1.9468736096370893</v>
      </c>
      <c r="P35" s="182">
        <f xml:space="preserve"> PR19FDPublishedTables!P$68</f>
        <v>1.8183799514010417</v>
      </c>
      <c r="Q35" s="182">
        <f xml:space="preserve"> PR19FDPublishedTables!Q$68</f>
        <v>1.6983668746085789</v>
      </c>
    </row>
    <row r="36" spans="1:17" s="260" customFormat="1" hidden="1" outlineLevel="2">
      <c r="A36" s="257"/>
      <c r="B36" s="258"/>
      <c r="C36" s="259"/>
      <c r="D36" s="256" t="str">
        <f xml:space="preserve"> PR19FDPublishedTables!D$69</f>
        <v>less</v>
      </c>
      <c r="E36" s="182" t="str">
        <f xml:space="preserve"> PR19FDPublishedTables!E$69</f>
        <v>RCV - CPI(H) bf depreciation - WR - real</v>
      </c>
      <c r="F36" s="182">
        <f xml:space="preserve"> PR19FDPublishedTables!F$69</f>
        <v>0</v>
      </c>
      <c r="G36" s="182" t="str">
        <f xml:space="preserve"> PR19FDPublishedTables!G$69</f>
        <v>£m</v>
      </c>
      <c r="H36" s="182">
        <f xml:space="preserve"> PR19FDPublishedTables!H$69</f>
        <v>0</v>
      </c>
      <c r="I36" s="182">
        <f xml:space="preserve"> PR19FDPublishedTables!I$69</f>
        <v>0</v>
      </c>
      <c r="J36" s="182">
        <f xml:space="preserve"> PR19FDPublishedTables!J$69</f>
        <v>0</v>
      </c>
      <c r="K36" s="182">
        <f xml:space="preserve"> PR19FDPublishedTables!K$69</f>
        <v>0</v>
      </c>
      <c r="L36" s="182">
        <f xml:space="preserve"> PR19FDPublishedTables!L$69</f>
        <v>0</v>
      </c>
      <c r="M36" s="182">
        <f xml:space="preserve"> PR19FDPublishedTables!M$69</f>
        <v>0.14729497846756173</v>
      </c>
      <c r="N36" s="182">
        <f xml:space="preserve"> PR19FDPublishedTables!N$69</f>
        <v>0.13757350988870193</v>
      </c>
      <c r="O36" s="182">
        <f xml:space="preserve"> PR19FDPublishedTables!O$69</f>
        <v>0.12849365823604833</v>
      </c>
      <c r="P36" s="182">
        <f xml:space="preserve"> PR19FDPublishedTables!P$69</f>
        <v>0.12001307679246921</v>
      </c>
      <c r="Q36" s="182">
        <f xml:space="preserve"> PR19FDPublishedTables!Q$69</f>
        <v>0.11209221372416615</v>
      </c>
    </row>
    <row r="37" spans="1:17" s="260" customFormat="1" hidden="1" outlineLevel="2">
      <c r="A37" s="257"/>
      <c r="B37" s="258"/>
      <c r="C37" s="259"/>
      <c r="D37" s="256" t="str">
        <f xml:space="preserve"> PR19FDPublishedTables!D$70</f>
        <v>less</v>
      </c>
      <c r="E37" s="182" t="str">
        <f xml:space="preserve"> PR19FDPublishedTables!E$70</f>
        <v>Other adjustments CPI(H) - WR - real</v>
      </c>
      <c r="F37" s="182">
        <f xml:space="preserve"> PR19FDPublishedTables!F$70</f>
        <v>0</v>
      </c>
      <c r="G37" s="182" t="str">
        <f xml:space="preserve"> PR19FDPublishedTables!G$70</f>
        <v>£m</v>
      </c>
      <c r="H37" s="182">
        <f xml:space="preserve"> PR19FDPublishedTables!H$70</f>
        <v>0</v>
      </c>
      <c r="I37" s="182">
        <f xml:space="preserve"> PR19FDPublishedTables!I$70</f>
        <v>0</v>
      </c>
      <c r="J37" s="182">
        <f xml:space="preserve"> PR19FDPublishedTables!J$70</f>
        <v>0</v>
      </c>
      <c r="K37" s="182">
        <f xml:space="preserve"> PR19FDPublishedTables!K$70</f>
        <v>0</v>
      </c>
      <c r="L37" s="182">
        <f xml:space="preserve"> PR19FDPublishedTables!L$70</f>
        <v>0</v>
      </c>
      <c r="M37" s="182">
        <f xml:space="preserve"> PR19FDPublishedTables!M$70</f>
        <v>0</v>
      </c>
      <c r="N37" s="182">
        <f xml:space="preserve"> PR19FDPublishedTables!N$70</f>
        <v>0</v>
      </c>
      <c r="O37" s="182">
        <f xml:space="preserve"> PR19FDPublishedTables!O$70</f>
        <v>0</v>
      </c>
      <c r="P37" s="182">
        <f xml:space="preserve"> PR19FDPublishedTables!P$70</f>
        <v>0</v>
      </c>
      <c r="Q37" s="182">
        <f xml:space="preserve"> PR19FDPublishedTables!Q$70</f>
        <v>0</v>
      </c>
    </row>
    <row r="38" spans="1:17" s="260" customFormat="1" hidden="1" outlineLevel="2">
      <c r="A38" s="257"/>
      <c r="B38" s="258"/>
      <c r="C38" s="259"/>
      <c r="D38" s="256"/>
      <c r="E38" s="182" t="str">
        <f xml:space="preserve"> PR19FDPublishedTables!E$71</f>
        <v>Closing RCV (CPIH inflated RCV) - WR - real</v>
      </c>
      <c r="F38" s="182">
        <f xml:space="preserve"> PR19FDPublishedTables!F$71</f>
        <v>0</v>
      </c>
      <c r="G38" s="182" t="str">
        <f xml:space="preserve"> PR19FDPublishedTables!G$71</f>
        <v>£m</v>
      </c>
      <c r="H38" s="182">
        <f xml:space="preserve"> PR19FDPublishedTables!H$71</f>
        <v>0</v>
      </c>
      <c r="I38" s="182">
        <f xml:space="preserve"> PR19FDPublishedTables!I$71</f>
        <v>0</v>
      </c>
      <c r="J38" s="182">
        <f xml:space="preserve"> PR19FDPublishedTables!J$71</f>
        <v>0</v>
      </c>
      <c r="K38" s="182">
        <f xml:space="preserve"> PR19FDPublishedTables!K$71</f>
        <v>0</v>
      </c>
      <c r="L38" s="182">
        <f xml:space="preserve"> PR19FDPublishedTables!L$71</f>
        <v>0</v>
      </c>
      <c r="M38" s="182">
        <f xml:space="preserve"> PR19FDPublishedTables!M$71</f>
        <v>2.0844471195257928</v>
      </c>
      <c r="N38" s="182">
        <f xml:space="preserve"> PR19FDPublishedTables!N$71</f>
        <v>1.9468736096370927</v>
      </c>
      <c r="O38" s="182">
        <f xml:space="preserve"> PR19FDPublishedTables!O$71</f>
        <v>1.818379951401041</v>
      </c>
      <c r="P38" s="182">
        <f xml:space="preserve"> PR19FDPublishedTables!P$71</f>
        <v>1.6983668746085725</v>
      </c>
      <c r="Q38" s="182">
        <f xml:space="preserve"> PR19FDPublishedTables!Q$71</f>
        <v>1.5862746608844127</v>
      </c>
    </row>
    <row r="39" spans="1:17" s="260" customFormat="1" hidden="1" outlineLevel="2">
      <c r="A39" s="257"/>
      <c r="B39" s="258"/>
      <c r="C39" s="259"/>
      <c r="D39" s="256"/>
      <c r="E39" s="182" t="str">
        <f xml:space="preserve"> PR19FDPublishedTables!E$75</f>
        <v>Average CPIH inflated RCV - WR - real</v>
      </c>
      <c r="F39" s="182">
        <f xml:space="preserve"> PR19FDPublishedTables!F$75</f>
        <v>0</v>
      </c>
      <c r="G39" s="182" t="str">
        <f xml:space="preserve"> PR19FDPublishedTables!G$75</f>
        <v>£m</v>
      </c>
      <c r="H39" s="182">
        <f xml:space="preserve"> PR19FDPublishedTables!H$75</f>
        <v>0</v>
      </c>
      <c r="I39" s="182">
        <f xml:space="preserve"> PR19FDPublishedTables!I$75</f>
        <v>0</v>
      </c>
      <c r="J39" s="182">
        <f xml:space="preserve"> PR19FDPublishedTables!J$75</f>
        <v>0</v>
      </c>
      <c r="K39" s="182">
        <f xml:space="preserve"> PR19FDPublishedTables!K$75</f>
        <v>0</v>
      </c>
      <c r="L39" s="182">
        <f xml:space="preserve"> PR19FDPublishedTables!L$75</f>
        <v>0</v>
      </c>
      <c r="M39" s="182">
        <f xml:space="preserve"> PR19FDPublishedTables!M$75</f>
        <v>2.1580946087595736</v>
      </c>
      <c r="N39" s="182">
        <f xml:space="preserve"> PR19FDPublishedTables!N$75</f>
        <v>2.0156603645814437</v>
      </c>
      <c r="O39" s="182">
        <f xml:space="preserve"> PR19FDPublishedTables!O$75</f>
        <v>1.8826267805190651</v>
      </c>
      <c r="P39" s="182">
        <f xml:space="preserve"> PR19FDPublishedTables!P$75</f>
        <v>1.758373413004807</v>
      </c>
      <c r="Q39" s="182">
        <f xml:space="preserve"> PR19FDPublishedTables!Q$75</f>
        <v>1.6423207677464959</v>
      </c>
    </row>
    <row r="40" spans="1:17" s="260" customFormat="1" hidden="1" outlineLevel="2">
      <c r="A40" s="257"/>
      <c r="B40" s="258"/>
      <c r="C40" s="259"/>
      <c r="D40" s="256"/>
      <c r="E40" s="197"/>
      <c r="F40" s="197"/>
      <c r="G40" s="197"/>
      <c r="H40" s="197"/>
      <c r="I40" s="197"/>
      <c r="J40" s="197"/>
      <c r="K40" s="197"/>
      <c r="L40" s="197"/>
      <c r="M40" s="197"/>
      <c r="N40" s="197"/>
      <c r="O40" s="197"/>
      <c r="P40" s="197"/>
      <c r="Q40" s="197"/>
    </row>
    <row r="41" spans="1:17" s="296" customFormat="1" hidden="1" outlineLevel="2">
      <c r="A41" s="291"/>
      <c r="B41" s="292"/>
      <c r="C41" s="293"/>
      <c r="D41" s="294"/>
      <c r="E41" s="182" t="str">
        <f xml:space="preserve"> PR19FDPublishedTables!E$97</f>
        <v>RCV (post 2020 investment RCV) 31 March 2020 post midnight adjustments - WR - real</v>
      </c>
      <c r="F41" s="182">
        <f xml:space="preserve"> PR19FDPublishedTables!F$97</f>
        <v>0</v>
      </c>
      <c r="G41" s="182" t="str">
        <f xml:space="preserve"> PR19FDPublishedTables!G$97</f>
        <v>£m</v>
      </c>
      <c r="H41" s="182">
        <f xml:space="preserve"> PR19FDPublishedTables!H$97</f>
        <v>0</v>
      </c>
      <c r="I41" s="182">
        <f xml:space="preserve"> PR19FDPublishedTables!I$97</f>
        <v>0</v>
      </c>
      <c r="J41" s="182">
        <f xml:space="preserve"> PR19FDPublishedTables!J$97</f>
        <v>0</v>
      </c>
      <c r="K41" s="182">
        <f xml:space="preserve"> PR19FDPublishedTables!K$97</f>
        <v>0</v>
      </c>
      <c r="L41" s="182">
        <f xml:space="preserve"> PR19FDPublishedTables!L$97</f>
        <v>0</v>
      </c>
      <c r="M41" s="182">
        <f xml:space="preserve"> PR19FDPublishedTables!M$97</f>
        <v>0</v>
      </c>
      <c r="N41" s="182">
        <f xml:space="preserve"> PR19FDPublishedTables!N$97</f>
        <v>0</v>
      </c>
      <c r="O41" s="182">
        <f xml:space="preserve"> PR19FDPublishedTables!O$97</f>
        <v>0</v>
      </c>
      <c r="P41" s="182">
        <f xml:space="preserve"> PR19FDPublishedTables!P$97</f>
        <v>0</v>
      </c>
      <c r="Q41" s="182">
        <f xml:space="preserve"> PR19FDPublishedTables!Q$97</f>
        <v>0</v>
      </c>
    </row>
    <row r="42" spans="1:17" s="260" customFormat="1" hidden="1" outlineLevel="2">
      <c r="A42" s="257"/>
      <c r="B42" s="258"/>
      <c r="C42" s="259"/>
      <c r="D42" s="256"/>
      <c r="E42" s="182" t="str">
        <f xml:space="preserve"> PR19FDPublishedTables!E$107</f>
        <v>Opening RCV (Post 2020 investment RCV) - WR - real</v>
      </c>
      <c r="F42" s="182">
        <f xml:space="preserve"> PR19FDPublishedTables!F$107</f>
        <v>0</v>
      </c>
      <c r="G42" s="182" t="str">
        <f xml:space="preserve"> PR19FDPublishedTables!G$107</f>
        <v>£m</v>
      </c>
      <c r="H42" s="182">
        <f xml:space="preserve"> PR19FDPublishedTables!H$107</f>
        <v>0</v>
      </c>
      <c r="I42" s="182">
        <f xml:space="preserve"> PR19FDPublishedTables!I$107</f>
        <v>0</v>
      </c>
      <c r="J42" s="182">
        <f xml:space="preserve"> PR19FDPublishedTables!J$107</f>
        <v>0</v>
      </c>
      <c r="K42" s="182">
        <f xml:space="preserve"> PR19FDPublishedTables!K$107</f>
        <v>0</v>
      </c>
      <c r="L42" s="182">
        <f xml:space="preserve"> PR19FDPublishedTables!L$107</f>
        <v>0</v>
      </c>
      <c r="M42" s="182">
        <f xml:space="preserve"> PR19FDPublishedTables!M$107</f>
        <v>0</v>
      </c>
      <c r="N42" s="182">
        <f xml:space="preserve"> PR19FDPublishedTables!N$107</f>
        <v>2.1238064409653883</v>
      </c>
      <c r="O42" s="182">
        <f xml:space="preserve"> PR19FDPublishedTables!O$107</f>
        <v>2.5746414680528367</v>
      </c>
      <c r="P42" s="182">
        <f xml:space="preserve"> PR19FDPublishedTables!P$107</f>
        <v>2.6905446571343492</v>
      </c>
      <c r="Q42" s="182">
        <f xml:space="preserve"> PR19FDPublishedTables!Q$107</f>
        <v>4.2236956518879962</v>
      </c>
    </row>
    <row r="43" spans="1:17" s="260" customFormat="1" hidden="1" outlineLevel="2">
      <c r="A43" s="257"/>
      <c r="B43" s="258"/>
      <c r="C43" s="259"/>
      <c r="D43" s="256" t="str">
        <f xml:space="preserve"> PR19FDPublishedTables!D$108</f>
        <v>plus</v>
      </c>
      <c r="E43" s="182" t="str">
        <f xml:space="preserve"> PR19FDPublishedTables!E$108</f>
        <v>Water resources: Non-PAYG Totex - real</v>
      </c>
      <c r="F43" s="182">
        <f xml:space="preserve"> PR19FDPublishedTables!F$108</f>
        <v>0</v>
      </c>
      <c r="G43" s="182" t="str">
        <f xml:space="preserve"> PR19FDPublishedTables!G$108</f>
        <v>£m</v>
      </c>
      <c r="H43" s="182">
        <f xml:space="preserve"> PR19FDPublishedTables!H$108</f>
        <v>0</v>
      </c>
      <c r="I43" s="182">
        <f xml:space="preserve"> PR19FDPublishedTables!I$108</f>
        <v>0</v>
      </c>
      <c r="J43" s="182">
        <f xml:space="preserve"> PR19FDPublishedTables!J$108</f>
        <v>0</v>
      </c>
      <c r="K43" s="182">
        <f xml:space="preserve"> PR19FDPublishedTables!K$108</f>
        <v>0</v>
      </c>
      <c r="L43" s="182">
        <f xml:space="preserve"> PR19FDPublishedTables!L$108</f>
        <v>0</v>
      </c>
      <c r="M43" s="182">
        <f xml:space="preserve"> PR19FDPublishedTables!M$108</f>
        <v>2.1299103362855072</v>
      </c>
      <c r="N43" s="182">
        <f xml:space="preserve"> PR19FDPublishedTables!N$108</f>
        <v>0.46641850259938217</v>
      </c>
      <c r="O43" s="182">
        <f xml:space="preserve"> PR19FDPublishedTables!O$108</f>
        <v>0.13883040046498782</v>
      </c>
      <c r="P43" s="182">
        <f xml:space="preserve"> PR19FDPublishedTables!P$108</f>
        <v>1.5696409892924441</v>
      </c>
      <c r="Q43" s="182">
        <f xml:space="preserve"> PR19FDPublishedTables!Q$108</f>
        <v>1.385417388604651</v>
      </c>
    </row>
    <row r="44" spans="1:17" s="260" customFormat="1" hidden="1" outlineLevel="2">
      <c r="A44" s="257"/>
      <c r="B44" s="258"/>
      <c r="C44" s="259"/>
      <c r="D44" s="256" t="str">
        <f xml:space="preserve"> PR19FDPublishedTables!D$109</f>
        <v>less</v>
      </c>
      <c r="E44" s="182" t="str">
        <f xml:space="preserve"> PR19FDPublishedTables!E$109</f>
        <v>RCV additions depreciation - WR - real POS</v>
      </c>
      <c r="F44" s="182">
        <f xml:space="preserve"> PR19FDPublishedTables!F$109</f>
        <v>0</v>
      </c>
      <c r="G44" s="182" t="str">
        <f xml:space="preserve"> PR19FDPublishedTables!G$109</f>
        <v>£m</v>
      </c>
      <c r="H44" s="182">
        <f xml:space="preserve"> PR19FDPublishedTables!H$109</f>
        <v>0</v>
      </c>
      <c r="I44" s="182">
        <f xml:space="preserve"> PR19FDPublishedTables!I$109</f>
        <v>0</v>
      </c>
      <c r="J44" s="182">
        <f xml:space="preserve"> PR19FDPublishedTables!J$109</f>
        <v>0</v>
      </c>
      <c r="K44" s="182">
        <f xml:space="preserve"> PR19FDPublishedTables!K$109</f>
        <v>0</v>
      </c>
      <c r="L44" s="182">
        <f xml:space="preserve"> PR19FDPublishedTables!L$109</f>
        <v>0</v>
      </c>
      <c r="M44" s="182">
        <f xml:space="preserve"> PR19FDPublishedTables!M$109</f>
        <v>6.1038953201239705E-3</v>
      </c>
      <c r="N44" s="182">
        <f xml:space="preserve"> PR19FDPublishedTables!N$109</f>
        <v>1.5583475511929599E-2</v>
      </c>
      <c r="O44" s="182">
        <f xml:space="preserve"> PR19FDPublishedTables!O$109</f>
        <v>2.2927211383472739E-2</v>
      </c>
      <c r="P44" s="182">
        <f xml:space="preserve"> PR19FDPublishedTables!P$109</f>
        <v>3.6489994538800578E-2</v>
      </c>
      <c r="Q44" s="182">
        <f xml:space="preserve"> PR19FDPublishedTables!Q$109</f>
        <v>5.6871010625387276E-2</v>
      </c>
    </row>
    <row r="45" spans="1:17" s="260" customFormat="1" hidden="1" outlineLevel="2">
      <c r="A45" s="257"/>
      <c r="B45" s="258"/>
      <c r="C45" s="259"/>
      <c r="D45" s="256"/>
      <c r="E45" s="182" t="str">
        <f xml:space="preserve"> PR19FDPublishedTables!E$110</f>
        <v>Closing RCV (Post 2020 investment RCV) - WR - real</v>
      </c>
      <c r="F45" s="182">
        <f xml:space="preserve"> PR19FDPublishedTables!F$110</f>
        <v>0</v>
      </c>
      <c r="G45" s="182" t="str">
        <f xml:space="preserve"> PR19FDPublishedTables!G$110</f>
        <v>£m</v>
      </c>
      <c r="H45" s="182">
        <f xml:space="preserve"> PR19FDPublishedTables!H$110</f>
        <v>0</v>
      </c>
      <c r="I45" s="182">
        <f xml:space="preserve"> PR19FDPublishedTables!I$110</f>
        <v>0</v>
      </c>
      <c r="J45" s="182">
        <f xml:space="preserve"> PR19FDPublishedTables!J$110</f>
        <v>0</v>
      </c>
      <c r="K45" s="182">
        <f xml:space="preserve"> PR19FDPublishedTables!K$110</f>
        <v>0</v>
      </c>
      <c r="L45" s="182">
        <f xml:space="preserve"> PR19FDPublishedTables!L$110</f>
        <v>0</v>
      </c>
      <c r="M45" s="182">
        <f xml:space="preserve"> PR19FDPublishedTables!M$110</f>
        <v>2.1238064409653834</v>
      </c>
      <c r="N45" s="182">
        <f xml:space="preserve"> PR19FDPublishedTables!N$110</f>
        <v>2.5746414680528407</v>
      </c>
      <c r="O45" s="182">
        <f xml:space="preserve"> PR19FDPublishedTables!O$110</f>
        <v>2.6905446571343519</v>
      </c>
      <c r="P45" s="182">
        <f xml:space="preserve"> PR19FDPublishedTables!P$110</f>
        <v>4.2236956518879927</v>
      </c>
      <c r="Q45" s="182">
        <f xml:space="preserve"> PR19FDPublishedTables!Q$110</f>
        <v>5.5522420298672603</v>
      </c>
    </row>
    <row r="46" spans="1:17" s="260" customFormat="1" hidden="1" outlineLevel="2">
      <c r="A46" s="257"/>
      <c r="B46" s="258"/>
      <c r="C46" s="259"/>
      <c r="D46" s="256"/>
      <c r="E46" s="182" t="str">
        <f xml:space="preserve"> PR19FDPublishedTables!E$114</f>
        <v>Average post 2020 investment RCV - WR - real</v>
      </c>
      <c r="F46" s="182">
        <f xml:space="preserve"> PR19FDPublishedTables!F$114</f>
        <v>0</v>
      </c>
      <c r="G46" s="182" t="str">
        <f xml:space="preserve"> PR19FDPublishedTables!G$114</f>
        <v>£m</v>
      </c>
      <c r="H46" s="182">
        <f xml:space="preserve"> PR19FDPublishedTables!H$114</f>
        <v>0</v>
      </c>
      <c r="I46" s="182">
        <f xml:space="preserve"> PR19FDPublishedTables!I$114</f>
        <v>0</v>
      </c>
      <c r="J46" s="182">
        <f xml:space="preserve"> PR19FDPublishedTables!J$114</f>
        <v>0</v>
      </c>
      <c r="K46" s="182">
        <f xml:space="preserve"> PR19FDPublishedTables!K$114</f>
        <v>0</v>
      </c>
      <c r="L46" s="182">
        <f xml:space="preserve"> PR19FDPublishedTables!L$114</f>
        <v>0</v>
      </c>
      <c r="M46" s="182">
        <f xml:space="preserve"> PR19FDPublishedTables!M$114</f>
        <v>1.0619032204826917</v>
      </c>
      <c r="N46" s="182">
        <f xml:space="preserve"> PR19FDPublishedTables!N$114</f>
        <v>2.3492239545091147</v>
      </c>
      <c r="O46" s="182">
        <f xml:space="preserve"> PR19FDPublishedTables!O$114</f>
        <v>2.6325930625935943</v>
      </c>
      <c r="P46" s="182">
        <f xml:space="preserve"> PR19FDPublishedTables!P$114</f>
        <v>3.4571201545111707</v>
      </c>
      <c r="Q46" s="182">
        <f xml:space="preserve"> PR19FDPublishedTables!Q$114</f>
        <v>4.8879688408776278</v>
      </c>
    </row>
    <row r="47" spans="1:17" s="260" customFormat="1" hidden="1" outlineLevel="2">
      <c r="A47" s="257"/>
      <c r="B47" s="258"/>
      <c r="C47" s="259"/>
      <c r="D47" s="256"/>
      <c r="E47" s="197"/>
      <c r="F47" s="197"/>
      <c r="G47" s="197"/>
      <c r="H47" s="197"/>
      <c r="I47" s="197"/>
      <c r="J47" s="197"/>
      <c r="K47" s="197"/>
      <c r="L47" s="197"/>
      <c r="M47" s="197"/>
      <c r="N47" s="197"/>
      <c r="O47" s="197"/>
      <c r="P47" s="197"/>
      <c r="Q47" s="197"/>
    </row>
    <row r="48" spans="1:17" s="260" customFormat="1" hidden="1" outlineLevel="2">
      <c r="A48" s="257"/>
      <c r="B48" s="258"/>
      <c r="C48" s="259"/>
      <c r="D48" s="256"/>
      <c r="E48" s="197" t="str">
        <f t="shared" ref="E48:Q48" si="4" xml:space="preserve"> E32</f>
        <v>Average RPI inflated RCV - WR - real</v>
      </c>
      <c r="F48" s="197">
        <f t="shared" si="4"/>
        <v>0</v>
      </c>
      <c r="G48" s="197" t="str">
        <f t="shared" si="4"/>
        <v>£m</v>
      </c>
      <c r="H48" s="197">
        <f t="shared" si="4"/>
        <v>0</v>
      </c>
      <c r="I48" s="197">
        <f t="shared" si="4"/>
        <v>0</v>
      </c>
      <c r="J48" s="197">
        <f t="shared" si="4"/>
        <v>0</v>
      </c>
      <c r="K48" s="197">
        <f t="shared" si="4"/>
        <v>0</v>
      </c>
      <c r="L48" s="197">
        <f t="shared" si="4"/>
        <v>0</v>
      </c>
      <c r="M48" s="197">
        <f t="shared" si="4"/>
        <v>2.167457296324681</v>
      </c>
      <c r="N48" s="197">
        <f t="shared" si="4"/>
        <v>2.0433497214980374</v>
      </c>
      <c r="O48" s="197">
        <f t="shared" si="4"/>
        <v>1.9285923563046921</v>
      </c>
      <c r="P48" s="197">
        <f t="shared" si="4"/>
        <v>1.8207120755473276</v>
      </c>
      <c r="Q48" s="197">
        <f t="shared" si="4"/>
        <v>1.7188663281833081</v>
      </c>
    </row>
    <row r="49" spans="1:17" s="260" customFormat="1" hidden="1" outlineLevel="2">
      <c r="A49" s="257"/>
      <c r="B49" s="258"/>
      <c r="C49" s="259"/>
      <c r="D49" s="256"/>
      <c r="E49" s="197" t="str">
        <f t="shared" ref="E49:Q49" si="5" xml:space="preserve"> E39</f>
        <v>Average CPIH inflated RCV - WR - real</v>
      </c>
      <c r="F49" s="197">
        <f t="shared" si="5"/>
        <v>0</v>
      </c>
      <c r="G49" s="197" t="str">
        <f t="shared" si="5"/>
        <v>£m</v>
      </c>
      <c r="H49" s="197">
        <f t="shared" si="5"/>
        <v>0</v>
      </c>
      <c r="I49" s="197">
        <f t="shared" si="5"/>
        <v>0</v>
      </c>
      <c r="J49" s="197">
        <f t="shared" si="5"/>
        <v>0</v>
      </c>
      <c r="K49" s="197">
        <f t="shared" si="5"/>
        <v>0</v>
      </c>
      <c r="L49" s="197">
        <f t="shared" si="5"/>
        <v>0</v>
      </c>
      <c r="M49" s="197">
        <f t="shared" si="5"/>
        <v>2.1580946087595736</v>
      </c>
      <c r="N49" s="197">
        <f t="shared" si="5"/>
        <v>2.0156603645814437</v>
      </c>
      <c r="O49" s="197">
        <f t="shared" si="5"/>
        <v>1.8826267805190651</v>
      </c>
      <c r="P49" s="197">
        <f t="shared" si="5"/>
        <v>1.758373413004807</v>
      </c>
      <c r="Q49" s="197">
        <f t="shared" si="5"/>
        <v>1.6423207677464959</v>
      </c>
    </row>
    <row r="50" spans="1:17" s="260" customFormat="1" hidden="1" outlineLevel="2">
      <c r="A50" s="257"/>
      <c r="B50" s="258"/>
      <c r="C50" s="259"/>
      <c r="D50" s="256"/>
      <c r="E50" s="197" t="str">
        <f t="shared" ref="E50:Q50" si="6" xml:space="preserve"> E46</f>
        <v>Average post 2020 investment RCV - WR - real</v>
      </c>
      <c r="F50" s="197">
        <f t="shared" si="6"/>
        <v>0</v>
      </c>
      <c r="G50" s="197" t="str">
        <f t="shared" si="6"/>
        <v>£m</v>
      </c>
      <c r="H50" s="197">
        <f t="shared" si="6"/>
        <v>0</v>
      </c>
      <c r="I50" s="197">
        <f t="shared" si="6"/>
        <v>0</v>
      </c>
      <c r="J50" s="197">
        <f t="shared" si="6"/>
        <v>0</v>
      </c>
      <c r="K50" s="197">
        <f t="shared" si="6"/>
        <v>0</v>
      </c>
      <c r="L50" s="197">
        <f t="shared" si="6"/>
        <v>0</v>
      </c>
      <c r="M50" s="197">
        <f t="shared" si="6"/>
        <v>1.0619032204826917</v>
      </c>
      <c r="N50" s="197">
        <f t="shared" si="6"/>
        <v>2.3492239545091147</v>
      </c>
      <c r="O50" s="197">
        <f t="shared" si="6"/>
        <v>2.6325930625935943</v>
      </c>
      <c r="P50" s="197">
        <f t="shared" si="6"/>
        <v>3.4571201545111707</v>
      </c>
      <c r="Q50" s="197">
        <f t="shared" si="6"/>
        <v>4.8879688408776278</v>
      </c>
    </row>
    <row r="51" spans="1:17" s="260" customFormat="1" hidden="1" outlineLevel="2">
      <c r="A51" s="257"/>
      <c r="B51" s="258"/>
      <c r="C51" s="259"/>
      <c r="D51" s="256"/>
      <c r="E51" s="325" t="s">
        <v>796</v>
      </c>
      <c r="F51" s="392"/>
      <c r="G51" s="325" t="s">
        <v>170</v>
      </c>
      <c r="H51" s="392"/>
      <c r="I51" s="392"/>
      <c r="J51" s="325">
        <f t="shared" ref="J51:Q51" si="7" xml:space="preserve"> SUM(J48:J50)</f>
        <v>0</v>
      </c>
      <c r="K51" s="325">
        <f t="shared" si="7"/>
        <v>0</v>
      </c>
      <c r="L51" s="325">
        <f t="shared" si="7"/>
        <v>0</v>
      </c>
      <c r="M51" s="325">
        <f t="shared" si="7"/>
        <v>5.3874551255669463</v>
      </c>
      <c r="N51" s="325">
        <f t="shared" si="7"/>
        <v>6.4082340405885958</v>
      </c>
      <c r="O51" s="325">
        <f xml:space="preserve"> SUM(O48:O50)</f>
        <v>6.4438121994173514</v>
      </c>
      <c r="P51" s="325">
        <f t="shared" si="7"/>
        <v>7.0362056430633055</v>
      </c>
      <c r="Q51" s="325">
        <f t="shared" si="7"/>
        <v>8.2491559368074316</v>
      </c>
    </row>
    <row r="52" spans="1:17" s="260" customFormat="1" hidden="1" outlineLevel="1">
      <c r="A52" s="257"/>
      <c r="B52" s="258"/>
      <c r="C52" s="259"/>
      <c r="D52" s="256"/>
      <c r="E52" s="197"/>
      <c r="F52" s="197"/>
      <c r="G52" s="197"/>
      <c r="H52" s="197"/>
      <c r="I52" s="197"/>
      <c r="J52" s="197"/>
      <c r="K52" s="197"/>
      <c r="L52" s="197"/>
      <c r="M52" s="197"/>
      <c r="N52" s="197"/>
      <c r="O52" s="197"/>
      <c r="P52" s="197"/>
      <c r="Q52" s="197"/>
    </row>
    <row r="53" spans="1:17" s="260" customFormat="1" hidden="1" outlineLevel="1" collapsed="1">
      <c r="A53" s="257"/>
      <c r="B53" s="258" t="s">
        <v>772</v>
      </c>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c r="F54" s="197"/>
      <c r="G54" s="197"/>
      <c r="H54" s="197"/>
      <c r="I54" s="197"/>
      <c r="J54" s="197"/>
      <c r="K54" s="197"/>
      <c r="L54" s="197"/>
      <c r="M54" s="197"/>
      <c r="N54" s="197"/>
      <c r="O54" s="197"/>
      <c r="P54" s="197"/>
      <c r="Q54" s="197"/>
    </row>
    <row r="55" spans="1:17" s="206" customFormat="1" hidden="1" outlineLevel="2">
      <c r="A55" s="299"/>
      <c r="B55" s="300"/>
      <c r="C55" s="301"/>
      <c r="D55" s="302"/>
      <c r="E55" s="303" t="str">
        <f t="shared" ref="E55:P55" si="8" xml:space="preserve"> E$19</f>
        <v>Annual update - CPIH FYA active inflator from FYA 2017-18 - nominal year average prices (used for average RCV)</v>
      </c>
      <c r="F55" s="303">
        <f t="shared" si="8"/>
        <v>0</v>
      </c>
      <c r="G55" s="303" t="str">
        <f t="shared" si="8"/>
        <v>Factor</v>
      </c>
      <c r="H55" s="303">
        <f t="shared" si="8"/>
        <v>0</v>
      </c>
      <c r="I55" s="303">
        <f t="shared" si="8"/>
        <v>0</v>
      </c>
      <c r="J55" s="303">
        <f t="shared" si="8"/>
        <v>0</v>
      </c>
      <c r="K55" s="303">
        <f t="shared" si="8"/>
        <v>0</v>
      </c>
      <c r="L55" s="303">
        <f t="shared" si="8"/>
        <v>1.0386214616983847</v>
      </c>
      <c r="M55" s="303">
        <f t="shared" si="8"/>
        <v>1.0469374700143934</v>
      </c>
      <c r="N55" s="303">
        <f t="shared" si="8"/>
        <v>0</v>
      </c>
      <c r="O55" s="303">
        <f t="shared" si="8"/>
        <v>0</v>
      </c>
      <c r="P55" s="303">
        <f t="shared" si="8"/>
        <v>0</v>
      </c>
      <c r="Q55" s="303">
        <f xml:space="preserve"> Q$19</f>
        <v>0</v>
      </c>
    </row>
    <row r="56" spans="1:17" s="206" customFormat="1" hidden="1" outlineLevel="2">
      <c r="A56" s="299"/>
      <c r="B56" s="300"/>
      <c r="C56" s="301"/>
      <c r="D56" s="302"/>
      <c r="E56" s="303" t="str">
        <f t="shared" ref="E56:P56" si="9" xml:space="preserve"> E$20</f>
        <v>Annual update - CPIH FYE active inflator from FYA 2017-18 - nominal year end prices (used for RCV components)</v>
      </c>
      <c r="F56" s="303">
        <f t="shared" si="9"/>
        <v>0</v>
      </c>
      <c r="G56" s="303" t="str">
        <f t="shared" si="9"/>
        <v>Factor</v>
      </c>
      <c r="H56" s="303">
        <f t="shared" si="9"/>
        <v>0</v>
      </c>
      <c r="I56" s="303">
        <f t="shared" si="9"/>
        <v>0</v>
      </c>
      <c r="J56" s="303">
        <f t="shared" si="9"/>
        <v>0</v>
      </c>
      <c r="K56" s="303">
        <f t="shared" si="9"/>
        <v>0</v>
      </c>
      <c r="L56" s="303">
        <f t="shared" si="9"/>
        <v>1.0420598112905806</v>
      </c>
      <c r="M56" s="303">
        <f t="shared" si="9"/>
        <v>1.0526147449224375</v>
      </c>
      <c r="N56" s="303">
        <f t="shared" si="9"/>
        <v>0</v>
      </c>
      <c r="O56" s="303">
        <f t="shared" si="9"/>
        <v>0</v>
      </c>
      <c r="P56" s="303">
        <f t="shared" si="9"/>
        <v>0</v>
      </c>
      <c r="Q56" s="303">
        <f xml:space="preserve"> Q$20</f>
        <v>0</v>
      </c>
    </row>
    <row r="57" spans="1:17" s="260" customFormat="1" hidden="1" outlineLevel="1">
      <c r="A57" s="257"/>
      <c r="B57" s="258"/>
      <c r="C57" s="259"/>
      <c r="D57" s="256"/>
      <c r="E57" s="197"/>
      <c r="F57" s="197"/>
      <c r="G57" s="197"/>
      <c r="H57" s="197"/>
      <c r="I57" s="197"/>
      <c r="J57" s="197"/>
      <c r="K57" s="197"/>
      <c r="L57" s="197"/>
      <c r="M57" s="197"/>
      <c r="N57" s="197"/>
      <c r="O57" s="197"/>
      <c r="P57" s="197"/>
      <c r="Q57" s="197"/>
    </row>
    <row r="58" spans="1:17" s="260" customFormat="1" hidden="1" outlineLevel="1" collapsed="1">
      <c r="A58" s="257"/>
      <c r="B58" s="258" t="s">
        <v>797</v>
      </c>
      <c r="C58" s="259"/>
      <c r="D58" s="256"/>
      <c r="E58" s="197"/>
      <c r="F58" s="197"/>
      <c r="G58" s="197"/>
      <c r="H58" s="197"/>
      <c r="I58" s="197"/>
      <c r="J58" s="197"/>
      <c r="K58" s="197"/>
      <c r="L58" s="197"/>
      <c r="M58" s="482"/>
      <c r="N58" s="197"/>
      <c r="O58" s="197"/>
      <c r="P58" s="197"/>
      <c r="Q58" s="197"/>
    </row>
    <row r="59" spans="1:17" s="260" customFormat="1" hidden="1" outlineLevel="2">
      <c r="A59" s="257"/>
      <c r="B59" s="258"/>
      <c r="C59" s="259"/>
      <c r="D59" s="256"/>
      <c r="E59" s="197"/>
      <c r="F59" s="197"/>
      <c r="G59" s="197"/>
      <c r="H59" s="197"/>
      <c r="I59" s="197"/>
      <c r="J59" s="197"/>
      <c r="K59" s="197"/>
      <c r="L59" s="197"/>
      <c r="M59" s="482"/>
      <c r="N59" s="197"/>
      <c r="O59" s="197"/>
      <c r="P59" s="197"/>
      <c r="Q59" s="197"/>
    </row>
    <row r="60" spans="1:17" s="260" customFormat="1" hidden="1" outlineLevel="2">
      <c r="A60" s="257"/>
      <c r="B60" s="258"/>
      <c r="C60" s="259"/>
      <c r="D60" s="256"/>
      <c r="E60" s="197" t="s">
        <v>1076</v>
      </c>
      <c r="F60" s="197"/>
      <c r="G60" s="197" t="s">
        <v>170</v>
      </c>
      <c r="H60" s="197"/>
      <c r="I60" s="197"/>
      <c r="J60" s="197">
        <f t="shared" ref="J60:Q60" si="10" xml:space="preserve"> J29 * J56</f>
        <v>0</v>
      </c>
      <c r="K60" s="197">
        <f t="shared" si="10"/>
        <v>0</v>
      </c>
      <c r="L60" s="197">
        <f t="shared" si="10"/>
        <v>0</v>
      </c>
      <c r="M60" s="197">
        <f t="shared" si="10"/>
        <v>2.3593562658749532</v>
      </c>
      <c r="N60" s="197">
        <f t="shared" si="10"/>
        <v>0</v>
      </c>
      <c r="O60" s="197">
        <f t="shared" si="10"/>
        <v>0</v>
      </c>
      <c r="P60" s="197">
        <f t="shared" si="10"/>
        <v>0</v>
      </c>
      <c r="Q60" s="197">
        <f t="shared" si="10"/>
        <v>0</v>
      </c>
    </row>
    <row r="61" spans="1:17" s="260" customFormat="1" hidden="1" outlineLevel="2">
      <c r="A61" s="257"/>
      <c r="B61" s="258"/>
      <c r="C61" s="259"/>
      <c r="D61" s="256"/>
      <c r="E61" s="197" t="s">
        <v>174</v>
      </c>
      <c r="F61" s="197"/>
      <c r="G61" s="197" t="s">
        <v>170</v>
      </c>
      <c r="H61" s="197"/>
      <c r="I61" s="197"/>
      <c r="J61" s="197">
        <f t="shared" ref="J61:Q61" si="11" xml:space="preserve"> J30 * J56</f>
        <v>0</v>
      </c>
      <c r="K61" s="197">
        <f t="shared" si="11"/>
        <v>0</v>
      </c>
      <c r="L61" s="197">
        <f t="shared" si="11"/>
        <v>0</v>
      </c>
      <c r="M61" s="197">
        <f t="shared" si="11"/>
        <v>0.1557175135477471</v>
      </c>
      <c r="N61" s="197">
        <f t="shared" si="11"/>
        <v>0</v>
      </c>
      <c r="O61" s="197">
        <f t="shared" si="11"/>
        <v>0</v>
      </c>
      <c r="P61" s="197">
        <f t="shared" si="11"/>
        <v>0</v>
      </c>
      <c r="Q61" s="197">
        <f t="shared" si="11"/>
        <v>0</v>
      </c>
    </row>
    <row r="62" spans="1:17" s="260" customFormat="1" hidden="1" outlineLevel="2">
      <c r="A62" s="257"/>
      <c r="B62" s="258"/>
      <c r="C62" s="259"/>
      <c r="D62" s="256"/>
      <c r="E62" s="197" t="s">
        <v>1077</v>
      </c>
      <c r="F62" s="197"/>
      <c r="G62" s="197" t="s">
        <v>170</v>
      </c>
      <c r="H62" s="197"/>
      <c r="I62" s="197"/>
      <c r="J62" s="197">
        <f t="shared" ref="J62:Q62" si="12" xml:space="preserve"> IF( J$10 = 1, J28 * J56, J31 * J56)</f>
        <v>0</v>
      </c>
      <c r="K62" s="197">
        <f t="shared" si="12"/>
        <v>0</v>
      </c>
      <c r="L62" s="197">
        <f t="shared" si="12"/>
        <v>2.3256087494841986</v>
      </c>
      <c r="M62" s="197">
        <f t="shared" si="12"/>
        <v>2.2036387523272061</v>
      </c>
      <c r="N62" s="197">
        <f t="shared" si="12"/>
        <v>0</v>
      </c>
      <c r="O62" s="197">
        <f t="shared" si="12"/>
        <v>0</v>
      </c>
      <c r="P62" s="197">
        <f t="shared" si="12"/>
        <v>0</v>
      </c>
      <c r="Q62" s="197">
        <f t="shared" si="12"/>
        <v>0</v>
      </c>
    </row>
    <row r="63" spans="1:17" s="260" customFormat="1" hidden="1" outlineLevel="2">
      <c r="A63" s="257"/>
      <c r="B63" s="258"/>
      <c r="C63" s="259"/>
      <c r="D63" s="256"/>
      <c r="E63" s="197"/>
      <c r="F63" s="197"/>
      <c r="G63" s="197"/>
      <c r="H63" s="197"/>
      <c r="I63" s="197"/>
      <c r="J63" s="197"/>
      <c r="K63" s="197"/>
      <c r="L63" s="197"/>
      <c r="M63" s="482"/>
      <c r="N63" s="197"/>
      <c r="O63" s="197"/>
      <c r="P63" s="197"/>
      <c r="Q63" s="197"/>
    </row>
    <row r="64" spans="1:17" s="260" customFormat="1" hidden="1" outlineLevel="2">
      <c r="A64" s="257"/>
      <c r="B64" s="258"/>
      <c r="C64" s="259"/>
      <c r="D64" s="256"/>
      <c r="E64" s="197" t="s">
        <v>1078</v>
      </c>
      <c r="F64" s="197"/>
      <c r="G64" s="197" t="s">
        <v>170</v>
      </c>
      <c r="H64" s="197"/>
      <c r="I64" s="197"/>
      <c r="J64" s="197">
        <f t="shared" ref="J64:Q64" si="13" xml:space="preserve"> J35 * J56</f>
        <v>0</v>
      </c>
      <c r="K64" s="197">
        <f t="shared" si="13"/>
        <v>0</v>
      </c>
      <c r="L64" s="197">
        <f t="shared" si="13"/>
        <v>0</v>
      </c>
      <c r="M64" s="197">
        <f t="shared" si="13"/>
        <v>2.3491646392119403</v>
      </c>
      <c r="N64" s="197">
        <f t="shared" si="13"/>
        <v>0</v>
      </c>
      <c r="O64" s="197">
        <f t="shared" si="13"/>
        <v>0</v>
      </c>
      <c r="P64" s="197">
        <f t="shared" si="13"/>
        <v>0</v>
      </c>
      <c r="Q64" s="197">
        <f t="shared" si="13"/>
        <v>0</v>
      </c>
    </row>
    <row r="65" spans="1:17" s="260" customFormat="1" hidden="1" outlineLevel="2">
      <c r="A65" s="257"/>
      <c r="B65" s="258"/>
      <c r="C65" s="259"/>
      <c r="D65" s="256"/>
      <c r="E65" s="197" t="s">
        <v>186</v>
      </c>
      <c r="F65" s="197"/>
      <c r="G65" s="197" t="s">
        <v>170</v>
      </c>
      <c r="H65" s="197"/>
      <c r="I65" s="197"/>
      <c r="J65" s="197">
        <f t="shared" ref="J65:Q65" si="14" xml:space="preserve"> J36 * J56</f>
        <v>0</v>
      </c>
      <c r="K65" s="197">
        <f t="shared" si="14"/>
        <v>0</v>
      </c>
      <c r="L65" s="197">
        <f t="shared" si="14"/>
        <v>0</v>
      </c>
      <c r="M65" s="197">
        <f t="shared" si="14"/>
        <v>0.15504486618798841</v>
      </c>
      <c r="N65" s="197">
        <f t="shared" si="14"/>
        <v>0</v>
      </c>
      <c r="O65" s="197">
        <f t="shared" si="14"/>
        <v>0</v>
      </c>
      <c r="P65" s="197">
        <f t="shared" si="14"/>
        <v>0</v>
      </c>
      <c r="Q65" s="197">
        <f t="shared" si="14"/>
        <v>0</v>
      </c>
    </row>
    <row r="66" spans="1:17" s="260" customFormat="1" hidden="1" outlineLevel="2">
      <c r="A66" s="257"/>
      <c r="B66" s="258"/>
      <c r="C66" s="259"/>
      <c r="D66" s="256"/>
      <c r="E66" s="197" t="s">
        <v>188</v>
      </c>
      <c r="F66" s="197"/>
      <c r="G66" s="197" t="s">
        <v>170</v>
      </c>
      <c r="H66" s="197"/>
      <c r="I66" s="197"/>
      <c r="J66" s="197">
        <f t="shared" ref="J66:Q66" si="15" xml:space="preserve"> J37 * J56</f>
        <v>0</v>
      </c>
      <c r="K66" s="197">
        <f t="shared" si="15"/>
        <v>0</v>
      </c>
      <c r="L66" s="197">
        <f t="shared" si="15"/>
        <v>0</v>
      </c>
      <c r="M66" s="197">
        <f t="shared" si="15"/>
        <v>0</v>
      </c>
      <c r="N66" s="197">
        <f t="shared" si="15"/>
        <v>0</v>
      </c>
      <c r="O66" s="197">
        <f t="shared" si="15"/>
        <v>0</v>
      </c>
      <c r="P66" s="197">
        <f t="shared" si="15"/>
        <v>0</v>
      </c>
      <c r="Q66" s="197">
        <f t="shared" si="15"/>
        <v>0</v>
      </c>
    </row>
    <row r="67" spans="1:17" s="260" customFormat="1" hidden="1" outlineLevel="2">
      <c r="A67" s="257"/>
      <c r="B67" s="258"/>
      <c r="C67" s="259"/>
      <c r="D67" s="256"/>
      <c r="E67" s="197" t="s">
        <v>1079</v>
      </c>
      <c r="F67" s="197"/>
      <c r="G67" s="197" t="s">
        <v>170</v>
      </c>
      <c r="H67" s="197"/>
      <c r="I67" s="197"/>
      <c r="J67" s="197">
        <f t="shared" ref="J67:Q67" si="16" xml:space="preserve"> IF( J$10 = 1, J34 * J56, J38 * J56)</f>
        <v>0</v>
      </c>
      <c r="K67" s="197">
        <f t="shared" si="16"/>
        <v>0</v>
      </c>
      <c r="L67" s="197">
        <f t="shared" si="16"/>
        <v>2.3256087494841986</v>
      </c>
      <c r="M67" s="197">
        <f t="shared" si="16"/>
        <v>2.1941197730239517</v>
      </c>
      <c r="N67" s="197">
        <f t="shared" si="16"/>
        <v>0</v>
      </c>
      <c r="O67" s="197">
        <f t="shared" si="16"/>
        <v>0</v>
      </c>
      <c r="P67" s="197">
        <f t="shared" si="16"/>
        <v>0</v>
      </c>
      <c r="Q67" s="197">
        <f t="shared" si="16"/>
        <v>0</v>
      </c>
    </row>
    <row r="68" spans="1:17" s="260" customFormat="1" hidden="1" outlineLevel="2">
      <c r="A68" s="257"/>
      <c r="B68" s="258"/>
      <c r="C68" s="259"/>
      <c r="D68" s="256"/>
      <c r="E68" s="197"/>
      <c r="F68" s="197"/>
      <c r="G68" s="197"/>
      <c r="H68" s="197"/>
      <c r="I68" s="197"/>
      <c r="J68" s="197"/>
      <c r="K68" s="197"/>
      <c r="L68" s="197"/>
      <c r="M68" s="197"/>
      <c r="N68" s="197"/>
      <c r="O68" s="197"/>
      <c r="P68" s="197"/>
      <c r="Q68" s="197"/>
    </row>
    <row r="69" spans="1:17" s="260" customFormat="1" hidden="1" outlineLevel="2">
      <c r="A69" s="257"/>
      <c r="B69" s="258"/>
      <c r="C69" s="259"/>
      <c r="D69" s="256"/>
      <c r="E69" s="197" t="s">
        <v>1080</v>
      </c>
      <c r="F69" s="197"/>
      <c r="G69" s="197" t="s">
        <v>170</v>
      </c>
      <c r="H69" s="197"/>
      <c r="I69" s="197"/>
      <c r="J69" s="197">
        <f t="shared" ref="J69:Q69" si="17" xml:space="preserve"> J42 * J56</f>
        <v>0</v>
      </c>
      <c r="K69" s="197">
        <f t="shared" si="17"/>
        <v>0</v>
      </c>
      <c r="L69" s="197">
        <f t="shared" si="17"/>
        <v>0</v>
      </c>
      <c r="M69" s="197">
        <f t="shared" si="17"/>
        <v>0</v>
      </c>
      <c r="N69" s="197">
        <f t="shared" si="17"/>
        <v>0</v>
      </c>
      <c r="O69" s="197">
        <f t="shared" si="17"/>
        <v>0</v>
      </c>
      <c r="P69" s="197">
        <f t="shared" si="17"/>
        <v>0</v>
      </c>
      <c r="Q69" s="197">
        <f t="shared" si="17"/>
        <v>0</v>
      </c>
    </row>
    <row r="70" spans="1:17" s="260" customFormat="1" hidden="1" outlineLevel="2">
      <c r="A70" s="257"/>
      <c r="B70" s="258"/>
      <c r="C70" s="259"/>
      <c r="D70" s="256"/>
      <c r="E70" s="197" t="s">
        <v>196</v>
      </c>
      <c r="F70" s="197"/>
      <c r="G70" s="197" t="s">
        <v>170</v>
      </c>
      <c r="H70" s="197"/>
      <c r="I70" s="197"/>
      <c r="J70" s="197">
        <f t="shared" ref="J70:Q70" si="18" xml:space="preserve"> J43 * J56</f>
        <v>0</v>
      </c>
      <c r="K70" s="197">
        <f t="shared" si="18"/>
        <v>0</v>
      </c>
      <c r="L70" s="197">
        <f t="shared" si="18"/>
        <v>0</v>
      </c>
      <c r="M70" s="197">
        <f t="shared" si="18"/>
        <v>2.2419750253368322</v>
      </c>
      <c r="N70" s="197">
        <f t="shared" si="18"/>
        <v>0</v>
      </c>
      <c r="O70" s="197">
        <f t="shared" si="18"/>
        <v>0</v>
      </c>
      <c r="P70" s="197">
        <f t="shared" si="18"/>
        <v>0</v>
      </c>
      <c r="Q70" s="197">
        <f t="shared" si="18"/>
        <v>0</v>
      </c>
    </row>
    <row r="71" spans="1:17" s="260" customFormat="1" hidden="1" outlineLevel="2">
      <c r="A71" s="257"/>
      <c r="B71" s="258"/>
      <c r="C71" s="259"/>
      <c r="D71" s="256"/>
      <c r="E71" s="197" t="s">
        <v>198</v>
      </c>
      <c r="F71" s="197"/>
      <c r="G71" s="197" t="s">
        <v>170</v>
      </c>
      <c r="H71" s="197"/>
      <c r="I71" s="197"/>
      <c r="J71" s="197">
        <f t="shared" ref="J71:Q71" si="19" xml:space="preserve"> J44 * J56</f>
        <v>0</v>
      </c>
      <c r="K71" s="197">
        <f t="shared" si="19"/>
        <v>0</v>
      </c>
      <c r="L71" s="197">
        <f t="shared" si="19"/>
        <v>0</v>
      </c>
      <c r="M71" s="197">
        <f t="shared" si="19"/>
        <v>6.4250502154255531E-3</v>
      </c>
      <c r="N71" s="197">
        <f t="shared" si="19"/>
        <v>0</v>
      </c>
      <c r="O71" s="197">
        <f t="shared" si="19"/>
        <v>0</v>
      </c>
      <c r="P71" s="197">
        <f t="shared" si="19"/>
        <v>0</v>
      </c>
      <c r="Q71" s="197">
        <f t="shared" si="19"/>
        <v>0</v>
      </c>
    </row>
    <row r="72" spans="1:17" s="260" customFormat="1" hidden="1" outlineLevel="2">
      <c r="A72" s="257"/>
      <c r="B72" s="258"/>
      <c r="C72" s="259"/>
      <c r="D72" s="256"/>
      <c r="E72" s="197" t="s">
        <v>1081</v>
      </c>
      <c r="F72" s="197"/>
      <c r="G72" s="197" t="s">
        <v>170</v>
      </c>
      <c r="H72" s="197"/>
      <c r="I72" s="197"/>
      <c r="J72" s="197">
        <f t="shared" ref="J72:Q72" si="20" xml:space="preserve"> IF(J$10 = 1, J41 * J56, J45 * J56)</f>
        <v>0</v>
      </c>
      <c r="K72" s="197">
        <f t="shared" si="20"/>
        <v>0</v>
      </c>
      <c r="L72" s="197">
        <f t="shared" si="20"/>
        <v>0</v>
      </c>
      <c r="M72" s="197">
        <f t="shared" si="20"/>
        <v>2.235549975121407</v>
      </c>
      <c r="N72" s="197">
        <f t="shared" si="20"/>
        <v>0</v>
      </c>
      <c r="O72" s="197">
        <f t="shared" si="20"/>
        <v>0</v>
      </c>
      <c r="P72" s="197">
        <f t="shared" si="20"/>
        <v>0</v>
      </c>
      <c r="Q72" s="197">
        <f t="shared" si="20"/>
        <v>0</v>
      </c>
    </row>
    <row r="73" spans="1:17" s="260" customFormat="1" hidden="1" outlineLevel="2">
      <c r="A73" s="257"/>
      <c r="B73" s="258"/>
      <c r="C73" s="259"/>
      <c r="D73" s="256"/>
      <c r="E73" s="197"/>
      <c r="F73" s="197"/>
      <c r="G73" s="197"/>
      <c r="H73" s="197"/>
      <c r="I73" s="197"/>
      <c r="J73" s="197"/>
      <c r="K73" s="197"/>
      <c r="L73" s="197"/>
      <c r="M73" s="197"/>
      <c r="N73" s="197"/>
      <c r="O73" s="197"/>
      <c r="P73" s="197"/>
      <c r="Q73" s="197"/>
    </row>
    <row r="74" spans="1:17" s="260" customFormat="1" hidden="1" outlineLevel="2">
      <c r="A74" s="257"/>
      <c r="B74" s="258"/>
      <c r="C74" s="259"/>
      <c r="D74" s="256"/>
      <c r="E74" s="197" t="s">
        <v>1082</v>
      </c>
      <c r="F74" s="197"/>
      <c r="G74" s="197" t="s">
        <v>170</v>
      </c>
      <c r="H74" s="197"/>
      <c r="I74" s="197"/>
      <c r="J74" s="197">
        <f t="shared" ref="J74:Q74" si="21" xml:space="preserve"> J32 * J55</f>
        <v>0</v>
      </c>
      <c r="K74" s="197">
        <f t="shared" si="21"/>
        <v>0</v>
      </c>
      <c r="L74" s="197">
        <f t="shared" si="21"/>
        <v>0</v>
      </c>
      <c r="M74" s="197">
        <f t="shared" si="21"/>
        <v>2.269192258178399</v>
      </c>
      <c r="N74" s="197">
        <f t="shared" si="21"/>
        <v>0</v>
      </c>
      <c r="O74" s="197">
        <f t="shared" si="21"/>
        <v>0</v>
      </c>
      <c r="P74" s="197">
        <f t="shared" si="21"/>
        <v>0</v>
      </c>
      <c r="Q74" s="197">
        <f t="shared" si="21"/>
        <v>0</v>
      </c>
    </row>
    <row r="75" spans="1:17" s="260" customFormat="1" hidden="1" outlineLevel="2">
      <c r="A75" s="257"/>
      <c r="B75" s="258"/>
      <c r="C75" s="259"/>
      <c r="D75" s="256"/>
      <c r="E75" s="197" t="s">
        <v>1083</v>
      </c>
      <c r="F75" s="197"/>
      <c r="G75" s="197" t="s">
        <v>170</v>
      </c>
      <c r="H75" s="197"/>
      <c r="I75" s="197"/>
      <c r="J75" s="197">
        <f t="shared" ref="J75:Q75" si="22" xml:space="preserve"> J39 * J55</f>
        <v>0</v>
      </c>
      <c r="K75" s="197">
        <f t="shared" si="22"/>
        <v>0</v>
      </c>
      <c r="L75" s="197">
        <f t="shared" si="22"/>
        <v>0</v>
      </c>
      <c r="M75" s="197">
        <f t="shared" si="22"/>
        <v>2.2593901097464504</v>
      </c>
      <c r="N75" s="197">
        <f t="shared" si="22"/>
        <v>0</v>
      </c>
      <c r="O75" s="197">
        <f t="shared" si="22"/>
        <v>0</v>
      </c>
      <c r="P75" s="197">
        <f t="shared" si="22"/>
        <v>0</v>
      </c>
      <c r="Q75" s="197">
        <f t="shared" si="22"/>
        <v>0</v>
      </c>
    </row>
    <row r="76" spans="1:17" s="260" customFormat="1" hidden="1" outlineLevel="2">
      <c r="A76" s="257"/>
      <c r="B76" s="258"/>
      <c r="C76" s="259"/>
      <c r="D76" s="256"/>
      <c r="E76" s="197" t="s">
        <v>1084</v>
      </c>
      <c r="F76" s="197"/>
      <c r="G76" s="197" t="s">
        <v>170</v>
      </c>
      <c r="H76" s="197"/>
      <c r="I76" s="197"/>
      <c r="J76" s="197">
        <f t="shared" ref="J76:Q76" si="23" xml:space="preserve"> J46 * J55</f>
        <v>0</v>
      </c>
      <c r="K76" s="197">
        <f t="shared" si="23"/>
        <v>0</v>
      </c>
      <c r="L76" s="197">
        <f t="shared" si="23"/>
        <v>0</v>
      </c>
      <c r="M76" s="197">
        <f t="shared" si="23"/>
        <v>1.1117462710522859</v>
      </c>
      <c r="N76" s="197">
        <f t="shared" si="23"/>
        <v>0</v>
      </c>
      <c r="O76" s="197">
        <f t="shared" si="23"/>
        <v>0</v>
      </c>
      <c r="P76" s="197">
        <f t="shared" si="23"/>
        <v>0</v>
      </c>
      <c r="Q76" s="197">
        <f t="shared" si="23"/>
        <v>0</v>
      </c>
    </row>
    <row r="77" spans="1:17" s="193" customFormat="1" hidden="1" outlineLevel="2">
      <c r="A77" s="189"/>
      <c r="B77" s="309"/>
      <c r="C77" s="191"/>
      <c r="D77" s="192"/>
      <c r="E77" s="212" t="s">
        <v>1085</v>
      </c>
      <c r="F77" s="244"/>
      <c r="G77" s="244" t="s">
        <v>170</v>
      </c>
      <c r="H77" s="244"/>
      <c r="I77" s="244"/>
      <c r="J77" s="244">
        <f t="shared" ref="J77:Q77" si="24" xml:space="preserve"> SUM(J74:J76)</f>
        <v>0</v>
      </c>
      <c r="K77" s="244">
        <f t="shared" si="24"/>
        <v>0</v>
      </c>
      <c r="L77" s="244">
        <f t="shared" si="24"/>
        <v>0</v>
      </c>
      <c r="M77" s="244">
        <f t="shared" si="24"/>
        <v>5.6403286389771354</v>
      </c>
      <c r="N77" s="244">
        <f t="shared" si="24"/>
        <v>0</v>
      </c>
      <c r="O77" s="244">
        <f t="shared" si="24"/>
        <v>0</v>
      </c>
      <c r="P77" s="244">
        <f t="shared" si="24"/>
        <v>0</v>
      </c>
      <c r="Q77" s="244">
        <f t="shared" si="24"/>
        <v>0</v>
      </c>
    </row>
    <row r="78" spans="1:17" s="260" customFormat="1" hidden="1" outlineLevel="1">
      <c r="A78" s="257"/>
      <c r="B78" s="258"/>
      <c r="C78" s="259"/>
      <c r="D78" s="256"/>
      <c r="E78" s="197"/>
      <c r="F78" s="197"/>
      <c r="G78" s="197"/>
      <c r="H78" s="197"/>
      <c r="I78" s="197"/>
      <c r="J78" s="197"/>
      <c r="K78" s="197"/>
      <c r="L78" s="197"/>
      <c r="M78" s="197"/>
      <c r="N78" s="197"/>
      <c r="O78" s="197"/>
      <c r="P78" s="197"/>
      <c r="Q78" s="197"/>
    </row>
    <row r="79" spans="1:17" s="260" customFormat="1" hidden="1" outlineLevel="1" collapsed="1">
      <c r="A79" s="257"/>
      <c r="B79" s="258" t="s">
        <v>813</v>
      </c>
      <c r="C79" s="259"/>
      <c r="D79" s="256"/>
      <c r="E79" s="197"/>
      <c r="F79" s="197"/>
      <c r="G79" s="197"/>
      <c r="H79" s="197"/>
      <c r="I79" s="197"/>
      <c r="J79" s="197"/>
      <c r="K79" s="197"/>
      <c r="L79" s="197"/>
      <c r="M79" s="197"/>
      <c r="N79" s="197"/>
      <c r="O79" s="197"/>
      <c r="P79" s="197"/>
      <c r="Q79" s="197"/>
    </row>
    <row r="80" spans="1:17" s="260" customFormat="1" hidden="1" outlineLevel="2">
      <c r="A80" s="257"/>
      <c r="B80" s="258"/>
      <c r="C80" s="259"/>
      <c r="D80" s="256"/>
      <c r="E80" s="267"/>
      <c r="F80" s="267"/>
      <c r="G80" s="267"/>
      <c r="H80" s="268"/>
      <c r="I80" s="267"/>
      <c r="J80" s="268"/>
      <c r="K80" s="268"/>
      <c r="L80" s="268"/>
      <c r="M80" s="268"/>
      <c r="N80" s="268"/>
      <c r="O80" s="268"/>
      <c r="P80" s="268"/>
      <c r="Q80" s="268"/>
    </row>
    <row r="81" spans="1:17" s="201" customFormat="1" hidden="1" outlineLevel="2">
      <c r="A81" s="319"/>
      <c r="B81" s="320"/>
      <c r="C81" s="321"/>
      <c r="D81" s="322"/>
      <c r="E81" s="323" t="str">
        <f t="shared" ref="E81:Q81" si="25" xml:space="preserve"> E62</f>
        <v>Closing RCV (RPI inflated RCV) - WR - nominal</v>
      </c>
      <c r="F81" s="323">
        <f t="shared" si="25"/>
        <v>0</v>
      </c>
      <c r="G81" s="323" t="str">
        <f t="shared" si="25"/>
        <v>£m</v>
      </c>
      <c r="H81" s="323">
        <f t="shared" si="25"/>
        <v>0</v>
      </c>
      <c r="I81" s="323">
        <f t="shared" si="25"/>
        <v>0</v>
      </c>
      <c r="J81" s="323">
        <f t="shared" si="25"/>
        <v>0</v>
      </c>
      <c r="K81" s="323">
        <f t="shared" si="25"/>
        <v>0</v>
      </c>
      <c r="L81" s="323">
        <f t="shared" si="25"/>
        <v>2.3256087494841986</v>
      </c>
      <c r="M81" s="323">
        <f t="shared" si="25"/>
        <v>2.2036387523272061</v>
      </c>
      <c r="N81" s="323">
        <f t="shared" si="25"/>
        <v>0</v>
      </c>
      <c r="O81" s="323">
        <f t="shared" si="25"/>
        <v>0</v>
      </c>
      <c r="P81" s="323">
        <f t="shared" si="25"/>
        <v>0</v>
      </c>
      <c r="Q81" s="323">
        <f t="shared" si="25"/>
        <v>0</v>
      </c>
    </row>
    <row r="82" spans="1:17" s="201" customFormat="1" hidden="1" outlineLevel="2">
      <c r="A82" s="319"/>
      <c r="B82" s="320"/>
      <c r="C82" s="321"/>
      <c r="D82" s="322" t="s">
        <v>565</v>
      </c>
      <c r="E82" s="323" t="str">
        <f t="shared" ref="E82:Q82" si="26" xml:space="preserve"> E67</f>
        <v>Closing RCV (CPIH inflated RCV) - WR - nominal</v>
      </c>
      <c r="F82" s="323">
        <f t="shared" si="26"/>
        <v>0</v>
      </c>
      <c r="G82" s="323" t="str">
        <f t="shared" si="26"/>
        <v>£m</v>
      </c>
      <c r="H82" s="323">
        <f t="shared" si="26"/>
        <v>0</v>
      </c>
      <c r="I82" s="323">
        <f t="shared" si="26"/>
        <v>0</v>
      </c>
      <c r="J82" s="323">
        <f t="shared" si="26"/>
        <v>0</v>
      </c>
      <c r="K82" s="323">
        <f t="shared" si="26"/>
        <v>0</v>
      </c>
      <c r="L82" s="323">
        <f t="shared" si="26"/>
        <v>2.3256087494841986</v>
      </c>
      <c r="M82" s="323">
        <f t="shared" si="26"/>
        <v>2.1941197730239517</v>
      </c>
      <c r="N82" s="323">
        <f t="shared" si="26"/>
        <v>0</v>
      </c>
      <c r="O82" s="323">
        <f t="shared" si="26"/>
        <v>0</v>
      </c>
      <c r="P82" s="323">
        <f t="shared" si="26"/>
        <v>0</v>
      </c>
      <c r="Q82" s="323">
        <f t="shared" si="26"/>
        <v>0</v>
      </c>
    </row>
    <row r="83" spans="1:17" s="201" customFormat="1" hidden="1" outlineLevel="2">
      <c r="A83" s="319"/>
      <c r="B83" s="320"/>
      <c r="C83" s="321"/>
      <c r="D83" s="322" t="s">
        <v>565</v>
      </c>
      <c r="E83" s="323" t="str">
        <f t="shared" ref="E83:Q83" si="27" xml:space="preserve"> E72</f>
        <v>Closing RCV (Post 2020 investment RCV) - WR - nominal</v>
      </c>
      <c r="F83" s="323">
        <f t="shared" si="27"/>
        <v>0</v>
      </c>
      <c r="G83" s="323" t="str">
        <f t="shared" si="27"/>
        <v>£m</v>
      </c>
      <c r="H83" s="323">
        <f t="shared" si="27"/>
        <v>0</v>
      </c>
      <c r="I83" s="323">
        <f t="shared" si="27"/>
        <v>0</v>
      </c>
      <c r="J83" s="323">
        <f t="shared" si="27"/>
        <v>0</v>
      </c>
      <c r="K83" s="323">
        <f t="shared" si="27"/>
        <v>0</v>
      </c>
      <c r="L83" s="323">
        <f t="shared" si="27"/>
        <v>0</v>
      </c>
      <c r="M83" s="323">
        <f t="shared" si="27"/>
        <v>2.235549975121407</v>
      </c>
      <c r="N83" s="323">
        <f t="shared" si="27"/>
        <v>0</v>
      </c>
      <c r="O83" s="323">
        <f t="shared" si="27"/>
        <v>0</v>
      </c>
      <c r="P83" s="323">
        <f t="shared" si="27"/>
        <v>0</v>
      </c>
      <c r="Q83" s="323">
        <f t="shared" si="27"/>
        <v>0</v>
      </c>
    </row>
    <row r="84" spans="1:17" s="193" customFormat="1" hidden="1" outlineLevel="2">
      <c r="A84" s="189"/>
      <c r="B84" s="309"/>
      <c r="C84" s="191"/>
      <c r="D84" s="192"/>
      <c r="E84" s="244" t="s">
        <v>814</v>
      </c>
      <c r="F84" s="244"/>
      <c r="G84" s="244" t="s">
        <v>170</v>
      </c>
      <c r="H84" s="244"/>
      <c r="I84" s="244"/>
      <c r="J84" s="324">
        <f t="shared" ref="J84:Q84" si="28" xml:space="preserve"> SUM(J81:J83)</f>
        <v>0</v>
      </c>
      <c r="K84" s="324">
        <f t="shared" si="28"/>
        <v>0</v>
      </c>
      <c r="L84" s="324">
        <f t="shared" si="28"/>
        <v>4.6512174989683972</v>
      </c>
      <c r="M84" s="324">
        <f t="shared" si="28"/>
        <v>6.6333085004725643</v>
      </c>
      <c r="N84" s="324">
        <f t="shared" si="28"/>
        <v>0</v>
      </c>
      <c r="O84" s="324">
        <f t="shared" si="28"/>
        <v>0</v>
      </c>
      <c r="P84" s="324">
        <f t="shared" si="28"/>
        <v>0</v>
      </c>
      <c r="Q84" s="324">
        <f t="shared" si="28"/>
        <v>0</v>
      </c>
    </row>
    <row r="85" spans="1:17" s="260" customFormat="1" hidden="1" outlineLevel="2">
      <c r="A85" s="257"/>
      <c r="B85" s="258"/>
      <c r="C85" s="259"/>
      <c r="D85" s="256"/>
      <c r="E85" s="197"/>
      <c r="F85" s="197"/>
      <c r="G85" s="197"/>
      <c r="H85" s="197"/>
      <c r="I85" s="197"/>
      <c r="J85" s="197"/>
      <c r="K85" s="197"/>
      <c r="L85" s="197"/>
      <c r="M85" s="197"/>
      <c r="N85" s="197"/>
      <c r="O85" s="197"/>
      <c r="P85" s="197"/>
      <c r="Q85" s="197"/>
    </row>
    <row r="86" spans="1:17" s="201" customFormat="1" hidden="1" outlineLevel="2">
      <c r="A86" s="319"/>
      <c r="B86" s="320"/>
      <c r="C86" s="321"/>
      <c r="D86" s="322"/>
      <c r="E86" s="323" t="s">
        <v>815</v>
      </c>
      <c r="F86" s="323"/>
      <c r="G86" s="323" t="s">
        <v>170</v>
      </c>
      <c r="H86" s="323"/>
      <c r="I86" s="323"/>
      <c r="J86" s="323">
        <f t="shared" ref="J86:Q88" si="29" xml:space="preserve"> I81 * J$21</f>
        <v>0</v>
      </c>
      <c r="K86" s="323">
        <f t="shared" si="29"/>
        <v>0</v>
      </c>
      <c r="L86" s="323">
        <f t="shared" si="29"/>
        <v>0</v>
      </c>
      <c r="M86" s="323">
        <f xml:space="preserve"> L81 * M$21</f>
        <v>2.3491646392119394</v>
      </c>
      <c r="N86" s="323">
        <f xml:space="preserve"> M81 * N$21</f>
        <v>0</v>
      </c>
      <c r="O86" s="323">
        <f t="shared" ref="O86:Q86" si="30" xml:space="preserve"> N81 * O$21</f>
        <v>0</v>
      </c>
      <c r="P86" s="323">
        <f t="shared" si="30"/>
        <v>0</v>
      </c>
      <c r="Q86" s="323">
        <f t="shared" si="30"/>
        <v>0</v>
      </c>
    </row>
    <row r="87" spans="1:17" s="201" customFormat="1" hidden="1" outlineLevel="2">
      <c r="A87" s="319"/>
      <c r="B87" s="320"/>
      <c r="C87" s="321"/>
      <c r="D87" s="322" t="s">
        <v>565</v>
      </c>
      <c r="E87" s="323" t="s">
        <v>816</v>
      </c>
      <c r="F87" s="323"/>
      <c r="G87" s="323" t="s">
        <v>170</v>
      </c>
      <c r="H87" s="323"/>
      <c r="I87" s="323"/>
      <c r="J87" s="323">
        <f t="shared" si="29"/>
        <v>0</v>
      </c>
      <c r="K87" s="323">
        <f t="shared" si="29"/>
        <v>0</v>
      </c>
      <c r="L87" s="323">
        <f t="shared" si="29"/>
        <v>0</v>
      </c>
      <c r="M87" s="323">
        <f t="shared" ref="M87:M88" si="31" xml:space="preserve"> L82 * M$21</f>
        <v>2.3491646392119394</v>
      </c>
      <c r="N87" s="323">
        <f t="shared" si="29"/>
        <v>0</v>
      </c>
      <c r="O87" s="323">
        <f t="shared" si="29"/>
        <v>0</v>
      </c>
      <c r="P87" s="323">
        <f t="shared" si="29"/>
        <v>0</v>
      </c>
      <c r="Q87" s="323">
        <f t="shared" si="29"/>
        <v>0</v>
      </c>
    </row>
    <row r="88" spans="1:17" s="201" customFormat="1" hidden="1" outlineLevel="2">
      <c r="A88" s="319"/>
      <c r="B88" s="320"/>
      <c r="C88" s="321"/>
      <c r="D88" s="322" t="s">
        <v>565</v>
      </c>
      <c r="E88" s="323" t="s">
        <v>817</v>
      </c>
      <c r="F88" s="323"/>
      <c r="G88" s="323" t="s">
        <v>170</v>
      </c>
      <c r="H88" s="323"/>
      <c r="I88" s="323"/>
      <c r="J88" s="323">
        <f t="shared" si="29"/>
        <v>0</v>
      </c>
      <c r="K88" s="323">
        <f t="shared" si="29"/>
        <v>0</v>
      </c>
      <c r="L88" s="323">
        <f t="shared" si="29"/>
        <v>0</v>
      </c>
      <c r="M88" s="323">
        <f t="shared" si="31"/>
        <v>0</v>
      </c>
      <c r="N88" s="323">
        <f t="shared" si="29"/>
        <v>0</v>
      </c>
      <c r="O88" s="323">
        <f t="shared" si="29"/>
        <v>0</v>
      </c>
      <c r="P88" s="323">
        <f t="shared" si="29"/>
        <v>0</v>
      </c>
      <c r="Q88" s="323">
        <f t="shared" si="29"/>
        <v>0</v>
      </c>
    </row>
    <row r="89" spans="1:17" s="193" customFormat="1" hidden="1" outlineLevel="2">
      <c r="A89" s="189"/>
      <c r="B89" s="309"/>
      <c r="C89" s="191"/>
      <c r="D89" s="192"/>
      <c r="E89" s="244" t="s">
        <v>818</v>
      </c>
      <c r="F89" s="244"/>
      <c r="G89" s="244" t="s">
        <v>170</v>
      </c>
      <c r="H89" s="244"/>
      <c r="I89" s="244"/>
      <c r="J89" s="324">
        <f t="shared" ref="J89" si="32" xml:space="preserve"> SUM(J86:J88)</f>
        <v>0</v>
      </c>
      <c r="K89" s="324">
        <f t="shared" ref="K89" si="33" xml:space="preserve"> SUM(K86:K88)</f>
        <v>0</v>
      </c>
      <c r="L89" s="324">
        <f t="shared" ref="L89" si="34" xml:space="preserve"> SUM(L86:L88)</f>
        <v>0</v>
      </c>
      <c r="M89" s="324">
        <f t="shared" ref="M89" si="35" xml:space="preserve"> SUM(M86:M88)</f>
        <v>4.6983292784238788</v>
      </c>
      <c r="N89" s="324">
        <f t="shared" ref="N89" si="36" xml:space="preserve"> SUM(N86:N88)</f>
        <v>0</v>
      </c>
      <c r="O89" s="324">
        <f t="shared" ref="O89" si="37" xml:space="preserve"> SUM(O86:O88)</f>
        <v>0</v>
      </c>
      <c r="P89" s="324">
        <f t="shared" ref="P89" si="38" xml:space="preserve"> SUM(P86:P88)</f>
        <v>0</v>
      </c>
      <c r="Q89" s="324">
        <f t="shared" ref="Q89" si="39" xml:space="preserve"> SUM(Q86:Q88)</f>
        <v>0</v>
      </c>
    </row>
    <row r="90" spans="1:17" s="260" customFormat="1" hidden="1" outlineLevel="2">
      <c r="A90" s="257"/>
      <c r="B90" s="258"/>
      <c r="C90" s="259"/>
      <c r="D90" s="256"/>
      <c r="E90" s="197"/>
      <c r="F90" s="197"/>
      <c r="G90" s="197"/>
      <c r="H90" s="197"/>
      <c r="I90" s="197"/>
      <c r="J90" s="197"/>
      <c r="K90" s="197"/>
      <c r="L90" s="197"/>
      <c r="M90" s="197"/>
      <c r="N90" s="197"/>
      <c r="O90" s="197"/>
      <c r="P90" s="197"/>
      <c r="Q90" s="197"/>
    </row>
    <row r="91" spans="1:17" s="260" customFormat="1" hidden="1" outlineLevel="2">
      <c r="A91" s="257"/>
      <c r="B91" s="258"/>
      <c r="C91" s="259"/>
      <c r="D91" s="256"/>
      <c r="E91" s="197" t="str">
        <f t="shared" ref="E91:Q91" si="40" xml:space="preserve"> E89</f>
        <v>Prior year closing RCV expressed in current year nominal terms - WR</v>
      </c>
      <c r="F91" s="197">
        <f t="shared" si="40"/>
        <v>0</v>
      </c>
      <c r="G91" s="197" t="str">
        <f t="shared" si="40"/>
        <v>£m</v>
      </c>
      <c r="H91" s="197">
        <f t="shared" si="40"/>
        <v>0</v>
      </c>
      <c r="I91" s="197">
        <f t="shared" si="40"/>
        <v>0</v>
      </c>
      <c r="J91" s="197">
        <f t="shared" si="40"/>
        <v>0</v>
      </c>
      <c r="K91" s="197">
        <f t="shared" si="40"/>
        <v>0</v>
      </c>
      <c r="L91" s="197">
        <f t="shared" si="40"/>
        <v>0</v>
      </c>
      <c r="M91" s="197">
        <f t="shared" si="40"/>
        <v>4.6983292784238788</v>
      </c>
      <c r="N91" s="197">
        <f t="shared" si="40"/>
        <v>0</v>
      </c>
      <c r="O91" s="197">
        <f t="shared" si="40"/>
        <v>0</v>
      </c>
      <c r="P91" s="197">
        <f t="shared" si="40"/>
        <v>0</v>
      </c>
      <c r="Q91" s="197">
        <f t="shared" si="40"/>
        <v>0</v>
      </c>
    </row>
    <row r="92" spans="1:17" s="260" customFormat="1" hidden="1" outlineLevel="2">
      <c r="A92" s="257"/>
      <c r="B92" s="258"/>
      <c r="C92" s="259"/>
      <c r="D92" s="256" t="s">
        <v>473</v>
      </c>
      <c r="E92" s="197" t="s">
        <v>819</v>
      </c>
      <c r="F92" s="197"/>
      <c r="G92" s="197" t="s">
        <v>170</v>
      </c>
      <c r="H92" s="197"/>
      <c r="I92" s="197"/>
      <c r="J92" s="197">
        <f t="shared" ref="J92:Q92" si="41" xml:space="preserve"> I84</f>
        <v>0</v>
      </c>
      <c r="K92" s="197">
        <f t="shared" si="41"/>
        <v>0</v>
      </c>
      <c r="L92" s="197">
        <f t="shared" si="41"/>
        <v>0</v>
      </c>
      <c r="M92" s="197">
        <f t="shared" si="41"/>
        <v>4.6512174989683972</v>
      </c>
      <c r="N92" s="197">
        <f t="shared" si="41"/>
        <v>6.6333085004725643</v>
      </c>
      <c r="O92" s="197">
        <f t="shared" si="41"/>
        <v>0</v>
      </c>
      <c r="P92" s="197">
        <f t="shared" si="41"/>
        <v>0</v>
      </c>
      <c r="Q92" s="197">
        <f t="shared" si="41"/>
        <v>0</v>
      </c>
    </row>
    <row r="93" spans="1:17" s="260" customFormat="1" hidden="1" outlineLevel="2">
      <c r="A93" s="257"/>
      <c r="B93" s="258"/>
      <c r="C93" s="259"/>
      <c r="D93" s="256"/>
      <c r="E93" s="267" t="str">
        <f t="shared" ref="E93:Q93" si="42" xml:space="preserve"> E$13</f>
        <v>Annual update active flag</v>
      </c>
      <c r="F93" s="267">
        <f t="shared" si="42"/>
        <v>0</v>
      </c>
      <c r="G93" s="267" t="str">
        <f t="shared" si="42"/>
        <v>Flag</v>
      </c>
      <c r="H93" s="267">
        <f t="shared" si="42"/>
        <v>0</v>
      </c>
      <c r="I93" s="267">
        <f t="shared" si="42"/>
        <v>0</v>
      </c>
      <c r="J93" s="267">
        <f t="shared" si="42"/>
        <v>0</v>
      </c>
      <c r="K93" s="267">
        <f t="shared" si="42"/>
        <v>0</v>
      </c>
      <c r="L93" s="267">
        <f t="shared" si="42"/>
        <v>1</v>
      </c>
      <c r="M93" s="267">
        <f t="shared" si="42"/>
        <v>1</v>
      </c>
      <c r="N93" s="267">
        <f t="shared" si="42"/>
        <v>0</v>
      </c>
      <c r="O93" s="267">
        <f t="shared" si="42"/>
        <v>0</v>
      </c>
      <c r="P93" s="267">
        <f t="shared" si="42"/>
        <v>0</v>
      </c>
      <c r="Q93" s="267">
        <f t="shared" si="42"/>
        <v>0</v>
      </c>
    </row>
    <row r="94" spans="1:17" s="260" customFormat="1" hidden="1" outlineLevel="2">
      <c r="A94" s="257"/>
      <c r="B94" s="258"/>
      <c r="C94" s="259"/>
      <c r="D94" s="256"/>
      <c r="E94" s="325" t="s">
        <v>820</v>
      </c>
      <c r="F94" s="325"/>
      <c r="G94" s="325" t="s">
        <v>170</v>
      </c>
      <c r="H94" s="325"/>
      <c r="I94" s="325"/>
      <c r="J94" s="325">
        <f t="shared" ref="J94:Q94" si="43" xml:space="preserve"> J93 * (J91 - J92)</f>
        <v>0</v>
      </c>
      <c r="K94" s="325">
        <f t="shared" si="43"/>
        <v>0</v>
      </c>
      <c r="L94" s="325">
        <f t="shared" si="43"/>
        <v>0</v>
      </c>
      <c r="M94" s="325">
        <f t="shared" si="43"/>
        <v>4.7111779455481617E-2</v>
      </c>
      <c r="N94" s="325">
        <f t="shared" si="43"/>
        <v>0</v>
      </c>
      <c r="O94" s="325">
        <f t="shared" si="43"/>
        <v>0</v>
      </c>
      <c r="P94" s="325">
        <f t="shared" si="43"/>
        <v>0</v>
      </c>
      <c r="Q94" s="325">
        <f t="shared" si="43"/>
        <v>0</v>
      </c>
    </row>
    <row r="95" spans="1:17" s="193" customFormat="1" hidden="1" outlineLevel="1">
      <c r="A95" s="189"/>
      <c r="B95" s="309"/>
      <c r="C95" s="191"/>
      <c r="D95" s="192"/>
      <c r="E95" s="196"/>
    </row>
    <row r="96" spans="1:17" s="193" customFormat="1" hidden="1" outlineLevel="1" collapsed="1">
      <c r="A96" s="189"/>
      <c r="B96" s="85" t="s">
        <v>603</v>
      </c>
      <c r="C96" s="191"/>
      <c r="D96" s="192"/>
      <c r="E96" s="196"/>
    </row>
    <row r="97" spans="1:17" s="193" customFormat="1" hidden="1" outlineLevel="2">
      <c r="A97" s="189"/>
      <c r="B97" s="85"/>
      <c r="C97" s="191"/>
      <c r="D97" s="192"/>
      <c r="E97" s="196"/>
    </row>
    <row r="98" spans="1:17" s="188" customFormat="1" hidden="1" outlineLevel="2">
      <c r="A98" s="184"/>
      <c r="B98" s="159"/>
      <c r="C98" s="186"/>
      <c r="D98" s="187"/>
      <c r="E98" s="182" t="str">
        <f xml:space="preserve"> Inp!E$201</f>
        <v>Regulatory equity notional (PR19FD)</v>
      </c>
      <c r="F98" s="182">
        <f xml:space="preserve"> Inp!F$201</f>
        <v>0</v>
      </c>
      <c r="G98" s="182" t="str">
        <f xml:space="preserve"> Inp!G$201</f>
        <v>%</v>
      </c>
      <c r="H98" s="182">
        <f xml:space="preserve"> Inp!H$201</f>
        <v>0</v>
      </c>
      <c r="I98" s="182">
        <f xml:space="preserve"> Inp!I$201</f>
        <v>0</v>
      </c>
      <c r="J98" s="295">
        <f xml:space="preserve"> Inp!J$201</f>
        <v>0</v>
      </c>
      <c r="K98" s="295">
        <f xml:space="preserve"> Inp!K$201</f>
        <v>0</v>
      </c>
      <c r="L98" s="295">
        <f xml:space="preserve"> Inp!L$201</f>
        <v>0</v>
      </c>
      <c r="M98" s="295">
        <f xml:space="preserve"> Inp!M$201</f>
        <v>0.4</v>
      </c>
      <c r="N98" s="295">
        <f xml:space="preserve"> Inp!N$201</f>
        <v>0.4</v>
      </c>
      <c r="O98" s="295">
        <f xml:space="preserve"> Inp!O$201</f>
        <v>0.4</v>
      </c>
      <c r="P98" s="295">
        <f xml:space="preserve"> Inp!P$201</f>
        <v>0.4</v>
      </c>
      <c r="Q98" s="295">
        <f xml:space="preserve"> Inp!Q$201</f>
        <v>0.4</v>
      </c>
    </row>
    <row r="99" spans="1:17" s="193" customFormat="1" hidden="1" outlineLevel="2">
      <c r="A99" s="189"/>
      <c r="B99" s="309"/>
      <c r="C99" s="191"/>
      <c r="D99" s="192"/>
      <c r="E99" s="196" t="str">
        <f t="shared" ref="E99:Q99" si="44" xml:space="preserve"> E77</f>
        <v>Average total RCV (year average) - WR - nominal</v>
      </c>
      <c r="F99" s="196">
        <f t="shared" si="44"/>
        <v>0</v>
      </c>
      <c r="G99" s="196" t="str">
        <f t="shared" si="44"/>
        <v>£m</v>
      </c>
      <c r="H99" s="196">
        <f t="shared" si="44"/>
        <v>0</v>
      </c>
      <c r="I99" s="196">
        <f t="shared" si="44"/>
        <v>0</v>
      </c>
      <c r="J99" s="196">
        <f t="shared" si="44"/>
        <v>0</v>
      </c>
      <c r="K99" s="196">
        <f t="shared" si="44"/>
        <v>0</v>
      </c>
      <c r="L99" s="196">
        <f t="shared" si="44"/>
        <v>0</v>
      </c>
      <c r="M99" s="196">
        <f t="shared" si="44"/>
        <v>5.6403286389771354</v>
      </c>
      <c r="N99" s="196">
        <f t="shared" si="44"/>
        <v>0</v>
      </c>
      <c r="O99" s="196">
        <f t="shared" si="44"/>
        <v>0</v>
      </c>
      <c r="P99" s="196">
        <f t="shared" si="44"/>
        <v>0</v>
      </c>
      <c r="Q99" s="196">
        <f t="shared" si="44"/>
        <v>0</v>
      </c>
    </row>
    <row r="100" spans="1:17" s="193" customFormat="1" hidden="1" outlineLevel="2">
      <c r="A100" s="189"/>
      <c r="B100" s="270"/>
      <c r="C100" s="191"/>
      <c r="D100" s="192"/>
      <c r="E100" s="196" t="s">
        <v>1086</v>
      </c>
      <c r="G100" s="193" t="s">
        <v>170</v>
      </c>
      <c r="J100" s="196">
        <f t="shared" ref="J100:Q100" si="45" xml:space="preserve"> J98 * J99</f>
        <v>0</v>
      </c>
      <c r="K100" s="196">
        <f t="shared" si="45"/>
        <v>0</v>
      </c>
      <c r="L100" s="196">
        <f t="shared" si="45"/>
        <v>0</v>
      </c>
      <c r="M100" s="196">
        <f t="shared" si="45"/>
        <v>2.2561314555908543</v>
      </c>
      <c r="N100" s="196">
        <f t="shared" si="45"/>
        <v>0</v>
      </c>
      <c r="O100" s="196">
        <f t="shared" si="45"/>
        <v>0</v>
      </c>
      <c r="P100" s="196">
        <f t="shared" si="45"/>
        <v>0</v>
      </c>
      <c r="Q100" s="196">
        <f t="shared" si="45"/>
        <v>0</v>
      </c>
    </row>
    <row r="101" spans="1:17" s="241" customFormat="1" hidden="1" outlineLevel="2">
      <c r="A101" s="238"/>
      <c r="B101" s="312"/>
      <c r="C101" s="239"/>
      <c r="D101" s="240"/>
      <c r="E101" s="197" t="s">
        <v>822</v>
      </c>
      <c r="G101" s="241" t="s">
        <v>170</v>
      </c>
      <c r="J101" s="197">
        <f t="shared" ref="J101:Q101" si="46" xml:space="preserve"> J51 * J$13</f>
        <v>0</v>
      </c>
      <c r="K101" s="197">
        <f t="shared" si="46"/>
        <v>0</v>
      </c>
      <c r="L101" s="197">
        <f t="shared" si="46"/>
        <v>0</v>
      </c>
      <c r="M101" s="197">
        <f t="shared" si="46"/>
        <v>5.3874551255669463</v>
      </c>
      <c r="N101" s="197">
        <f t="shared" si="46"/>
        <v>0</v>
      </c>
      <c r="O101" s="197">
        <f t="shared" si="46"/>
        <v>0</v>
      </c>
      <c r="P101" s="197">
        <f t="shared" si="46"/>
        <v>0</v>
      </c>
      <c r="Q101" s="197">
        <f t="shared" si="46"/>
        <v>0</v>
      </c>
    </row>
    <row r="102" spans="1:17" s="241" customFormat="1" hidden="1" outlineLevel="2">
      <c r="A102" s="238"/>
      <c r="B102" s="312"/>
      <c r="C102" s="239"/>
      <c r="D102" s="240"/>
      <c r="E102" s="197" t="s">
        <v>823</v>
      </c>
      <c r="G102" s="241" t="s">
        <v>170</v>
      </c>
      <c r="J102" s="197">
        <f t="shared" ref="J102:Q102" si="47" xml:space="preserve"> J98 * J101</f>
        <v>0</v>
      </c>
      <c r="K102" s="197">
        <f t="shared" si="47"/>
        <v>0</v>
      </c>
      <c r="L102" s="197">
        <f t="shared" si="47"/>
        <v>0</v>
      </c>
      <c r="M102" s="197">
        <f t="shared" si="47"/>
        <v>2.1549820502267787</v>
      </c>
      <c r="N102" s="197">
        <f xml:space="preserve"> N98 * N101</f>
        <v>0</v>
      </c>
      <c r="O102" s="197">
        <f t="shared" si="47"/>
        <v>0</v>
      </c>
      <c r="P102" s="197">
        <f t="shared" si="47"/>
        <v>0</v>
      </c>
      <c r="Q102" s="197">
        <f t="shared" si="47"/>
        <v>0</v>
      </c>
    </row>
    <row r="103" spans="1:17" s="193" customFormat="1" hidden="1" outlineLevel="1">
      <c r="A103" s="189"/>
      <c r="B103" s="85"/>
      <c r="C103" s="191"/>
      <c r="D103" s="192"/>
      <c r="E103" s="196"/>
    </row>
    <row r="104" spans="1:17" s="193" customFormat="1" hidden="1" outlineLevel="1" collapsed="1">
      <c r="A104" s="189"/>
      <c r="B104" s="85" t="s">
        <v>605</v>
      </c>
      <c r="C104" s="191"/>
      <c r="D104" s="192"/>
      <c r="E104" s="196"/>
    </row>
    <row r="105" spans="1:17" s="193" customFormat="1" hidden="1" outlineLevel="2">
      <c r="A105" s="189"/>
      <c r="B105" s="309"/>
      <c r="C105" s="191"/>
      <c r="D105" s="192"/>
      <c r="E105" s="196"/>
    </row>
    <row r="106" spans="1:17" s="188" customFormat="1" hidden="1" outlineLevel="2">
      <c r="A106" s="184"/>
      <c r="B106" s="159"/>
      <c r="C106" s="186"/>
      <c r="D106" s="187"/>
      <c r="E106" s="182" t="str">
        <f xml:space="preserve"> Inp!E$209</f>
        <v>Regulatory equity actual</v>
      </c>
      <c r="F106" s="182">
        <f xml:space="preserve"> Inp!F$209</f>
        <v>0</v>
      </c>
      <c r="G106" s="182" t="str">
        <f xml:space="preserve"> Inp!G$209</f>
        <v>%</v>
      </c>
      <c r="H106" s="182">
        <f xml:space="preserve"> Inp!H$209</f>
        <v>0</v>
      </c>
      <c r="I106" s="182">
        <f xml:space="preserve"> Inp!I$209</f>
        <v>0</v>
      </c>
      <c r="J106" s="295">
        <f xml:space="preserve"> Inp!J$209</f>
        <v>0</v>
      </c>
      <c r="K106" s="295">
        <f xml:space="preserve"> Inp!K$209</f>
        <v>0</v>
      </c>
      <c r="L106" s="295">
        <f xml:space="preserve"> Inp!L$209</f>
        <v>0</v>
      </c>
      <c r="M106" s="295">
        <f xml:space="preserve"> Inp!M$209</f>
        <v>0</v>
      </c>
      <c r="N106" s="295">
        <f xml:space="preserve"> Inp!N$209</f>
        <v>0</v>
      </c>
      <c r="O106" s="295">
        <f xml:space="preserve"> Inp!O$209</f>
        <v>0</v>
      </c>
      <c r="P106" s="295">
        <f xml:space="preserve"> Inp!P$209</f>
        <v>0</v>
      </c>
      <c r="Q106" s="295">
        <f xml:space="preserve"> Inp!Q$209</f>
        <v>0</v>
      </c>
    </row>
    <row r="107" spans="1:17" s="193" customFormat="1" hidden="1" outlineLevel="2">
      <c r="A107" s="189"/>
      <c r="B107" s="309"/>
      <c r="C107" s="191"/>
      <c r="D107" s="192"/>
      <c r="E107" s="196" t="str">
        <f t="shared" ref="E107:Q107" si="48" xml:space="preserve"> E77</f>
        <v>Average total RCV (year average) - WR - nominal</v>
      </c>
      <c r="F107" s="196">
        <f t="shared" si="48"/>
        <v>0</v>
      </c>
      <c r="G107" s="196" t="str">
        <f t="shared" si="48"/>
        <v>£m</v>
      </c>
      <c r="H107" s="196">
        <f t="shared" si="48"/>
        <v>0</v>
      </c>
      <c r="I107" s="196">
        <f t="shared" si="48"/>
        <v>0</v>
      </c>
      <c r="J107" s="196">
        <f t="shared" si="48"/>
        <v>0</v>
      </c>
      <c r="K107" s="196">
        <f t="shared" si="48"/>
        <v>0</v>
      </c>
      <c r="L107" s="196">
        <f t="shared" si="48"/>
        <v>0</v>
      </c>
      <c r="M107" s="196">
        <f t="shared" si="48"/>
        <v>5.6403286389771354</v>
      </c>
      <c r="N107" s="196">
        <f t="shared" si="48"/>
        <v>0</v>
      </c>
      <c r="O107" s="196">
        <f t="shared" si="48"/>
        <v>0</v>
      </c>
      <c r="P107" s="196">
        <f t="shared" si="48"/>
        <v>0</v>
      </c>
      <c r="Q107" s="196">
        <f t="shared" si="48"/>
        <v>0</v>
      </c>
    </row>
    <row r="108" spans="1:17" s="193" customFormat="1" hidden="1" outlineLevel="2">
      <c r="A108" s="189"/>
      <c r="B108" s="309"/>
      <c r="C108" s="191"/>
      <c r="D108" s="192"/>
      <c r="E108" s="196" t="s">
        <v>1087</v>
      </c>
      <c r="G108" s="193" t="s">
        <v>170</v>
      </c>
      <c r="J108" s="196">
        <f t="shared" ref="J108:Q108" si="49" xml:space="preserve"> J106 * J107</f>
        <v>0</v>
      </c>
      <c r="K108" s="196">
        <f t="shared" si="49"/>
        <v>0</v>
      </c>
      <c r="L108" s="196">
        <f t="shared" si="49"/>
        <v>0</v>
      </c>
      <c r="M108" s="196">
        <f t="shared" si="49"/>
        <v>0</v>
      </c>
      <c r="N108" s="196">
        <f t="shared" si="49"/>
        <v>0</v>
      </c>
      <c r="O108" s="196">
        <f t="shared" si="49"/>
        <v>0</v>
      </c>
      <c r="P108" s="196">
        <f t="shared" si="49"/>
        <v>0</v>
      </c>
      <c r="Q108" s="196">
        <f t="shared" si="49"/>
        <v>0</v>
      </c>
    </row>
    <row r="109" spans="1:17" s="260" customFormat="1" hidden="1" outlineLevel="2">
      <c r="A109" s="257"/>
      <c r="B109" s="258"/>
      <c r="C109" s="259"/>
      <c r="D109" s="256"/>
      <c r="E109" s="197" t="s">
        <v>822</v>
      </c>
      <c r="F109" s="241"/>
      <c r="G109" s="241" t="s">
        <v>170</v>
      </c>
      <c r="H109" s="241"/>
      <c r="I109" s="241"/>
      <c r="J109" s="197">
        <f t="shared" ref="J109:Q109" si="50" xml:space="preserve"> J51 * J$13</f>
        <v>0</v>
      </c>
      <c r="K109" s="197">
        <f t="shared" si="50"/>
        <v>0</v>
      </c>
      <c r="L109" s="197">
        <f t="shared" si="50"/>
        <v>0</v>
      </c>
      <c r="M109" s="197">
        <f t="shared" si="50"/>
        <v>5.3874551255669463</v>
      </c>
      <c r="N109" s="197">
        <f t="shared" si="50"/>
        <v>0</v>
      </c>
      <c r="O109" s="197">
        <f t="shared" si="50"/>
        <v>0</v>
      </c>
      <c r="P109" s="197">
        <f t="shared" si="50"/>
        <v>0</v>
      </c>
      <c r="Q109" s="197">
        <f t="shared" si="50"/>
        <v>0</v>
      </c>
    </row>
    <row r="110" spans="1:17" s="260" customFormat="1" hidden="1" outlineLevel="2">
      <c r="A110" s="257"/>
      <c r="B110" s="258"/>
      <c r="C110" s="259"/>
      <c r="D110" s="256"/>
      <c r="E110" s="197" t="s">
        <v>825</v>
      </c>
      <c r="F110" s="241"/>
      <c r="G110" s="241" t="s">
        <v>170</v>
      </c>
      <c r="H110" s="241"/>
      <c r="I110" s="241"/>
      <c r="J110" s="197">
        <f t="shared" ref="J110:Q110" si="51" xml:space="preserve"> J106 * J109</f>
        <v>0</v>
      </c>
      <c r="K110" s="197">
        <f t="shared" si="51"/>
        <v>0</v>
      </c>
      <c r="L110" s="197">
        <f t="shared" si="51"/>
        <v>0</v>
      </c>
      <c r="M110" s="197">
        <f t="shared" si="51"/>
        <v>0</v>
      </c>
      <c r="N110" s="197">
        <f t="shared" si="51"/>
        <v>0</v>
      </c>
      <c r="O110" s="197">
        <f t="shared" si="51"/>
        <v>0</v>
      </c>
      <c r="P110" s="197">
        <f t="shared" si="51"/>
        <v>0</v>
      </c>
      <c r="Q110" s="197">
        <f t="shared" si="51"/>
        <v>0</v>
      </c>
    </row>
    <row r="111" spans="1:17" s="260" customFormat="1" hidden="1" outlineLevel="1">
      <c r="A111" s="257"/>
      <c r="B111" s="258"/>
      <c r="C111" s="259"/>
      <c r="D111" s="256"/>
      <c r="E111" s="197"/>
      <c r="F111" s="241"/>
      <c r="G111" s="241"/>
      <c r="H111" s="241"/>
      <c r="I111" s="241"/>
      <c r="J111" s="197"/>
      <c r="K111" s="197"/>
      <c r="L111" s="197"/>
      <c r="M111" s="197"/>
      <c r="N111" s="197"/>
      <c r="O111" s="197"/>
      <c r="P111" s="197"/>
      <c r="Q111" s="197"/>
    </row>
    <row r="112" spans="1:17" s="260" customFormat="1">
      <c r="A112" s="257"/>
      <c r="B112" s="258"/>
      <c r="C112" s="259"/>
      <c r="D112" s="256"/>
      <c r="E112" s="197"/>
      <c r="F112" s="197"/>
      <c r="G112" s="197"/>
      <c r="H112" s="197"/>
      <c r="I112" s="197"/>
      <c r="J112" s="197"/>
      <c r="K112" s="197"/>
      <c r="L112" s="197"/>
      <c r="M112" s="197"/>
      <c r="N112" s="197"/>
      <c r="O112" s="197"/>
      <c r="P112" s="197"/>
      <c r="Q112" s="197"/>
    </row>
    <row r="113" spans="1:17" s="33" customFormat="1" collapsed="1">
      <c r="A113" s="33" t="s">
        <v>1088</v>
      </c>
      <c r="D113" s="254"/>
    </row>
    <row r="114" spans="1:17" s="260" customFormat="1" hidden="1" outlineLevel="1">
      <c r="A114" s="257"/>
      <c r="B114" s="258"/>
      <c r="C114" s="259"/>
      <c r="D114" s="256"/>
      <c r="E114" s="197"/>
      <c r="F114" s="197"/>
      <c r="G114" s="197"/>
      <c r="H114" s="197"/>
      <c r="I114" s="197"/>
      <c r="J114" s="197"/>
      <c r="K114" s="197"/>
      <c r="L114" s="197"/>
      <c r="M114" s="197"/>
      <c r="N114" s="197"/>
      <c r="O114" s="197"/>
      <c r="P114" s="197"/>
      <c r="Q114" s="197"/>
    </row>
    <row r="115" spans="1:17" s="260" customFormat="1" hidden="1" outlineLevel="1" collapsed="1">
      <c r="A115" s="257"/>
      <c r="B115" s="145" t="s">
        <v>1075</v>
      </c>
      <c r="C115" s="259"/>
      <c r="D115" s="256"/>
      <c r="E115" s="197"/>
      <c r="F115" s="197"/>
      <c r="G115" s="197"/>
      <c r="H115" s="197"/>
      <c r="I115" s="197"/>
      <c r="J115" s="197"/>
      <c r="K115" s="197"/>
      <c r="L115" s="197"/>
      <c r="M115" s="197"/>
      <c r="N115" s="197"/>
      <c r="O115" s="197"/>
      <c r="P115" s="197"/>
      <c r="Q115" s="197"/>
    </row>
    <row r="116" spans="1:17" s="260" customFormat="1" hidden="1" outlineLevel="2">
      <c r="A116" s="257"/>
      <c r="B116" s="258"/>
      <c r="C116" s="259"/>
      <c r="D116" s="256"/>
      <c r="E116" s="197"/>
      <c r="F116" s="197"/>
      <c r="G116" s="197"/>
      <c r="H116" s="197"/>
      <c r="I116" s="197"/>
      <c r="J116" s="197"/>
      <c r="K116" s="197"/>
      <c r="L116" s="197"/>
      <c r="M116" s="197"/>
      <c r="N116" s="197"/>
      <c r="O116" s="197"/>
      <c r="P116" s="197"/>
      <c r="Q116" s="197"/>
    </row>
    <row r="117" spans="1:17" s="296" customFormat="1" hidden="1" outlineLevel="2">
      <c r="A117" s="291"/>
      <c r="B117" s="292"/>
      <c r="C117" s="293"/>
      <c r="D117" s="294"/>
      <c r="E117" s="182" t="str">
        <f xml:space="preserve"> PR19FDPublishedTables!E$191</f>
        <v>RCV (RPI inflated RCV) 31 March 2020 post midnight adjustments - WN - real</v>
      </c>
      <c r="F117" s="182">
        <f xml:space="preserve"> PR19FDPublishedTables!F$191</f>
        <v>0</v>
      </c>
      <c r="G117" s="182" t="str">
        <f xml:space="preserve"> PR19FDPublishedTables!G$191</f>
        <v>£m</v>
      </c>
      <c r="H117" s="182">
        <f xml:space="preserve"> PR19FDPublishedTables!H$191</f>
        <v>0</v>
      </c>
      <c r="I117" s="182">
        <f xml:space="preserve"> PR19FDPublishedTables!I$191</f>
        <v>0</v>
      </c>
      <c r="J117" s="182">
        <f xml:space="preserve"> PR19FDPublishedTables!J$191</f>
        <v>0</v>
      </c>
      <c r="K117" s="182">
        <f xml:space="preserve"> PR19FDPublishedTables!K$191</f>
        <v>0</v>
      </c>
      <c r="L117" s="182">
        <f xml:space="preserve"> PR19FDPublishedTables!L$191</f>
        <v>70.622689591322043</v>
      </c>
      <c r="M117" s="182">
        <f xml:space="preserve"> PR19FDPublishedTables!M$191</f>
        <v>0</v>
      </c>
      <c r="N117" s="182">
        <f xml:space="preserve"> PR19FDPublishedTables!N$191</f>
        <v>0</v>
      </c>
      <c r="O117" s="182">
        <f xml:space="preserve"> PR19FDPublishedTables!O$191</f>
        <v>0</v>
      </c>
      <c r="P117" s="182">
        <f xml:space="preserve"> PR19FDPublishedTables!P$191</f>
        <v>0</v>
      </c>
      <c r="Q117" s="182">
        <f xml:space="preserve"> PR19FDPublishedTables!Q$191</f>
        <v>0</v>
      </c>
    </row>
    <row r="118" spans="1:17" s="296" customFormat="1" hidden="1" outlineLevel="2">
      <c r="A118" s="291"/>
      <c r="B118" s="292"/>
      <c r="C118" s="293"/>
      <c r="D118" s="256"/>
      <c r="E118" s="182" t="str">
        <f xml:space="preserve"> PR19FDPublishedTables!E$200</f>
        <v>Opening RCV (RPI inflated RCV) - WN - real</v>
      </c>
      <c r="F118" s="182">
        <f xml:space="preserve"> PR19FDPublishedTables!F$200</f>
        <v>0</v>
      </c>
      <c r="G118" s="182" t="str">
        <f xml:space="preserve"> PR19FDPublishedTables!G$200</f>
        <v>£m</v>
      </c>
      <c r="H118" s="182">
        <f xml:space="preserve"> PR19FDPublishedTables!H$200</f>
        <v>0</v>
      </c>
      <c r="I118" s="182">
        <f xml:space="preserve"> PR19FDPublishedTables!I$200</f>
        <v>0</v>
      </c>
      <c r="J118" s="182">
        <f xml:space="preserve"> PR19FDPublishedTables!J$200</f>
        <v>0</v>
      </c>
      <c r="K118" s="182">
        <f xml:space="preserve"> PR19FDPublishedTables!K$200</f>
        <v>0</v>
      </c>
      <c r="L118" s="182">
        <f xml:space="preserve"> PR19FDPublishedTables!L$200</f>
        <v>0</v>
      </c>
      <c r="M118" s="182">
        <f xml:space="preserve"> PR19FDPublishedTables!M$200</f>
        <v>70.929079392291499</v>
      </c>
      <c r="N118" s="182">
        <f xml:space="preserve"> PR19FDPublishedTables!N$200</f>
        <v>68.371163683933887</v>
      </c>
      <c r="O118" s="182">
        <f xml:space="preserve"> PR19FDPublishedTables!O$200</f>
        <v>65.982262810431479</v>
      </c>
      <c r="P118" s="182">
        <f xml:space="preserve"> PR19FDPublishedTables!P$200</f>
        <v>63.691948026884326</v>
      </c>
      <c r="Q118" s="182">
        <f xml:space="preserve"> PR19FDPublishedTables!Q$200</f>
        <v>61.481132514570113</v>
      </c>
    </row>
    <row r="119" spans="1:17" s="296" customFormat="1" hidden="1" outlineLevel="2">
      <c r="A119" s="291"/>
      <c r="B119" s="292"/>
      <c r="C119" s="293"/>
      <c r="D119" s="256" t="str">
        <f xml:space="preserve"> PR19FDPublishedTables!D$29</f>
        <v>less</v>
      </c>
      <c r="E119" s="182" t="str">
        <f xml:space="preserve"> PR19FDPublishedTables!E$201</f>
        <v>RCV - CPI(H) + RPI wedge bf depreciation - WN - real</v>
      </c>
      <c r="F119" s="182">
        <f xml:space="preserve"> PR19FDPublishedTables!F$201</f>
        <v>0</v>
      </c>
      <c r="G119" s="182" t="str">
        <f xml:space="preserve"> PR19FDPublishedTables!G$201</f>
        <v>£m</v>
      </c>
      <c r="H119" s="182">
        <f xml:space="preserve"> PR19FDPublishedTables!H$201</f>
        <v>0</v>
      </c>
      <c r="I119" s="182">
        <f xml:space="preserve"> PR19FDPublishedTables!I$201</f>
        <v>0</v>
      </c>
      <c r="J119" s="182">
        <f xml:space="preserve"> PR19FDPublishedTables!J$201</f>
        <v>0</v>
      </c>
      <c r="K119" s="182">
        <f xml:space="preserve"> PR19FDPublishedTables!K$201</f>
        <v>0</v>
      </c>
      <c r="L119" s="182">
        <f xml:space="preserve"> PR19FDPublishedTables!L$201</f>
        <v>0</v>
      </c>
      <c r="M119" s="182">
        <f xml:space="preserve"> PR19FDPublishedTables!M$201</f>
        <v>3.1918085726531151</v>
      </c>
      <c r="N119" s="182">
        <f xml:space="preserve"> PR19FDPublishedTables!N$201</f>
        <v>3.0767023657770278</v>
      </c>
      <c r="O119" s="182">
        <f xml:space="preserve"> PR19FDPublishedTables!O$201</f>
        <v>2.9692018264694129</v>
      </c>
      <c r="P119" s="182">
        <f xml:space="preserve"> PR19FDPublishedTables!P$201</f>
        <v>2.8661376612097937</v>
      </c>
      <c r="Q119" s="182">
        <f xml:space="preserve"> PR19FDPublishedTables!Q$201</f>
        <v>2.7666509631556542</v>
      </c>
    </row>
    <row r="120" spans="1:17" s="296" customFormat="1" hidden="1" outlineLevel="2">
      <c r="A120" s="291"/>
      <c r="B120" s="292"/>
      <c r="C120" s="293"/>
      <c r="D120" s="256"/>
      <c r="E120" s="182" t="str">
        <f xml:space="preserve"> PR19FDPublishedTables!E$202</f>
        <v>Closing RCV (RPI inflated RCV) - WN - real</v>
      </c>
      <c r="F120" s="182">
        <f xml:space="preserve"> PR19FDPublishedTables!F$202</f>
        <v>0</v>
      </c>
      <c r="G120" s="182" t="str">
        <f xml:space="preserve"> PR19FDPublishedTables!G$202</f>
        <v>£m</v>
      </c>
      <c r="H120" s="182">
        <f xml:space="preserve"> PR19FDPublishedTables!H$202</f>
        <v>0</v>
      </c>
      <c r="I120" s="182">
        <f xml:space="preserve"> PR19FDPublishedTables!I$202</f>
        <v>0</v>
      </c>
      <c r="J120" s="182">
        <f xml:space="preserve"> PR19FDPublishedTables!J$202</f>
        <v>0</v>
      </c>
      <c r="K120" s="182">
        <f xml:space="preserve"> PR19FDPublishedTables!K$202</f>
        <v>0</v>
      </c>
      <c r="L120" s="182">
        <f xml:space="preserve"> PR19FDPublishedTables!L$202</f>
        <v>0</v>
      </c>
      <c r="M120" s="182">
        <f xml:space="preserve"> PR19FDPublishedTables!M$202</f>
        <v>67.737270819638383</v>
      </c>
      <c r="N120" s="182">
        <f xml:space="preserve"> PR19FDPublishedTables!N$202</f>
        <v>65.294461318156863</v>
      </c>
      <c r="O120" s="182">
        <f xml:space="preserve"> PR19FDPublishedTables!O$202</f>
        <v>63.013060983962063</v>
      </c>
      <c r="P120" s="182">
        <f xml:space="preserve"> PR19FDPublishedTables!P$202</f>
        <v>60.825810365674535</v>
      </c>
      <c r="Q120" s="182">
        <f xml:space="preserve"> PR19FDPublishedTables!Q$202</f>
        <v>58.714481551414458</v>
      </c>
    </row>
    <row r="121" spans="1:17" s="296" customFormat="1" hidden="1" outlineLevel="2">
      <c r="A121" s="291"/>
      <c r="B121" s="292"/>
      <c r="C121" s="293"/>
      <c r="D121" s="256"/>
      <c r="E121" s="182" t="str">
        <f xml:space="preserve"> PR19FDPublishedTables!E$206</f>
        <v>Average RPI inflated RCV - WN - real</v>
      </c>
      <c r="F121" s="182">
        <f xml:space="preserve"> PR19FDPublishedTables!F$206</f>
        <v>0</v>
      </c>
      <c r="G121" s="182" t="str">
        <f xml:space="preserve"> PR19FDPublishedTables!G$206</f>
        <v>£m</v>
      </c>
      <c r="H121" s="182">
        <f xml:space="preserve"> PR19FDPublishedTables!H$206</f>
        <v>0</v>
      </c>
      <c r="I121" s="182">
        <f xml:space="preserve"> PR19FDPublishedTables!I$206</f>
        <v>0</v>
      </c>
      <c r="J121" s="182">
        <f xml:space="preserve"> PR19FDPublishedTables!J$206</f>
        <v>0</v>
      </c>
      <c r="K121" s="182">
        <f xml:space="preserve"> PR19FDPublishedTables!K$206</f>
        <v>0</v>
      </c>
      <c r="L121" s="182">
        <f xml:space="preserve"> PR19FDPublishedTables!L$206</f>
        <v>0</v>
      </c>
      <c r="M121" s="182">
        <f xml:space="preserve"> PR19FDPublishedTables!M$206</f>
        <v>69.333175105964941</v>
      </c>
      <c r="N121" s="182">
        <f xml:space="preserve"> PR19FDPublishedTables!N$206</f>
        <v>66.832812501045368</v>
      </c>
      <c r="O121" s="182">
        <f xml:space="preserve"> PR19FDPublishedTables!O$206</f>
        <v>64.497661897196764</v>
      </c>
      <c r="P121" s="182">
        <f xml:space="preserve"> PR19FDPublishedTables!P$206</f>
        <v>62.25887919627943</v>
      </c>
      <c r="Q121" s="182">
        <f xml:space="preserve"> PR19FDPublishedTables!Q$206</f>
        <v>60.097807032992286</v>
      </c>
    </row>
    <row r="122" spans="1:17" s="260" customFormat="1" hidden="1" outlineLevel="2">
      <c r="A122" s="257"/>
      <c r="B122" s="258"/>
      <c r="C122" s="259"/>
      <c r="D122" s="256"/>
      <c r="E122" s="197"/>
      <c r="F122" s="197"/>
      <c r="G122" s="197"/>
      <c r="H122" s="197"/>
      <c r="I122" s="197"/>
      <c r="J122" s="197"/>
      <c r="K122" s="197"/>
      <c r="L122" s="197"/>
      <c r="M122" s="197"/>
      <c r="N122" s="197"/>
      <c r="O122" s="197"/>
      <c r="P122" s="197"/>
      <c r="Q122" s="197"/>
    </row>
    <row r="123" spans="1:17" s="296" customFormat="1" hidden="1" outlineLevel="2">
      <c r="A123" s="291"/>
      <c r="B123" s="292"/>
      <c r="C123" s="293"/>
      <c r="D123" s="294"/>
      <c r="E123" s="182" t="str">
        <f xml:space="preserve"> PR19FDPublishedTables!E$227</f>
        <v>RCV (CPIH inflated RCV) 31 March 2020 post midnight adjustments - WN - real</v>
      </c>
      <c r="F123" s="182">
        <f xml:space="preserve"> PR19FDPublishedTables!F$227</f>
        <v>0</v>
      </c>
      <c r="G123" s="182" t="str">
        <f xml:space="preserve"> PR19FDPublishedTables!G$227</f>
        <v>£m</v>
      </c>
      <c r="H123" s="182">
        <f xml:space="preserve"> PR19FDPublishedTables!H$227</f>
        <v>0</v>
      </c>
      <c r="I123" s="182">
        <f xml:space="preserve"> PR19FDPublishedTables!I$227</f>
        <v>0</v>
      </c>
      <c r="J123" s="182">
        <f xml:space="preserve"> PR19FDPublishedTables!J$227</f>
        <v>0</v>
      </c>
      <c r="K123" s="182">
        <f xml:space="preserve"> PR19FDPublishedTables!K$227</f>
        <v>0</v>
      </c>
      <c r="L123" s="182">
        <f xml:space="preserve"> PR19FDPublishedTables!L$227</f>
        <v>70.622689591322043</v>
      </c>
      <c r="M123" s="182">
        <f xml:space="preserve"> PR19FDPublishedTables!M$227</f>
        <v>0</v>
      </c>
      <c r="N123" s="182">
        <f xml:space="preserve"> PR19FDPublishedTables!N$227</f>
        <v>0</v>
      </c>
      <c r="O123" s="182">
        <f xml:space="preserve"> PR19FDPublishedTables!O$227</f>
        <v>0</v>
      </c>
      <c r="P123" s="182">
        <f xml:space="preserve"> PR19FDPublishedTables!P$227</f>
        <v>0</v>
      </c>
      <c r="Q123" s="182">
        <f xml:space="preserve"> PR19FDPublishedTables!Q$227</f>
        <v>0</v>
      </c>
    </row>
    <row r="124" spans="1:17" s="260" customFormat="1" hidden="1" outlineLevel="2">
      <c r="A124" s="257"/>
      <c r="B124" s="258"/>
      <c r="C124" s="259"/>
      <c r="D124" s="197"/>
      <c r="E124" s="182" t="str">
        <f xml:space="preserve"> PR19FDPublishedTables!E$240</f>
        <v>Opening RCV (CPIH inflated RCV) - WN - real</v>
      </c>
      <c r="F124" s="182">
        <f xml:space="preserve"> PR19FDPublishedTables!F$240</f>
        <v>0</v>
      </c>
      <c r="G124" s="182" t="str">
        <f xml:space="preserve"> PR19FDPublishedTables!G$240</f>
        <v>£m</v>
      </c>
      <c r="H124" s="182">
        <f xml:space="preserve"> PR19FDPublishedTables!H$240</f>
        <v>0</v>
      </c>
      <c r="I124" s="182">
        <f xml:space="preserve"> PR19FDPublishedTables!I$240</f>
        <v>0</v>
      </c>
      <c r="J124" s="182">
        <f xml:space="preserve"> PR19FDPublishedTables!J$240</f>
        <v>0</v>
      </c>
      <c r="K124" s="182">
        <f xml:space="preserve"> PR19FDPublishedTables!K$240</f>
        <v>0</v>
      </c>
      <c r="L124" s="182">
        <f xml:space="preserve"> PR19FDPublishedTables!L$240</f>
        <v>0</v>
      </c>
      <c r="M124" s="182">
        <f xml:space="preserve"> PR19FDPublishedTables!M$240</f>
        <v>70.622689591322043</v>
      </c>
      <c r="N124" s="182">
        <f xml:space="preserve"> PR19FDPublishedTables!N$240</f>
        <v>67.444668559712483</v>
      </c>
      <c r="O124" s="182">
        <f xml:space="preserve"> PR19FDPublishedTables!O$240</f>
        <v>64.443380808805344</v>
      </c>
      <c r="P124" s="182">
        <f xml:space="preserve"> PR19FDPublishedTables!P$240</f>
        <v>61.607872053217854</v>
      </c>
      <c r="Q124" s="182">
        <f xml:space="preserve"> PR19FDPublishedTables!Q$240</f>
        <v>59.020341426982711</v>
      </c>
    </row>
    <row r="125" spans="1:17" s="260" customFormat="1" hidden="1" outlineLevel="2">
      <c r="A125" s="257"/>
      <c r="B125" s="258"/>
      <c r="C125" s="259"/>
      <c r="D125" s="256" t="str">
        <f xml:space="preserve"> PR19FDPublishedTables!D$69</f>
        <v>less</v>
      </c>
      <c r="E125" s="182" t="str">
        <f xml:space="preserve"> PR19FDPublishedTables!E$241</f>
        <v>RCV - CPI(H) bf depreciation - WN - real</v>
      </c>
      <c r="F125" s="182">
        <f xml:space="preserve"> PR19FDPublishedTables!F$241</f>
        <v>0</v>
      </c>
      <c r="G125" s="182" t="str">
        <f xml:space="preserve"> PR19FDPublishedTables!G$241</f>
        <v>£m</v>
      </c>
      <c r="H125" s="182">
        <f xml:space="preserve"> PR19FDPublishedTables!H$241</f>
        <v>0</v>
      </c>
      <c r="I125" s="182">
        <f xml:space="preserve"> PR19FDPublishedTables!I$241</f>
        <v>0</v>
      </c>
      <c r="J125" s="182">
        <f xml:space="preserve"> PR19FDPublishedTables!J$241</f>
        <v>0</v>
      </c>
      <c r="K125" s="182">
        <f xml:space="preserve"> PR19FDPublishedTables!K$241</f>
        <v>0</v>
      </c>
      <c r="L125" s="182">
        <f xml:space="preserve"> PR19FDPublishedTables!L$241</f>
        <v>0</v>
      </c>
      <c r="M125" s="182">
        <f xml:space="preserve"> PR19FDPublishedTables!M$241</f>
        <v>3.1780210316094912</v>
      </c>
      <c r="N125" s="182">
        <f xml:space="preserve"> PR19FDPublishedTables!N$241</f>
        <v>3.0012877509072093</v>
      </c>
      <c r="O125" s="182">
        <f xml:space="preserve"> PR19FDPublishedTables!O$241</f>
        <v>2.8355087555874352</v>
      </c>
      <c r="P125" s="182">
        <f xml:space="preserve"> PR19FDPublishedTables!P$241</f>
        <v>2.5875306262351514</v>
      </c>
      <c r="Q125" s="182">
        <f xml:space="preserve"> PR19FDPublishedTables!Q$241</f>
        <v>2.3903238277928001</v>
      </c>
    </row>
    <row r="126" spans="1:17" s="260" customFormat="1" hidden="1" outlineLevel="2">
      <c r="A126" s="257"/>
      <c r="B126" s="258"/>
      <c r="C126" s="259"/>
      <c r="D126" s="256" t="str">
        <f xml:space="preserve"> PR19FDPublishedTables!D$70</f>
        <v>less</v>
      </c>
      <c r="E126" s="182" t="str">
        <f xml:space="preserve"> PR19FDPublishedTables!E$242</f>
        <v>Other adjustments CPI(H) - WN - real</v>
      </c>
      <c r="F126" s="182">
        <f xml:space="preserve"> PR19FDPublishedTables!F$242</f>
        <v>0</v>
      </c>
      <c r="G126" s="182" t="str">
        <f xml:space="preserve"> PR19FDPublishedTables!G$242</f>
        <v>£m</v>
      </c>
      <c r="H126" s="182">
        <f xml:space="preserve"> PR19FDPublishedTables!H$242</f>
        <v>0</v>
      </c>
      <c r="I126" s="182">
        <f xml:space="preserve"> PR19FDPublishedTables!I$242</f>
        <v>0</v>
      </c>
      <c r="J126" s="182">
        <f xml:space="preserve"> PR19FDPublishedTables!J$242</f>
        <v>0</v>
      </c>
      <c r="K126" s="182">
        <f xml:space="preserve"> PR19FDPublishedTables!K$242</f>
        <v>0</v>
      </c>
      <c r="L126" s="182">
        <f xml:space="preserve"> PR19FDPublishedTables!L$242</f>
        <v>0</v>
      </c>
      <c r="M126" s="182">
        <f xml:space="preserve"> PR19FDPublishedTables!M$242</f>
        <v>0</v>
      </c>
      <c r="N126" s="182">
        <f xml:space="preserve"> PR19FDPublishedTables!N$242</f>
        <v>0</v>
      </c>
      <c r="O126" s="182">
        <f xml:space="preserve"> PR19FDPublishedTables!O$242</f>
        <v>0</v>
      </c>
      <c r="P126" s="182">
        <f xml:space="preserve"> PR19FDPublishedTables!P$242</f>
        <v>0</v>
      </c>
      <c r="Q126" s="182">
        <f xml:space="preserve"> PR19FDPublishedTables!Q$242</f>
        <v>0</v>
      </c>
    </row>
    <row r="127" spans="1:17" s="260" customFormat="1" hidden="1" outlineLevel="2">
      <c r="A127" s="257"/>
      <c r="B127" s="258"/>
      <c r="C127" s="259"/>
      <c r="D127" s="256"/>
      <c r="E127" s="182" t="str">
        <f xml:space="preserve"> PR19FDPublishedTables!E$243</f>
        <v>Closing RCV (CPIH inflated RCV) - WN - real</v>
      </c>
      <c r="F127" s="182">
        <f xml:space="preserve"> PR19FDPublishedTables!F$243</f>
        <v>0</v>
      </c>
      <c r="G127" s="182" t="str">
        <f xml:space="preserve"> PR19FDPublishedTables!G$243</f>
        <v>£m</v>
      </c>
      <c r="H127" s="182">
        <f xml:space="preserve"> PR19FDPublishedTables!H$243</f>
        <v>0</v>
      </c>
      <c r="I127" s="182">
        <f xml:space="preserve"> PR19FDPublishedTables!I$243</f>
        <v>0</v>
      </c>
      <c r="J127" s="182">
        <f xml:space="preserve"> PR19FDPublishedTables!J$243</f>
        <v>0</v>
      </c>
      <c r="K127" s="182">
        <f xml:space="preserve"> PR19FDPublishedTables!K$243</f>
        <v>0</v>
      </c>
      <c r="L127" s="182">
        <f xml:space="preserve"> PR19FDPublishedTables!L$243</f>
        <v>0</v>
      </c>
      <c r="M127" s="182">
        <f xml:space="preserve"> PR19FDPublishedTables!M$243</f>
        <v>67.444668559712554</v>
      </c>
      <c r="N127" s="182">
        <f xml:space="preserve"> PR19FDPublishedTables!N$243</f>
        <v>64.443380808805273</v>
      </c>
      <c r="O127" s="182">
        <f xml:space="preserve"> PR19FDPublishedTables!O$243</f>
        <v>61.60787205321791</v>
      </c>
      <c r="P127" s="182">
        <f xml:space="preserve"> PR19FDPublishedTables!P$243</f>
        <v>59.020341426982704</v>
      </c>
      <c r="Q127" s="182">
        <f xml:space="preserve"> PR19FDPublishedTables!Q$243</f>
        <v>56.630017599189912</v>
      </c>
    </row>
    <row r="128" spans="1:17" s="260" customFormat="1" hidden="1" outlineLevel="2">
      <c r="A128" s="257"/>
      <c r="B128" s="258"/>
      <c r="C128" s="259"/>
      <c r="D128" s="256"/>
      <c r="E128" s="182" t="str">
        <f xml:space="preserve"> PR19FDPublishedTables!E$247</f>
        <v>Average CPIH inflated RCV - WN - real</v>
      </c>
      <c r="F128" s="182">
        <f xml:space="preserve"> PR19FDPublishedTables!F$247</f>
        <v>0</v>
      </c>
      <c r="G128" s="182" t="str">
        <f xml:space="preserve"> PR19FDPublishedTables!G$247</f>
        <v>£m</v>
      </c>
      <c r="H128" s="182">
        <f xml:space="preserve"> PR19FDPublishedTables!H$247</f>
        <v>0</v>
      </c>
      <c r="I128" s="182">
        <f xml:space="preserve"> PR19FDPublishedTables!I$247</f>
        <v>0</v>
      </c>
      <c r="J128" s="182">
        <f xml:space="preserve"> PR19FDPublishedTables!J$247</f>
        <v>0</v>
      </c>
      <c r="K128" s="182">
        <f xml:space="preserve"> PR19FDPublishedTables!K$247</f>
        <v>0</v>
      </c>
      <c r="L128" s="182">
        <f xml:space="preserve"> PR19FDPublishedTables!L$247</f>
        <v>0</v>
      </c>
      <c r="M128" s="182">
        <f xml:space="preserve"> PR19FDPublishedTables!M$247</f>
        <v>69.033679075517298</v>
      </c>
      <c r="N128" s="182">
        <f xml:space="preserve"> PR19FDPublishedTables!N$247</f>
        <v>65.944024684258878</v>
      </c>
      <c r="O128" s="182">
        <f xml:space="preserve"> PR19FDPublishedTables!O$247</f>
        <v>63.025626431011631</v>
      </c>
      <c r="P128" s="182">
        <f xml:space="preserve"> PR19FDPublishedTables!P$247</f>
        <v>60.314106740100279</v>
      </c>
      <c r="Q128" s="182">
        <f xml:space="preserve"> PR19FDPublishedTables!Q$247</f>
        <v>57.825179513086312</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96" customFormat="1" hidden="1" outlineLevel="2">
      <c r="A130" s="291"/>
      <c r="B130" s="292"/>
      <c r="C130" s="293"/>
      <c r="D130" s="294"/>
      <c r="E130" s="182" t="str">
        <f xml:space="preserve"> PR19FDPublishedTables!E$268</f>
        <v>RCV (post 2020 investment RCV) 31 March 2020 post midnight adjustments - WN - real</v>
      </c>
      <c r="F130" s="182">
        <f xml:space="preserve"> PR19FDPublishedTables!F$268</f>
        <v>0</v>
      </c>
      <c r="G130" s="182" t="str">
        <f xml:space="preserve"> PR19FDPublishedTables!G$268</f>
        <v>£m</v>
      </c>
      <c r="H130" s="182">
        <f xml:space="preserve"> PR19FDPublishedTables!H$268</f>
        <v>0</v>
      </c>
      <c r="I130" s="182">
        <f xml:space="preserve"> PR19FDPublishedTables!I$268</f>
        <v>0</v>
      </c>
      <c r="J130" s="182">
        <f xml:space="preserve"> PR19FDPublishedTables!J$268</f>
        <v>0</v>
      </c>
      <c r="K130" s="182">
        <f xml:space="preserve"> PR19FDPublishedTables!K$268</f>
        <v>0</v>
      </c>
      <c r="L130" s="182">
        <f xml:space="preserve"> PR19FDPublishedTables!L$268</f>
        <v>0</v>
      </c>
      <c r="M130" s="182">
        <f xml:space="preserve"> PR19FDPublishedTables!M$268</f>
        <v>0</v>
      </c>
      <c r="N130" s="182">
        <f xml:space="preserve"> PR19FDPublishedTables!N$268</f>
        <v>0</v>
      </c>
      <c r="O130" s="182">
        <f xml:space="preserve"> PR19FDPublishedTables!O$268</f>
        <v>0</v>
      </c>
      <c r="P130" s="182">
        <f xml:space="preserve"> PR19FDPublishedTables!P$268</f>
        <v>0</v>
      </c>
      <c r="Q130" s="182">
        <f xml:space="preserve"> PR19FDPublishedTables!Q$268</f>
        <v>0</v>
      </c>
    </row>
    <row r="131" spans="1:17" s="260" customFormat="1" hidden="1" outlineLevel="2">
      <c r="A131" s="257"/>
      <c r="B131" s="258"/>
      <c r="C131" s="259"/>
      <c r="D131" s="256"/>
      <c r="E131" s="182" t="str">
        <f xml:space="preserve"> PR19FDPublishedTables!E$278</f>
        <v>Opening RCV (Post 2020 investment RCV) - WN - real</v>
      </c>
      <c r="F131" s="182">
        <f xml:space="preserve"> PR19FDPublishedTables!F$278</f>
        <v>0</v>
      </c>
      <c r="G131" s="182" t="str">
        <f xml:space="preserve"> PR19FDPublishedTables!G$278</f>
        <v>£m</v>
      </c>
      <c r="H131" s="182">
        <f xml:space="preserve"> PR19FDPublishedTables!H$278</f>
        <v>0</v>
      </c>
      <c r="I131" s="182">
        <f xml:space="preserve"> PR19FDPublishedTables!I$278</f>
        <v>0</v>
      </c>
      <c r="J131" s="182">
        <f xml:space="preserve"> PR19FDPublishedTables!J$278</f>
        <v>0</v>
      </c>
      <c r="K131" s="182">
        <f xml:space="preserve"> PR19FDPublishedTables!K$278</f>
        <v>0</v>
      </c>
      <c r="L131" s="182">
        <f xml:space="preserve"> PR19FDPublishedTables!L$278</f>
        <v>0</v>
      </c>
      <c r="M131" s="182">
        <f xml:space="preserve"> PR19FDPublishedTables!M$278</f>
        <v>0</v>
      </c>
      <c r="N131" s="182">
        <f xml:space="preserve"> PR19FDPublishedTables!N$278</f>
        <v>8.4688964714840225</v>
      </c>
      <c r="O131" s="182">
        <f xml:space="preserve"> PR19FDPublishedTables!O$278</f>
        <v>16.733094776182845</v>
      </c>
      <c r="P131" s="182">
        <f xml:space="preserve"> PR19FDPublishedTables!P$278</f>
        <v>25.045469753348286</v>
      </c>
      <c r="Q131" s="182">
        <f xml:space="preserve"> PR19FDPublishedTables!Q$278</f>
        <v>32.16526261483191</v>
      </c>
    </row>
    <row r="132" spans="1:17" s="260" customFormat="1" hidden="1" outlineLevel="2">
      <c r="A132" s="257"/>
      <c r="B132" s="258"/>
      <c r="C132" s="259"/>
      <c r="D132" s="256" t="str">
        <f xml:space="preserve"> PR19FDPublishedTables!D$108</f>
        <v>plus</v>
      </c>
      <c r="E132" s="182" t="str">
        <f xml:space="preserve"> PR19FDPublishedTables!E$279</f>
        <v>Water network: Non-PAYG Totex - real</v>
      </c>
      <c r="F132" s="182">
        <f xml:space="preserve"> PR19FDPublishedTables!F$279</f>
        <v>0</v>
      </c>
      <c r="G132" s="182" t="str">
        <f xml:space="preserve"> PR19FDPublishedTables!G$279</f>
        <v>£m</v>
      </c>
      <c r="H132" s="182">
        <f xml:space="preserve"> PR19FDPublishedTables!H$279</f>
        <v>0</v>
      </c>
      <c r="I132" s="182">
        <f xml:space="preserve"> PR19FDPublishedTables!I$279</f>
        <v>0</v>
      </c>
      <c r="J132" s="182">
        <f xml:space="preserve"> PR19FDPublishedTables!J$279</f>
        <v>0</v>
      </c>
      <c r="K132" s="182">
        <f xml:space="preserve"> PR19FDPublishedTables!K$279</f>
        <v>0</v>
      </c>
      <c r="L132" s="182">
        <f xml:space="preserve"> PR19FDPublishedTables!L$279</f>
        <v>0</v>
      </c>
      <c r="M132" s="182">
        <f xml:space="preserve"> PR19FDPublishedTables!M$279</f>
        <v>8.6638327074005357</v>
      </c>
      <c r="N132" s="182">
        <f xml:space="preserve"> PR19FDPublishedTables!N$279</f>
        <v>8.8377030914649897</v>
      </c>
      <c r="O132" s="182">
        <f xml:space="preserve"> PR19FDPublishedTables!O$279</f>
        <v>9.2521790872366942</v>
      </c>
      <c r="P132" s="182">
        <f xml:space="preserve"> PR19FDPublishedTables!P$279</f>
        <v>8.3469893678491012</v>
      </c>
      <c r="Q132" s="182">
        <f xml:space="preserve"> PR19FDPublishedTables!Q$279</f>
        <v>8.4932555145617137</v>
      </c>
    </row>
    <row r="133" spans="1:17" s="260" customFormat="1" hidden="1" outlineLevel="2">
      <c r="A133" s="257"/>
      <c r="B133" s="258"/>
      <c r="C133" s="259"/>
      <c r="D133" s="256" t="str">
        <f xml:space="preserve"> PR19FDPublishedTables!D$109</f>
        <v>less</v>
      </c>
      <c r="E133" s="182" t="str">
        <f xml:space="preserve"> PR19FDPublishedTables!E$280</f>
        <v>RCV additions depreciation - WN - real POS</v>
      </c>
      <c r="F133" s="182">
        <f xml:space="preserve"> PR19FDPublishedTables!F$280</f>
        <v>0</v>
      </c>
      <c r="G133" s="182" t="str">
        <f xml:space="preserve"> PR19FDPublishedTables!G$280</f>
        <v>£m</v>
      </c>
      <c r="H133" s="182">
        <f xml:space="preserve"> PR19FDPublishedTables!H$280</f>
        <v>0</v>
      </c>
      <c r="I133" s="182">
        <f xml:space="preserve"> PR19FDPublishedTables!I$280</f>
        <v>0</v>
      </c>
      <c r="J133" s="182">
        <f xml:space="preserve"> PR19FDPublishedTables!J$280</f>
        <v>0</v>
      </c>
      <c r="K133" s="182">
        <f xml:space="preserve"> PR19FDPublishedTables!K$280</f>
        <v>0</v>
      </c>
      <c r="L133" s="182">
        <f xml:space="preserve"> PR19FDPublishedTables!L$280</f>
        <v>0</v>
      </c>
      <c r="M133" s="182">
        <f xml:space="preserve"> PR19FDPublishedTables!M$280</f>
        <v>0.19493623591651177</v>
      </c>
      <c r="N133" s="182">
        <f xml:space="preserve"> PR19FDPublishedTables!N$280</f>
        <v>0.57350478676613492</v>
      </c>
      <c r="O133" s="182">
        <f xml:space="preserve"> PR19FDPublishedTables!O$280</f>
        <v>0.93980411007125386</v>
      </c>
      <c r="P133" s="182">
        <f xml:space="preserve"> PR19FDPublishedTables!P$280</f>
        <v>1.2271965063654586</v>
      </c>
      <c r="Q133" s="182">
        <f xml:space="preserve"> PR19FDPublishedTables!Q$280</f>
        <v>1.4746815600705665</v>
      </c>
    </row>
    <row r="134" spans="1:17" s="260" customFormat="1" hidden="1" outlineLevel="2">
      <c r="A134" s="257"/>
      <c r="B134" s="258"/>
      <c r="C134" s="259"/>
      <c r="D134" s="256"/>
      <c r="E134" s="182" t="str">
        <f xml:space="preserve"> PR19FDPublishedTables!E$281</f>
        <v>Closing RCV (Post 2020 investment RCV) - WN - real</v>
      </c>
      <c r="F134" s="182">
        <f xml:space="preserve"> PR19FDPublishedTables!F$281</f>
        <v>0</v>
      </c>
      <c r="G134" s="182" t="str">
        <f xml:space="preserve"> PR19FDPublishedTables!G$281</f>
        <v>£m</v>
      </c>
      <c r="H134" s="182">
        <f xml:space="preserve"> PR19FDPublishedTables!H$281</f>
        <v>0</v>
      </c>
      <c r="I134" s="182">
        <f xml:space="preserve"> PR19FDPublishedTables!I$281</f>
        <v>0</v>
      </c>
      <c r="J134" s="182">
        <f xml:space="preserve"> PR19FDPublishedTables!J$281</f>
        <v>0</v>
      </c>
      <c r="K134" s="182">
        <f xml:space="preserve"> PR19FDPublishedTables!K$281</f>
        <v>0</v>
      </c>
      <c r="L134" s="182">
        <f xml:space="preserve"> PR19FDPublishedTables!L$281</f>
        <v>0</v>
      </c>
      <c r="M134" s="182">
        <f xml:space="preserve"> PR19FDPublishedTables!M$281</f>
        <v>8.4688964714840242</v>
      </c>
      <c r="N134" s="182">
        <f xml:space="preserve"> PR19FDPublishedTables!N$281</f>
        <v>16.733094776182874</v>
      </c>
      <c r="O134" s="182">
        <f xml:space="preserve"> PR19FDPublishedTables!O$281</f>
        <v>25.045469753348286</v>
      </c>
      <c r="P134" s="182">
        <f xml:space="preserve"> PR19FDPublishedTables!P$281</f>
        <v>32.165262614831931</v>
      </c>
      <c r="Q134" s="182">
        <f xml:space="preserve"> PR19FDPublishedTables!Q$281</f>
        <v>39.183836569323063</v>
      </c>
    </row>
    <row r="135" spans="1:17" s="260" customFormat="1" hidden="1" outlineLevel="2">
      <c r="A135" s="257"/>
      <c r="B135" s="258"/>
      <c r="C135" s="259"/>
      <c r="D135" s="256"/>
      <c r="E135" s="182" t="str">
        <f xml:space="preserve"> PR19FDPublishedTables!E$285</f>
        <v>Average post 2020 investment RCV - WN - real</v>
      </c>
      <c r="F135" s="182">
        <f xml:space="preserve"> PR19FDPublishedTables!F$285</f>
        <v>0</v>
      </c>
      <c r="G135" s="182" t="str">
        <f xml:space="preserve"> PR19FDPublishedTables!G$285</f>
        <v>£m</v>
      </c>
      <c r="H135" s="182">
        <f xml:space="preserve"> PR19FDPublishedTables!H$285</f>
        <v>0</v>
      </c>
      <c r="I135" s="182">
        <f xml:space="preserve"> PR19FDPublishedTables!I$285</f>
        <v>0</v>
      </c>
      <c r="J135" s="182">
        <f xml:space="preserve"> PR19FDPublishedTables!J$285</f>
        <v>0</v>
      </c>
      <c r="K135" s="182">
        <f xml:space="preserve"> PR19FDPublishedTables!K$285</f>
        <v>0</v>
      </c>
      <c r="L135" s="182">
        <f xml:space="preserve"> PR19FDPublishedTables!L$285</f>
        <v>0</v>
      </c>
      <c r="M135" s="182">
        <f xml:space="preserve"> PR19FDPublishedTables!M$285</f>
        <v>4.2344482357420121</v>
      </c>
      <c r="N135" s="182">
        <f xml:space="preserve"> PR19FDPublishedTables!N$285</f>
        <v>12.600995623833448</v>
      </c>
      <c r="O135" s="182">
        <f xml:space="preserve"> PR19FDPublishedTables!O$285</f>
        <v>20.889282264765566</v>
      </c>
      <c r="P135" s="182">
        <f xml:space="preserve"> PR19FDPublishedTables!P$285</f>
        <v>28.605366184090109</v>
      </c>
      <c r="Q135" s="182">
        <f xml:space="preserve"> PR19FDPublishedTables!Q$285</f>
        <v>35.674549592077483</v>
      </c>
    </row>
    <row r="136" spans="1:17" s="260" customFormat="1" hidden="1" outlineLevel="2">
      <c r="A136" s="257"/>
      <c r="B136" s="258"/>
      <c r="C136" s="259"/>
      <c r="D136" s="256"/>
      <c r="E136" s="197"/>
      <c r="F136" s="197"/>
      <c r="G136" s="197"/>
      <c r="H136" s="197"/>
      <c r="I136" s="197"/>
      <c r="J136" s="197"/>
      <c r="K136" s="197"/>
      <c r="L136" s="197"/>
      <c r="M136" s="197"/>
      <c r="N136" s="197"/>
      <c r="O136" s="197"/>
      <c r="P136" s="197"/>
      <c r="Q136" s="197"/>
    </row>
    <row r="137" spans="1:17" s="260" customFormat="1" hidden="1" outlineLevel="2">
      <c r="A137" s="257"/>
      <c r="B137" s="258"/>
      <c r="C137" s="259"/>
      <c r="D137" s="256"/>
      <c r="E137" s="197" t="str">
        <f t="shared" ref="E137:Q137" si="52" xml:space="preserve"> E121</f>
        <v>Average RPI inflated RCV - WN - real</v>
      </c>
      <c r="F137" s="197">
        <f t="shared" si="52"/>
        <v>0</v>
      </c>
      <c r="G137" s="197" t="str">
        <f t="shared" si="52"/>
        <v>£m</v>
      </c>
      <c r="H137" s="197">
        <f t="shared" si="52"/>
        <v>0</v>
      </c>
      <c r="I137" s="197">
        <f t="shared" si="52"/>
        <v>0</v>
      </c>
      <c r="J137" s="197">
        <f t="shared" si="52"/>
        <v>0</v>
      </c>
      <c r="K137" s="197">
        <f t="shared" si="52"/>
        <v>0</v>
      </c>
      <c r="L137" s="197">
        <f t="shared" si="52"/>
        <v>0</v>
      </c>
      <c r="M137" s="197">
        <f t="shared" si="52"/>
        <v>69.333175105964941</v>
      </c>
      <c r="N137" s="197">
        <f t="shared" si="52"/>
        <v>66.832812501045368</v>
      </c>
      <c r="O137" s="197">
        <f t="shared" si="52"/>
        <v>64.497661897196764</v>
      </c>
      <c r="P137" s="197">
        <f t="shared" si="52"/>
        <v>62.25887919627943</v>
      </c>
      <c r="Q137" s="197">
        <f t="shared" si="52"/>
        <v>60.097807032992286</v>
      </c>
    </row>
    <row r="138" spans="1:17" s="260" customFormat="1" hidden="1" outlineLevel="2">
      <c r="A138" s="257"/>
      <c r="B138" s="258"/>
      <c r="C138" s="259"/>
      <c r="D138" s="256"/>
      <c r="E138" s="197" t="str">
        <f t="shared" ref="E138:Q138" si="53" xml:space="preserve"> E128</f>
        <v>Average CPIH inflated RCV - WN - real</v>
      </c>
      <c r="F138" s="197">
        <f t="shared" si="53"/>
        <v>0</v>
      </c>
      <c r="G138" s="197" t="str">
        <f t="shared" si="53"/>
        <v>£m</v>
      </c>
      <c r="H138" s="197">
        <f t="shared" si="53"/>
        <v>0</v>
      </c>
      <c r="I138" s="197">
        <f t="shared" si="53"/>
        <v>0</v>
      </c>
      <c r="J138" s="197">
        <f t="shared" si="53"/>
        <v>0</v>
      </c>
      <c r="K138" s="197">
        <f t="shared" si="53"/>
        <v>0</v>
      </c>
      <c r="L138" s="197">
        <f t="shared" si="53"/>
        <v>0</v>
      </c>
      <c r="M138" s="197">
        <f t="shared" si="53"/>
        <v>69.033679075517298</v>
      </c>
      <c r="N138" s="197">
        <f t="shared" si="53"/>
        <v>65.944024684258878</v>
      </c>
      <c r="O138" s="197">
        <f t="shared" si="53"/>
        <v>63.025626431011631</v>
      </c>
      <c r="P138" s="197">
        <f t="shared" si="53"/>
        <v>60.314106740100279</v>
      </c>
      <c r="Q138" s="197">
        <f t="shared" si="53"/>
        <v>57.825179513086312</v>
      </c>
    </row>
    <row r="139" spans="1:17" s="260" customFormat="1" hidden="1" outlineLevel="2">
      <c r="A139" s="257"/>
      <c r="B139" s="258"/>
      <c r="C139" s="259"/>
      <c r="D139" s="256"/>
      <c r="E139" s="197" t="str">
        <f t="shared" ref="E139:Q139" si="54" xml:space="preserve"> E135</f>
        <v>Average post 2020 investment RCV - WN - real</v>
      </c>
      <c r="F139" s="197">
        <f t="shared" si="54"/>
        <v>0</v>
      </c>
      <c r="G139" s="197" t="str">
        <f t="shared" si="54"/>
        <v>£m</v>
      </c>
      <c r="H139" s="197">
        <f t="shared" si="54"/>
        <v>0</v>
      </c>
      <c r="I139" s="197">
        <f t="shared" si="54"/>
        <v>0</v>
      </c>
      <c r="J139" s="197">
        <f t="shared" si="54"/>
        <v>0</v>
      </c>
      <c r="K139" s="197">
        <f t="shared" si="54"/>
        <v>0</v>
      </c>
      <c r="L139" s="197">
        <f t="shared" si="54"/>
        <v>0</v>
      </c>
      <c r="M139" s="197">
        <f t="shared" si="54"/>
        <v>4.2344482357420121</v>
      </c>
      <c r="N139" s="197">
        <f t="shared" si="54"/>
        <v>12.600995623833448</v>
      </c>
      <c r="O139" s="197">
        <f t="shared" si="54"/>
        <v>20.889282264765566</v>
      </c>
      <c r="P139" s="197">
        <f t="shared" si="54"/>
        <v>28.605366184090109</v>
      </c>
      <c r="Q139" s="197">
        <f t="shared" si="54"/>
        <v>35.674549592077483</v>
      </c>
    </row>
    <row r="140" spans="1:17" s="260" customFormat="1" hidden="1" outlineLevel="2">
      <c r="A140" s="257"/>
      <c r="B140" s="258"/>
      <c r="C140" s="259"/>
      <c r="D140" s="256"/>
      <c r="E140" s="325" t="s">
        <v>843</v>
      </c>
      <c r="F140" s="392"/>
      <c r="G140" s="325" t="s">
        <v>170</v>
      </c>
      <c r="H140" s="392"/>
      <c r="I140" s="392"/>
      <c r="J140" s="325">
        <f t="shared" ref="J140:Q140" si="55" xml:space="preserve"> SUM(J137:J139)</f>
        <v>0</v>
      </c>
      <c r="K140" s="325">
        <f t="shared" si="55"/>
        <v>0</v>
      </c>
      <c r="L140" s="325">
        <f t="shared" si="55"/>
        <v>0</v>
      </c>
      <c r="M140" s="325">
        <f t="shared" si="55"/>
        <v>142.60130241722425</v>
      </c>
      <c r="N140" s="325">
        <f t="shared" si="55"/>
        <v>145.37783280913771</v>
      </c>
      <c r="O140" s="325">
        <f xml:space="preserve"> SUM(O137:O139)</f>
        <v>148.41257059297396</v>
      </c>
      <c r="P140" s="325">
        <f t="shared" si="55"/>
        <v>151.17835212046981</v>
      </c>
      <c r="Q140" s="325">
        <f t="shared" si="55"/>
        <v>153.59753613815607</v>
      </c>
    </row>
    <row r="141" spans="1:17" s="260" customFormat="1" hidden="1" outlineLevel="1">
      <c r="A141" s="257"/>
      <c r="B141" s="258"/>
      <c r="C141" s="259"/>
      <c r="D141" s="256"/>
      <c r="E141" s="197"/>
      <c r="F141" s="197"/>
      <c r="G141" s="197"/>
      <c r="H141" s="197"/>
      <c r="I141" s="197"/>
      <c r="J141" s="197"/>
      <c r="K141" s="197"/>
      <c r="L141" s="197"/>
      <c r="M141" s="197"/>
      <c r="N141" s="197"/>
      <c r="O141" s="197"/>
      <c r="P141" s="197"/>
      <c r="Q141" s="197"/>
    </row>
    <row r="142" spans="1:17" s="260" customFormat="1" hidden="1" outlineLevel="1" collapsed="1">
      <c r="A142" s="257"/>
      <c r="B142" s="258" t="s">
        <v>772</v>
      </c>
      <c r="C142" s="259"/>
      <c r="D142" s="256"/>
      <c r="E142" s="197"/>
      <c r="F142" s="197"/>
      <c r="G142" s="197"/>
      <c r="H142" s="197"/>
      <c r="I142" s="197"/>
      <c r="J142" s="197"/>
      <c r="K142" s="197"/>
      <c r="L142" s="197"/>
      <c r="M142" s="197"/>
      <c r="N142" s="197"/>
      <c r="O142" s="197"/>
      <c r="P142" s="197"/>
      <c r="Q142" s="197"/>
    </row>
    <row r="143" spans="1:17" s="260" customFormat="1" hidden="1" outlineLevel="2">
      <c r="A143" s="257"/>
      <c r="B143" s="258"/>
      <c r="C143" s="259"/>
      <c r="D143" s="256"/>
      <c r="E143" s="197"/>
      <c r="F143" s="197"/>
      <c r="G143" s="197"/>
      <c r="H143" s="197"/>
      <c r="I143" s="197"/>
      <c r="J143" s="197"/>
      <c r="K143" s="197"/>
      <c r="L143" s="197"/>
      <c r="M143" s="197"/>
      <c r="N143" s="197"/>
      <c r="O143" s="197"/>
      <c r="P143" s="197"/>
      <c r="Q143" s="197"/>
    </row>
    <row r="144" spans="1:17" s="206" customFormat="1" hidden="1" outlineLevel="2">
      <c r="A144" s="299"/>
      <c r="B144" s="300"/>
      <c r="C144" s="301"/>
      <c r="D144" s="302"/>
      <c r="E144" s="303" t="str">
        <f t="shared" ref="E144:P144" si="56" xml:space="preserve"> E$19</f>
        <v>Annual update - CPIH FYA active inflator from FYA 2017-18 - nominal year average prices (used for average RCV)</v>
      </c>
      <c r="F144" s="303">
        <f t="shared" si="56"/>
        <v>0</v>
      </c>
      <c r="G144" s="303" t="str">
        <f t="shared" si="56"/>
        <v>Factor</v>
      </c>
      <c r="H144" s="303">
        <f t="shared" si="56"/>
        <v>0</v>
      </c>
      <c r="I144" s="303">
        <f t="shared" si="56"/>
        <v>0</v>
      </c>
      <c r="J144" s="303">
        <f t="shared" si="56"/>
        <v>0</v>
      </c>
      <c r="K144" s="303">
        <f t="shared" si="56"/>
        <v>0</v>
      </c>
      <c r="L144" s="303">
        <f t="shared" si="56"/>
        <v>1.0386214616983847</v>
      </c>
      <c r="M144" s="303">
        <f t="shared" si="56"/>
        <v>1.0469374700143934</v>
      </c>
      <c r="N144" s="303">
        <f t="shared" si="56"/>
        <v>0</v>
      </c>
      <c r="O144" s="303">
        <f t="shared" si="56"/>
        <v>0</v>
      </c>
      <c r="P144" s="303">
        <f t="shared" si="56"/>
        <v>0</v>
      </c>
      <c r="Q144" s="303">
        <f xml:space="preserve"> Q$19</f>
        <v>0</v>
      </c>
    </row>
    <row r="145" spans="1:17" s="206" customFormat="1" hidden="1" outlineLevel="2">
      <c r="A145" s="299"/>
      <c r="B145" s="300"/>
      <c r="C145" s="301"/>
      <c r="D145" s="302"/>
      <c r="E145" s="303" t="str">
        <f t="shared" ref="E145:P145" si="57" xml:space="preserve"> E$20</f>
        <v>Annual update - CPIH FYE active inflator from FYA 2017-18 - nominal year end prices (used for RCV components)</v>
      </c>
      <c r="F145" s="303">
        <f t="shared" si="57"/>
        <v>0</v>
      </c>
      <c r="G145" s="303" t="str">
        <f t="shared" si="57"/>
        <v>Factor</v>
      </c>
      <c r="H145" s="303">
        <f t="shared" si="57"/>
        <v>0</v>
      </c>
      <c r="I145" s="303">
        <f t="shared" si="57"/>
        <v>0</v>
      </c>
      <c r="J145" s="303">
        <f t="shared" si="57"/>
        <v>0</v>
      </c>
      <c r="K145" s="303">
        <f t="shared" si="57"/>
        <v>0</v>
      </c>
      <c r="L145" s="303">
        <f t="shared" si="57"/>
        <v>1.0420598112905806</v>
      </c>
      <c r="M145" s="303">
        <f t="shared" si="57"/>
        <v>1.0526147449224375</v>
      </c>
      <c r="N145" s="303">
        <f t="shared" si="57"/>
        <v>0</v>
      </c>
      <c r="O145" s="303">
        <f t="shared" si="57"/>
        <v>0</v>
      </c>
      <c r="P145" s="303">
        <f t="shared" si="57"/>
        <v>0</v>
      </c>
      <c r="Q145" s="303">
        <f xml:space="preserve"> Q$20</f>
        <v>0</v>
      </c>
    </row>
    <row r="146" spans="1:17" s="260" customFormat="1" hidden="1" outlineLevel="1">
      <c r="A146" s="257"/>
      <c r="B146" s="258"/>
      <c r="C146" s="259"/>
      <c r="D146" s="256"/>
      <c r="E146" s="197"/>
      <c r="F146" s="197"/>
      <c r="G146" s="197"/>
      <c r="H146" s="197"/>
      <c r="I146" s="197"/>
      <c r="J146" s="197"/>
      <c r="K146" s="197"/>
      <c r="L146" s="197"/>
      <c r="M146" s="197"/>
      <c r="N146" s="197"/>
      <c r="O146" s="197"/>
      <c r="P146" s="197"/>
      <c r="Q146" s="197"/>
    </row>
    <row r="147" spans="1:17" s="260" customFormat="1" hidden="1" outlineLevel="1" collapsed="1">
      <c r="A147" s="257"/>
      <c r="B147" s="258" t="s">
        <v>797</v>
      </c>
      <c r="C147" s="259"/>
      <c r="D147" s="256"/>
      <c r="E147" s="197"/>
      <c r="F147" s="197"/>
      <c r="G147" s="197"/>
      <c r="H147" s="197"/>
      <c r="I147" s="197"/>
      <c r="J147" s="197"/>
      <c r="K147" s="197"/>
      <c r="L147" s="197"/>
      <c r="M147" s="197"/>
      <c r="N147" s="197"/>
      <c r="O147" s="197"/>
      <c r="P147" s="197"/>
      <c r="Q147" s="197"/>
    </row>
    <row r="148" spans="1:17" s="260" customFormat="1" hidden="1" outlineLevel="2">
      <c r="A148" s="257"/>
      <c r="B148" s="258"/>
      <c r="C148" s="259"/>
      <c r="D148" s="256"/>
      <c r="E148" s="197"/>
      <c r="F148" s="197"/>
      <c r="G148" s="197"/>
      <c r="H148" s="197"/>
      <c r="I148" s="197"/>
      <c r="J148" s="197"/>
      <c r="K148" s="197"/>
      <c r="L148" s="197"/>
      <c r="M148" s="197"/>
      <c r="N148" s="197"/>
      <c r="O148" s="197"/>
      <c r="P148" s="197"/>
      <c r="Q148" s="197"/>
    </row>
    <row r="149" spans="1:17" s="260" customFormat="1" hidden="1" outlineLevel="2">
      <c r="A149" s="257"/>
      <c r="B149" s="258"/>
      <c r="C149" s="259"/>
      <c r="D149" s="256"/>
      <c r="E149" s="197" t="s">
        <v>1089</v>
      </c>
      <c r="F149" s="197"/>
      <c r="G149" s="197" t="s">
        <v>170</v>
      </c>
      <c r="H149" s="197"/>
      <c r="I149" s="197"/>
      <c r="J149" s="197">
        <f t="shared" ref="J149:Q149" si="58" xml:space="preserve"> J118 * J145</f>
        <v>0</v>
      </c>
      <c r="K149" s="197">
        <f t="shared" si="58"/>
        <v>0</v>
      </c>
      <c r="L149" s="197">
        <f t="shared" si="58"/>
        <v>0</v>
      </c>
      <c r="M149" s="197">
        <f t="shared" si="58"/>
        <v>74.660994812100228</v>
      </c>
      <c r="N149" s="197">
        <f t="shared" si="58"/>
        <v>0</v>
      </c>
      <c r="O149" s="197">
        <f t="shared" si="58"/>
        <v>0</v>
      </c>
      <c r="P149" s="197">
        <f t="shared" si="58"/>
        <v>0</v>
      </c>
      <c r="Q149" s="197">
        <f t="shared" si="58"/>
        <v>0</v>
      </c>
    </row>
    <row r="150" spans="1:17" s="260" customFormat="1" hidden="1" outlineLevel="2">
      <c r="A150" s="257"/>
      <c r="B150" s="258"/>
      <c r="C150" s="259"/>
      <c r="D150" s="256"/>
      <c r="E150" s="197" t="s">
        <v>212</v>
      </c>
      <c r="F150" s="197"/>
      <c r="G150" s="197" t="s">
        <v>170</v>
      </c>
      <c r="H150" s="197"/>
      <c r="I150" s="197"/>
      <c r="J150" s="197">
        <f t="shared" ref="J150:Q150" si="59" xml:space="preserve"> J119 * J145</f>
        <v>0</v>
      </c>
      <c r="K150" s="197">
        <f t="shared" si="59"/>
        <v>0</v>
      </c>
      <c r="L150" s="197">
        <f t="shared" si="59"/>
        <v>0</v>
      </c>
      <c r="M150" s="197">
        <f t="shared" si="59"/>
        <v>3.3597447665445079</v>
      </c>
      <c r="N150" s="197">
        <f t="shared" si="59"/>
        <v>0</v>
      </c>
      <c r="O150" s="197">
        <f t="shared" si="59"/>
        <v>0</v>
      </c>
      <c r="P150" s="197">
        <f t="shared" si="59"/>
        <v>0</v>
      </c>
      <c r="Q150" s="197">
        <f t="shared" si="59"/>
        <v>0</v>
      </c>
    </row>
    <row r="151" spans="1:17" s="260" customFormat="1" hidden="1" outlineLevel="2">
      <c r="A151" s="257"/>
      <c r="B151" s="258"/>
      <c r="C151" s="259"/>
      <c r="D151" s="256"/>
      <c r="E151" s="197" t="s">
        <v>1090</v>
      </c>
      <c r="F151" s="197"/>
      <c r="G151" s="197" t="s">
        <v>170</v>
      </c>
      <c r="H151" s="197"/>
      <c r="I151" s="197"/>
      <c r="J151" s="197">
        <f t="shared" ref="J151:Q151" si="60" xml:space="preserve"> IF( J$10 = 1, J117 * J145, J120 * J145)</f>
        <v>0</v>
      </c>
      <c r="K151" s="197">
        <f t="shared" si="60"/>
        <v>0</v>
      </c>
      <c r="L151" s="197">
        <f t="shared" si="60"/>
        <v>73.593066588366298</v>
      </c>
      <c r="M151" s="197">
        <f t="shared" si="60"/>
        <v>71.301250045555719</v>
      </c>
      <c r="N151" s="197">
        <f t="shared" si="60"/>
        <v>0</v>
      </c>
      <c r="O151" s="197">
        <f t="shared" si="60"/>
        <v>0</v>
      </c>
      <c r="P151" s="197">
        <f t="shared" si="60"/>
        <v>0</v>
      </c>
      <c r="Q151" s="197">
        <f t="shared" si="60"/>
        <v>0</v>
      </c>
    </row>
    <row r="152" spans="1:17" s="260" customFormat="1" hidden="1" outlineLevel="2">
      <c r="A152" s="257"/>
      <c r="B152" s="258"/>
      <c r="C152" s="259"/>
      <c r="D152" s="256"/>
      <c r="E152" s="197"/>
      <c r="F152" s="197"/>
      <c r="G152" s="197"/>
      <c r="H152" s="197"/>
      <c r="I152" s="197"/>
      <c r="J152" s="197"/>
      <c r="K152" s="197"/>
      <c r="L152" s="197"/>
      <c r="M152" s="197"/>
      <c r="N152" s="197"/>
      <c r="O152" s="197"/>
      <c r="P152" s="197"/>
      <c r="Q152" s="197"/>
    </row>
    <row r="153" spans="1:17" s="260" customFormat="1" hidden="1" outlineLevel="2">
      <c r="A153" s="257"/>
      <c r="B153" s="258"/>
      <c r="C153" s="259"/>
      <c r="D153" s="256"/>
      <c r="E153" s="197" t="s">
        <v>1091</v>
      </c>
      <c r="F153" s="197"/>
      <c r="G153" s="197" t="s">
        <v>170</v>
      </c>
      <c r="H153" s="197"/>
      <c r="I153" s="197"/>
      <c r="J153" s="197">
        <f t="shared" ref="J153:Q153" si="61" xml:space="preserve"> J124 * J145</f>
        <v>0</v>
      </c>
      <c r="K153" s="197">
        <f t="shared" si="61"/>
        <v>0</v>
      </c>
      <c r="L153" s="197">
        <f t="shared" si="61"/>
        <v>0</v>
      </c>
      <c r="M153" s="197">
        <f t="shared" si="61"/>
        <v>74.338484389905929</v>
      </c>
      <c r="N153" s="197">
        <f t="shared" si="61"/>
        <v>0</v>
      </c>
      <c r="O153" s="197">
        <f t="shared" si="61"/>
        <v>0</v>
      </c>
      <c r="P153" s="197">
        <f t="shared" si="61"/>
        <v>0</v>
      </c>
      <c r="Q153" s="197">
        <f t="shared" si="61"/>
        <v>0</v>
      </c>
    </row>
    <row r="154" spans="1:17" s="260" customFormat="1" hidden="1" outlineLevel="2">
      <c r="A154" s="257"/>
      <c r="B154" s="258"/>
      <c r="C154" s="259"/>
      <c r="D154" s="256"/>
      <c r="E154" s="197" t="s">
        <v>224</v>
      </c>
      <c r="F154" s="197"/>
      <c r="G154" s="197" t="s">
        <v>170</v>
      </c>
      <c r="H154" s="197"/>
      <c r="I154" s="197"/>
      <c r="J154" s="197">
        <f t="shared" ref="J154:Q154" si="62" xml:space="preserve"> J125 * J145</f>
        <v>0</v>
      </c>
      <c r="K154" s="197">
        <f t="shared" si="62"/>
        <v>0</v>
      </c>
      <c r="L154" s="197">
        <f t="shared" si="62"/>
        <v>0</v>
      </c>
      <c r="M154" s="197">
        <f t="shared" si="62"/>
        <v>3.3452317975457659</v>
      </c>
      <c r="N154" s="197">
        <f t="shared" si="62"/>
        <v>0</v>
      </c>
      <c r="O154" s="197">
        <f t="shared" si="62"/>
        <v>0</v>
      </c>
      <c r="P154" s="197">
        <f t="shared" si="62"/>
        <v>0</v>
      </c>
      <c r="Q154" s="197">
        <f t="shared" si="62"/>
        <v>0</v>
      </c>
    </row>
    <row r="155" spans="1:17" s="260" customFormat="1" hidden="1" outlineLevel="2">
      <c r="A155" s="257"/>
      <c r="B155" s="258"/>
      <c r="C155" s="259"/>
      <c r="D155" s="256"/>
      <c r="E155" s="197" t="s">
        <v>226</v>
      </c>
      <c r="F155" s="197"/>
      <c r="G155" s="197" t="s">
        <v>170</v>
      </c>
      <c r="H155" s="197"/>
      <c r="I155" s="197"/>
      <c r="J155" s="197">
        <f t="shared" ref="J155:Q155" si="63" xml:space="preserve"> J126 * J145</f>
        <v>0</v>
      </c>
      <c r="K155" s="197">
        <f t="shared" si="63"/>
        <v>0</v>
      </c>
      <c r="L155" s="197">
        <f t="shared" si="63"/>
        <v>0</v>
      </c>
      <c r="M155" s="197">
        <f t="shared" si="63"/>
        <v>0</v>
      </c>
      <c r="N155" s="197">
        <f t="shared" si="63"/>
        <v>0</v>
      </c>
      <c r="O155" s="197">
        <f t="shared" si="63"/>
        <v>0</v>
      </c>
      <c r="P155" s="197">
        <f t="shared" si="63"/>
        <v>0</v>
      </c>
      <c r="Q155" s="197">
        <f t="shared" si="63"/>
        <v>0</v>
      </c>
    </row>
    <row r="156" spans="1:17" s="260" customFormat="1" hidden="1" outlineLevel="2">
      <c r="A156" s="257"/>
      <c r="B156" s="258"/>
      <c r="C156" s="259"/>
      <c r="D156" s="256"/>
      <c r="E156" s="197" t="s">
        <v>1092</v>
      </c>
      <c r="F156" s="197"/>
      <c r="G156" s="197" t="s">
        <v>170</v>
      </c>
      <c r="H156" s="197"/>
      <c r="I156" s="197"/>
      <c r="J156" s="197">
        <f t="shared" ref="J156:Q156" si="64" xml:space="preserve"> IF( J$10 = 1, J123 * J145, J127 * J145)</f>
        <v>0</v>
      </c>
      <c r="K156" s="197">
        <f t="shared" si="64"/>
        <v>0</v>
      </c>
      <c r="L156" s="197">
        <f t="shared" si="64"/>
        <v>73.593066588366298</v>
      </c>
      <c r="M156" s="197">
        <f t="shared" si="64"/>
        <v>70.993252592360164</v>
      </c>
      <c r="N156" s="197">
        <f t="shared" si="64"/>
        <v>0</v>
      </c>
      <c r="O156" s="197">
        <f t="shared" si="64"/>
        <v>0</v>
      </c>
      <c r="P156" s="197">
        <f t="shared" si="64"/>
        <v>0</v>
      </c>
      <c r="Q156" s="197">
        <f t="shared" si="64"/>
        <v>0</v>
      </c>
    </row>
    <row r="157" spans="1:17" s="260" customFormat="1" hidden="1" outlineLevel="2">
      <c r="A157" s="257"/>
      <c r="B157" s="258"/>
      <c r="C157" s="259"/>
      <c r="D157" s="256"/>
      <c r="E157" s="197"/>
      <c r="F157" s="197"/>
      <c r="G157" s="197"/>
      <c r="H157" s="197"/>
      <c r="I157" s="197"/>
      <c r="J157" s="197"/>
      <c r="K157" s="197"/>
      <c r="L157" s="197"/>
      <c r="M157" s="197"/>
      <c r="N157" s="197"/>
      <c r="O157" s="197"/>
      <c r="P157" s="197"/>
      <c r="Q157" s="197"/>
    </row>
    <row r="158" spans="1:17" s="260" customFormat="1" hidden="1" outlineLevel="2">
      <c r="A158" s="257"/>
      <c r="B158" s="258"/>
      <c r="C158" s="259"/>
      <c r="D158" s="256"/>
      <c r="E158" s="197" t="s">
        <v>1093</v>
      </c>
      <c r="F158" s="197"/>
      <c r="G158" s="197" t="s">
        <v>170</v>
      </c>
      <c r="H158" s="197"/>
      <c r="I158" s="197"/>
      <c r="J158" s="197">
        <f t="shared" ref="J158:Q158" si="65" xml:space="preserve"> J131 * J145</f>
        <v>0</v>
      </c>
      <c r="K158" s="197">
        <f t="shared" si="65"/>
        <v>0</v>
      </c>
      <c r="L158" s="197">
        <f t="shared" si="65"/>
        <v>0</v>
      </c>
      <c r="M158" s="197">
        <f t="shared" si="65"/>
        <v>0</v>
      </c>
      <c r="N158" s="197">
        <f t="shared" si="65"/>
        <v>0</v>
      </c>
      <c r="O158" s="197">
        <f t="shared" si="65"/>
        <v>0</v>
      </c>
      <c r="P158" s="197">
        <f t="shared" si="65"/>
        <v>0</v>
      </c>
      <c r="Q158" s="197">
        <f t="shared" si="65"/>
        <v>0</v>
      </c>
    </row>
    <row r="159" spans="1:17" s="260" customFormat="1" hidden="1" outlineLevel="2">
      <c r="A159" s="257"/>
      <c r="B159" s="258"/>
      <c r="C159" s="259"/>
      <c r="D159" s="256"/>
      <c r="E159" s="197" t="s">
        <v>234</v>
      </c>
      <c r="F159" s="197"/>
      <c r="G159" s="197" t="s">
        <v>170</v>
      </c>
      <c r="H159" s="197"/>
      <c r="I159" s="197"/>
      <c r="J159" s="197">
        <f t="shared" ref="J159:Q159" si="66" xml:space="preserve"> J132 * J145</f>
        <v>0</v>
      </c>
      <c r="K159" s="197">
        <f t="shared" si="66"/>
        <v>0</v>
      </c>
      <c r="L159" s="197">
        <f t="shared" si="66"/>
        <v>0</v>
      </c>
      <c r="M159" s="197">
        <f t="shared" si="66"/>
        <v>9.1196780553510859</v>
      </c>
      <c r="N159" s="197">
        <f t="shared" si="66"/>
        <v>0</v>
      </c>
      <c r="O159" s="197">
        <f t="shared" si="66"/>
        <v>0</v>
      </c>
      <c r="P159" s="197">
        <f t="shared" si="66"/>
        <v>0</v>
      </c>
      <c r="Q159" s="197">
        <f t="shared" si="66"/>
        <v>0</v>
      </c>
    </row>
    <row r="160" spans="1:17" s="260" customFormat="1" hidden="1" outlineLevel="2">
      <c r="A160" s="257"/>
      <c r="B160" s="258"/>
      <c r="C160" s="259"/>
      <c r="D160" s="256"/>
      <c r="E160" s="197" t="s">
        <v>236</v>
      </c>
      <c r="F160" s="197"/>
      <c r="G160" s="197" t="s">
        <v>170</v>
      </c>
      <c r="H160" s="197"/>
      <c r="I160" s="197"/>
      <c r="J160" s="197">
        <f t="shared" ref="J160:Q160" si="67" xml:space="preserve"> J133 * J145</f>
        <v>0</v>
      </c>
      <c r="K160" s="197">
        <f t="shared" si="67"/>
        <v>0</v>
      </c>
      <c r="L160" s="197">
        <f t="shared" si="67"/>
        <v>0</v>
      </c>
      <c r="M160" s="197">
        <f t="shared" si="67"/>
        <v>0.20519275624539912</v>
      </c>
      <c r="N160" s="197">
        <f t="shared" si="67"/>
        <v>0</v>
      </c>
      <c r="O160" s="197">
        <f t="shared" si="67"/>
        <v>0</v>
      </c>
      <c r="P160" s="197">
        <f t="shared" si="67"/>
        <v>0</v>
      </c>
      <c r="Q160" s="197">
        <f t="shared" si="67"/>
        <v>0</v>
      </c>
    </row>
    <row r="161" spans="1:17" s="260" customFormat="1" hidden="1" outlineLevel="2">
      <c r="A161" s="257"/>
      <c r="B161" s="258"/>
      <c r="C161" s="259"/>
      <c r="D161" s="256"/>
      <c r="E161" s="197" t="s">
        <v>1094</v>
      </c>
      <c r="F161" s="197"/>
      <c r="G161" s="197" t="s">
        <v>170</v>
      </c>
      <c r="H161" s="197"/>
      <c r="I161" s="197"/>
      <c r="J161" s="197">
        <f t="shared" ref="J161:Q161" si="68" xml:space="preserve"> IF(J$10 = 1, J130 * J145, J134 * J145)</f>
        <v>0</v>
      </c>
      <c r="K161" s="197">
        <f t="shared" si="68"/>
        <v>0</v>
      </c>
      <c r="L161" s="197">
        <f t="shared" si="68"/>
        <v>0</v>
      </c>
      <c r="M161" s="197">
        <f t="shared" si="68"/>
        <v>8.9144852991056869</v>
      </c>
      <c r="N161" s="197">
        <f t="shared" si="68"/>
        <v>0</v>
      </c>
      <c r="O161" s="197">
        <f t="shared" si="68"/>
        <v>0</v>
      </c>
      <c r="P161" s="197">
        <f t="shared" si="68"/>
        <v>0</v>
      </c>
      <c r="Q161" s="197">
        <f t="shared" si="68"/>
        <v>0</v>
      </c>
    </row>
    <row r="162" spans="1:17" s="260" customFormat="1" hidden="1" outlineLevel="2">
      <c r="A162" s="257"/>
      <c r="B162" s="258"/>
      <c r="C162" s="259"/>
      <c r="D162" s="256"/>
      <c r="E162" s="197"/>
      <c r="F162" s="197"/>
      <c r="G162" s="197"/>
      <c r="H162" s="197"/>
      <c r="I162" s="197"/>
      <c r="J162" s="197"/>
      <c r="K162" s="197"/>
      <c r="L162" s="197"/>
      <c r="M162" s="197"/>
      <c r="N162" s="197"/>
      <c r="O162" s="197"/>
      <c r="P162" s="197"/>
      <c r="Q162" s="197"/>
    </row>
    <row r="163" spans="1:17" s="260" customFormat="1" hidden="1" outlineLevel="2">
      <c r="A163" s="257"/>
      <c r="B163" s="258"/>
      <c r="C163" s="259"/>
      <c r="D163" s="256"/>
      <c r="E163" s="197" t="s">
        <v>1095</v>
      </c>
      <c r="F163" s="197"/>
      <c r="G163" s="197" t="s">
        <v>170</v>
      </c>
      <c r="H163" s="197"/>
      <c r="I163" s="197"/>
      <c r="J163" s="197">
        <f t="shared" ref="J163:Q163" si="69" xml:space="preserve"> J121 * J144</f>
        <v>0</v>
      </c>
      <c r="K163" s="197">
        <f t="shared" si="69"/>
        <v>0</v>
      </c>
      <c r="L163" s="197">
        <f t="shared" si="69"/>
        <v>0</v>
      </c>
      <c r="M163" s="197">
        <f t="shared" si="69"/>
        <v>72.587498933503852</v>
      </c>
      <c r="N163" s="197">
        <f t="shared" si="69"/>
        <v>0</v>
      </c>
      <c r="O163" s="197">
        <f t="shared" si="69"/>
        <v>0</v>
      </c>
      <c r="P163" s="197">
        <f t="shared" si="69"/>
        <v>0</v>
      </c>
      <c r="Q163" s="197">
        <f t="shared" si="69"/>
        <v>0</v>
      </c>
    </row>
    <row r="164" spans="1:17" s="260" customFormat="1" hidden="1" outlineLevel="2">
      <c r="A164" s="257"/>
      <c r="B164" s="258"/>
      <c r="C164" s="259"/>
      <c r="D164" s="256"/>
      <c r="E164" s="197" t="s">
        <v>1096</v>
      </c>
      <c r="F164" s="197"/>
      <c r="G164" s="197" t="s">
        <v>170</v>
      </c>
      <c r="H164" s="197"/>
      <c r="I164" s="197"/>
      <c r="J164" s="197">
        <f t="shared" ref="J164:Q164" si="70" xml:space="preserve"> J128 * J144</f>
        <v>0</v>
      </c>
      <c r="K164" s="197">
        <f t="shared" si="70"/>
        <v>0</v>
      </c>
      <c r="L164" s="197">
        <f t="shared" si="70"/>
        <v>0</v>
      </c>
      <c r="M164" s="197">
        <f t="shared" si="70"/>
        <v>72.273945317107646</v>
      </c>
      <c r="N164" s="197">
        <f t="shared" si="70"/>
        <v>0</v>
      </c>
      <c r="O164" s="197">
        <f t="shared" si="70"/>
        <v>0</v>
      </c>
      <c r="P164" s="197">
        <f t="shared" si="70"/>
        <v>0</v>
      </c>
      <c r="Q164" s="197">
        <f t="shared" si="70"/>
        <v>0</v>
      </c>
    </row>
    <row r="165" spans="1:17" s="260" customFormat="1" hidden="1" outlineLevel="2">
      <c r="A165" s="257"/>
      <c r="B165" s="258"/>
      <c r="C165" s="259"/>
      <c r="D165" s="256"/>
      <c r="E165" s="197" t="s">
        <v>1097</v>
      </c>
      <c r="F165" s="197"/>
      <c r="G165" s="197" t="s">
        <v>170</v>
      </c>
      <c r="H165" s="197"/>
      <c r="I165" s="197"/>
      <c r="J165" s="197">
        <f t="shared" ref="J165:Q165" si="71" xml:space="preserve"> J135 * J144</f>
        <v>0</v>
      </c>
      <c r="K165" s="197">
        <f t="shared" si="71"/>
        <v>0</v>
      </c>
      <c r="L165" s="197">
        <f t="shared" si="71"/>
        <v>0</v>
      </c>
      <c r="M165" s="197">
        <f t="shared" si="71"/>
        <v>4.4332025228346543</v>
      </c>
      <c r="N165" s="197">
        <f t="shared" si="71"/>
        <v>0</v>
      </c>
      <c r="O165" s="197">
        <f t="shared" si="71"/>
        <v>0</v>
      </c>
      <c r="P165" s="197">
        <f t="shared" si="71"/>
        <v>0</v>
      </c>
      <c r="Q165" s="197">
        <f t="shared" si="71"/>
        <v>0</v>
      </c>
    </row>
    <row r="166" spans="1:17" s="193" customFormat="1" hidden="1" outlineLevel="2">
      <c r="A166" s="189"/>
      <c r="B166" s="309"/>
      <c r="C166" s="191"/>
      <c r="D166" s="192"/>
      <c r="E166" s="244" t="s">
        <v>1098</v>
      </c>
      <c r="F166" s="244"/>
      <c r="G166" s="244" t="s">
        <v>170</v>
      </c>
      <c r="H166" s="244"/>
      <c r="I166" s="244"/>
      <c r="J166" s="244">
        <f t="shared" ref="J166:Q166" si="72" xml:space="preserve"> SUM(J163:J165)</f>
        <v>0</v>
      </c>
      <c r="K166" s="244">
        <f t="shared" si="72"/>
        <v>0</v>
      </c>
      <c r="L166" s="244">
        <f t="shared" si="72"/>
        <v>0</v>
      </c>
      <c r="M166" s="244">
        <f t="shared" si="72"/>
        <v>149.29464677344615</v>
      </c>
      <c r="N166" s="244">
        <f t="shared" si="72"/>
        <v>0</v>
      </c>
      <c r="O166" s="244">
        <f t="shared" si="72"/>
        <v>0</v>
      </c>
      <c r="P166" s="244">
        <f t="shared" si="72"/>
        <v>0</v>
      </c>
      <c r="Q166" s="244">
        <f t="shared" si="72"/>
        <v>0</v>
      </c>
    </row>
    <row r="167" spans="1:17" s="260" customFormat="1" hidden="1" outlineLevel="1">
      <c r="A167" s="257"/>
      <c r="B167" s="258"/>
      <c r="C167" s="259"/>
      <c r="D167" s="256"/>
      <c r="E167" s="197"/>
      <c r="F167" s="197"/>
      <c r="G167" s="197"/>
      <c r="H167" s="197"/>
      <c r="I167" s="197"/>
      <c r="J167" s="197"/>
      <c r="K167" s="197"/>
      <c r="L167" s="197"/>
      <c r="M167" s="197"/>
      <c r="N167" s="197"/>
      <c r="O167" s="197"/>
      <c r="P167" s="197"/>
      <c r="Q167" s="197"/>
    </row>
    <row r="168" spans="1:17" s="260" customFormat="1" hidden="1" outlineLevel="1" collapsed="1">
      <c r="A168" s="257"/>
      <c r="B168" s="258" t="s">
        <v>813</v>
      </c>
      <c r="C168" s="259"/>
      <c r="D168" s="256"/>
      <c r="E168" s="197"/>
      <c r="F168" s="197"/>
      <c r="G168" s="197"/>
      <c r="H168" s="197"/>
      <c r="I168" s="197"/>
      <c r="J168" s="197"/>
      <c r="K168" s="197"/>
      <c r="L168" s="197"/>
      <c r="M168" s="197"/>
      <c r="N168" s="197"/>
      <c r="O168" s="197"/>
      <c r="P168" s="197"/>
      <c r="Q168" s="197"/>
    </row>
    <row r="169" spans="1:17" s="260" customFormat="1" hidden="1" outlineLevel="2">
      <c r="A169" s="257"/>
      <c r="B169" s="258"/>
      <c r="C169" s="259"/>
      <c r="D169" s="256"/>
      <c r="E169" s="267"/>
      <c r="F169" s="267"/>
      <c r="G169" s="267"/>
      <c r="H169" s="268"/>
      <c r="I169" s="267"/>
      <c r="J169" s="268"/>
      <c r="K169" s="268"/>
      <c r="L169" s="268"/>
      <c r="M169" s="268"/>
      <c r="N169" s="268"/>
      <c r="O169" s="268"/>
      <c r="P169" s="268"/>
      <c r="Q169" s="268"/>
    </row>
    <row r="170" spans="1:17" s="201" customFormat="1" hidden="1" outlineLevel="2">
      <c r="A170" s="319"/>
      <c r="B170" s="320"/>
      <c r="C170" s="321"/>
      <c r="D170" s="322"/>
      <c r="E170" s="323" t="str">
        <f t="shared" ref="E170:Q170" si="73" xml:space="preserve"> E151</f>
        <v>Closing RCV (RPI inflated RCV) - WN - nominal</v>
      </c>
      <c r="F170" s="323">
        <f t="shared" si="73"/>
        <v>0</v>
      </c>
      <c r="G170" s="323" t="str">
        <f t="shared" si="73"/>
        <v>£m</v>
      </c>
      <c r="H170" s="323">
        <f t="shared" si="73"/>
        <v>0</v>
      </c>
      <c r="I170" s="323">
        <f t="shared" si="73"/>
        <v>0</v>
      </c>
      <c r="J170" s="323">
        <f t="shared" si="73"/>
        <v>0</v>
      </c>
      <c r="K170" s="323">
        <f t="shared" si="73"/>
        <v>0</v>
      </c>
      <c r="L170" s="323">
        <f t="shared" si="73"/>
        <v>73.593066588366298</v>
      </c>
      <c r="M170" s="323">
        <f t="shared" si="73"/>
        <v>71.301250045555719</v>
      </c>
      <c r="N170" s="323">
        <f t="shared" si="73"/>
        <v>0</v>
      </c>
      <c r="O170" s="323">
        <f t="shared" si="73"/>
        <v>0</v>
      </c>
      <c r="P170" s="323">
        <f t="shared" si="73"/>
        <v>0</v>
      </c>
      <c r="Q170" s="323">
        <f t="shared" si="73"/>
        <v>0</v>
      </c>
    </row>
    <row r="171" spans="1:17" s="201" customFormat="1" hidden="1" outlineLevel="2">
      <c r="A171" s="319"/>
      <c r="B171" s="320"/>
      <c r="C171" s="321"/>
      <c r="D171" s="322" t="s">
        <v>565</v>
      </c>
      <c r="E171" s="323" t="str">
        <f t="shared" ref="E171:Q171" si="74" xml:space="preserve"> E156</f>
        <v>Closing RCV (CPIH inflated RCV) - WN - nominal</v>
      </c>
      <c r="F171" s="323">
        <f t="shared" si="74"/>
        <v>0</v>
      </c>
      <c r="G171" s="323" t="str">
        <f t="shared" si="74"/>
        <v>£m</v>
      </c>
      <c r="H171" s="323">
        <f t="shared" si="74"/>
        <v>0</v>
      </c>
      <c r="I171" s="323">
        <f t="shared" si="74"/>
        <v>0</v>
      </c>
      <c r="J171" s="323">
        <f t="shared" si="74"/>
        <v>0</v>
      </c>
      <c r="K171" s="323">
        <f t="shared" si="74"/>
        <v>0</v>
      </c>
      <c r="L171" s="323">
        <f t="shared" si="74"/>
        <v>73.593066588366298</v>
      </c>
      <c r="M171" s="323">
        <f t="shared" si="74"/>
        <v>70.993252592360164</v>
      </c>
      <c r="N171" s="323">
        <f t="shared" si="74"/>
        <v>0</v>
      </c>
      <c r="O171" s="323">
        <f t="shared" si="74"/>
        <v>0</v>
      </c>
      <c r="P171" s="323">
        <f t="shared" si="74"/>
        <v>0</v>
      </c>
      <c r="Q171" s="323">
        <f t="shared" si="74"/>
        <v>0</v>
      </c>
    </row>
    <row r="172" spans="1:17" s="201" customFormat="1" hidden="1" outlineLevel="2">
      <c r="A172" s="319"/>
      <c r="B172" s="320"/>
      <c r="C172" s="321"/>
      <c r="D172" s="322" t="s">
        <v>565</v>
      </c>
      <c r="E172" s="323" t="str">
        <f t="shared" ref="E172:Q172" si="75" xml:space="preserve"> E161</f>
        <v>Closing RCV (Post 2020 investment RCV) - WN - nominal</v>
      </c>
      <c r="F172" s="323">
        <f t="shared" si="75"/>
        <v>0</v>
      </c>
      <c r="G172" s="323" t="str">
        <f t="shared" si="75"/>
        <v>£m</v>
      </c>
      <c r="H172" s="323">
        <f t="shared" si="75"/>
        <v>0</v>
      </c>
      <c r="I172" s="323">
        <f t="shared" si="75"/>
        <v>0</v>
      </c>
      <c r="J172" s="323">
        <f t="shared" si="75"/>
        <v>0</v>
      </c>
      <c r="K172" s="323">
        <f t="shared" si="75"/>
        <v>0</v>
      </c>
      <c r="L172" s="323">
        <f t="shared" si="75"/>
        <v>0</v>
      </c>
      <c r="M172" s="323">
        <f t="shared" si="75"/>
        <v>8.9144852991056869</v>
      </c>
      <c r="N172" s="323">
        <f t="shared" si="75"/>
        <v>0</v>
      </c>
      <c r="O172" s="323">
        <f t="shared" si="75"/>
        <v>0</v>
      </c>
      <c r="P172" s="323">
        <f t="shared" si="75"/>
        <v>0</v>
      </c>
      <c r="Q172" s="323">
        <f t="shared" si="75"/>
        <v>0</v>
      </c>
    </row>
    <row r="173" spans="1:17" s="193" customFormat="1" hidden="1" outlineLevel="2">
      <c r="A173" s="189"/>
      <c r="B173" s="309"/>
      <c r="C173" s="191"/>
      <c r="D173" s="192"/>
      <c r="E173" s="244" t="s">
        <v>858</v>
      </c>
      <c r="F173" s="244"/>
      <c r="G173" s="244" t="s">
        <v>170</v>
      </c>
      <c r="H173" s="244"/>
      <c r="I173" s="244"/>
      <c r="J173" s="324">
        <f t="shared" ref="J173:Q173" si="76" xml:space="preserve"> SUM(J170:J172)</f>
        <v>0</v>
      </c>
      <c r="K173" s="324">
        <f t="shared" si="76"/>
        <v>0</v>
      </c>
      <c r="L173" s="324">
        <f t="shared" si="76"/>
        <v>147.1861331767326</v>
      </c>
      <c r="M173" s="324">
        <f t="shared" si="76"/>
        <v>151.20898793702156</v>
      </c>
      <c r="N173" s="324">
        <f t="shared" si="76"/>
        <v>0</v>
      </c>
      <c r="O173" s="324">
        <f t="shared" si="76"/>
        <v>0</v>
      </c>
      <c r="P173" s="324">
        <f t="shared" si="76"/>
        <v>0</v>
      </c>
      <c r="Q173" s="324">
        <f t="shared" si="76"/>
        <v>0</v>
      </c>
    </row>
    <row r="174" spans="1:17" s="260" customFormat="1" hidden="1" outlineLevel="2">
      <c r="A174" s="257"/>
      <c r="B174" s="258"/>
      <c r="C174" s="259"/>
      <c r="D174" s="256"/>
      <c r="E174" s="197"/>
      <c r="F174" s="197"/>
      <c r="G174" s="197"/>
      <c r="H174" s="197"/>
      <c r="I174" s="197"/>
      <c r="J174" s="197"/>
      <c r="K174" s="197"/>
      <c r="L174" s="197"/>
      <c r="M174" s="197"/>
      <c r="N174" s="197"/>
      <c r="O174" s="197"/>
      <c r="P174" s="197"/>
      <c r="Q174" s="197"/>
    </row>
    <row r="175" spans="1:17" s="201" customFormat="1" hidden="1" outlineLevel="2">
      <c r="A175" s="319"/>
      <c r="B175" s="320"/>
      <c r="C175" s="321"/>
      <c r="D175" s="322"/>
      <c r="E175" s="323" t="s">
        <v>859</v>
      </c>
      <c r="F175" s="323"/>
      <c r="G175" s="323" t="s">
        <v>170</v>
      </c>
      <c r="H175" s="323"/>
      <c r="I175" s="323"/>
      <c r="J175" s="323">
        <f t="shared" ref="J175:Q177" si="77" xml:space="preserve"> I170 * J$21</f>
        <v>0</v>
      </c>
      <c r="K175" s="323">
        <f t="shared" si="77"/>
        <v>0</v>
      </c>
      <c r="L175" s="323">
        <f t="shared" si="77"/>
        <v>0</v>
      </c>
      <c r="M175" s="323">
        <f xml:space="preserve"> L170 * M$21</f>
        <v>74.338484389905929</v>
      </c>
      <c r="N175" s="323">
        <f xml:space="preserve"> M170 * N$21</f>
        <v>0</v>
      </c>
      <c r="O175" s="323">
        <f t="shared" ref="O175:Q175" si="78" xml:space="preserve"> N170 * O$21</f>
        <v>0</v>
      </c>
      <c r="P175" s="323">
        <f t="shared" si="78"/>
        <v>0</v>
      </c>
      <c r="Q175" s="323">
        <f t="shared" si="78"/>
        <v>0</v>
      </c>
    </row>
    <row r="176" spans="1:17" s="201" customFormat="1" hidden="1" outlineLevel="2">
      <c r="A176" s="319"/>
      <c r="B176" s="320"/>
      <c r="C176" s="321"/>
      <c r="D176" s="322" t="s">
        <v>565</v>
      </c>
      <c r="E176" s="323" t="s">
        <v>860</v>
      </c>
      <c r="F176" s="323"/>
      <c r="G176" s="323" t="s">
        <v>170</v>
      </c>
      <c r="H176" s="323"/>
      <c r="I176" s="323"/>
      <c r="J176" s="323">
        <f t="shared" si="77"/>
        <v>0</v>
      </c>
      <c r="K176" s="323">
        <f t="shared" si="77"/>
        <v>0</v>
      </c>
      <c r="L176" s="323">
        <f t="shared" si="77"/>
        <v>0</v>
      </c>
      <c r="M176" s="323">
        <f t="shared" si="77"/>
        <v>74.338484389905929</v>
      </c>
      <c r="N176" s="323">
        <f t="shared" si="77"/>
        <v>0</v>
      </c>
      <c r="O176" s="323">
        <f t="shared" si="77"/>
        <v>0</v>
      </c>
      <c r="P176" s="323">
        <f t="shared" si="77"/>
        <v>0</v>
      </c>
      <c r="Q176" s="323">
        <f t="shared" si="77"/>
        <v>0</v>
      </c>
    </row>
    <row r="177" spans="1:17" s="201" customFormat="1" hidden="1" outlineLevel="2">
      <c r="A177" s="319"/>
      <c r="B177" s="320"/>
      <c r="C177" s="321"/>
      <c r="D177" s="322" t="s">
        <v>565</v>
      </c>
      <c r="E177" s="323" t="s">
        <v>861</v>
      </c>
      <c r="F177" s="323"/>
      <c r="G177" s="323" t="s">
        <v>170</v>
      </c>
      <c r="H177" s="323"/>
      <c r="I177" s="323"/>
      <c r="J177" s="323">
        <f t="shared" si="77"/>
        <v>0</v>
      </c>
      <c r="K177" s="323">
        <f t="shared" si="77"/>
        <v>0</v>
      </c>
      <c r="L177" s="323">
        <f t="shared" si="77"/>
        <v>0</v>
      </c>
      <c r="M177" s="323">
        <f t="shared" si="77"/>
        <v>0</v>
      </c>
      <c r="N177" s="323">
        <f t="shared" si="77"/>
        <v>0</v>
      </c>
      <c r="O177" s="323">
        <f t="shared" si="77"/>
        <v>0</v>
      </c>
      <c r="P177" s="323">
        <f t="shared" si="77"/>
        <v>0</v>
      </c>
      <c r="Q177" s="323">
        <f t="shared" si="77"/>
        <v>0</v>
      </c>
    </row>
    <row r="178" spans="1:17" s="193" customFormat="1" hidden="1" outlineLevel="2">
      <c r="A178" s="189"/>
      <c r="B178" s="309"/>
      <c r="C178" s="191"/>
      <c r="D178" s="192"/>
      <c r="E178" s="244" t="s">
        <v>862</v>
      </c>
      <c r="F178" s="244"/>
      <c r="G178" s="244" t="s">
        <v>170</v>
      </c>
      <c r="H178" s="244"/>
      <c r="I178" s="244"/>
      <c r="J178" s="324">
        <f t="shared" ref="J178:Q178" si="79" xml:space="preserve"> SUM(J175:J177)</f>
        <v>0</v>
      </c>
      <c r="K178" s="324">
        <f t="shared" si="79"/>
        <v>0</v>
      </c>
      <c r="L178" s="324">
        <f t="shared" si="79"/>
        <v>0</v>
      </c>
      <c r="M178" s="324">
        <f t="shared" si="79"/>
        <v>148.67696877981186</v>
      </c>
      <c r="N178" s="324">
        <f t="shared" si="79"/>
        <v>0</v>
      </c>
      <c r="O178" s="324">
        <f t="shared" si="79"/>
        <v>0</v>
      </c>
      <c r="P178" s="324">
        <f t="shared" si="79"/>
        <v>0</v>
      </c>
      <c r="Q178" s="324">
        <f t="shared" si="79"/>
        <v>0</v>
      </c>
    </row>
    <row r="179" spans="1:17" s="260" customFormat="1" hidden="1" outlineLevel="2">
      <c r="A179" s="257"/>
      <c r="B179" s="258"/>
      <c r="C179" s="259"/>
      <c r="D179" s="256"/>
      <c r="E179" s="197"/>
      <c r="F179" s="197"/>
      <c r="G179" s="197"/>
      <c r="H179" s="197"/>
      <c r="I179" s="197"/>
      <c r="J179" s="197"/>
      <c r="K179" s="197"/>
      <c r="L179" s="197"/>
      <c r="M179" s="197"/>
      <c r="N179" s="197"/>
      <c r="O179" s="197"/>
      <c r="P179" s="197"/>
      <c r="Q179" s="197"/>
    </row>
    <row r="180" spans="1:17" s="260" customFormat="1" hidden="1" outlineLevel="2">
      <c r="A180" s="257"/>
      <c r="B180" s="258"/>
      <c r="C180" s="259"/>
      <c r="D180" s="256"/>
      <c r="E180" s="197" t="str">
        <f t="shared" ref="E180:Q180" si="80" xml:space="preserve"> E178</f>
        <v>Prior year closing RCV expressed in current year nominal terms - WN</v>
      </c>
      <c r="F180" s="197">
        <f t="shared" si="80"/>
        <v>0</v>
      </c>
      <c r="G180" s="197" t="str">
        <f t="shared" si="80"/>
        <v>£m</v>
      </c>
      <c r="H180" s="197">
        <f t="shared" si="80"/>
        <v>0</v>
      </c>
      <c r="I180" s="197">
        <f t="shared" si="80"/>
        <v>0</v>
      </c>
      <c r="J180" s="197">
        <f t="shared" si="80"/>
        <v>0</v>
      </c>
      <c r="K180" s="197">
        <f t="shared" si="80"/>
        <v>0</v>
      </c>
      <c r="L180" s="197">
        <f t="shared" si="80"/>
        <v>0</v>
      </c>
      <c r="M180" s="197">
        <f t="shared" si="80"/>
        <v>148.67696877981186</v>
      </c>
      <c r="N180" s="197">
        <f t="shared" si="80"/>
        <v>0</v>
      </c>
      <c r="O180" s="197">
        <f t="shared" si="80"/>
        <v>0</v>
      </c>
      <c r="P180" s="197">
        <f t="shared" si="80"/>
        <v>0</v>
      </c>
      <c r="Q180" s="197">
        <f t="shared" si="80"/>
        <v>0</v>
      </c>
    </row>
    <row r="181" spans="1:17" s="260" customFormat="1" hidden="1" outlineLevel="2">
      <c r="A181" s="257"/>
      <c r="B181" s="258"/>
      <c r="C181" s="259"/>
      <c r="D181" s="256" t="s">
        <v>473</v>
      </c>
      <c r="E181" s="197" t="s">
        <v>863</v>
      </c>
      <c r="F181" s="197"/>
      <c r="G181" s="197" t="s">
        <v>170</v>
      </c>
      <c r="H181" s="197"/>
      <c r="I181" s="197"/>
      <c r="J181" s="197">
        <f t="shared" ref="J181:Q181" si="81" xml:space="preserve"> I173</f>
        <v>0</v>
      </c>
      <c r="K181" s="197">
        <f t="shared" si="81"/>
        <v>0</v>
      </c>
      <c r="L181" s="197">
        <f t="shared" si="81"/>
        <v>0</v>
      </c>
      <c r="M181" s="197">
        <f t="shared" si="81"/>
        <v>147.1861331767326</v>
      </c>
      <c r="N181" s="197">
        <f t="shared" si="81"/>
        <v>151.20898793702156</v>
      </c>
      <c r="O181" s="197">
        <f t="shared" si="81"/>
        <v>0</v>
      </c>
      <c r="P181" s="197">
        <f t="shared" si="81"/>
        <v>0</v>
      </c>
      <c r="Q181" s="197">
        <f t="shared" si="81"/>
        <v>0</v>
      </c>
    </row>
    <row r="182" spans="1:17" s="260" customFormat="1" hidden="1" outlineLevel="2">
      <c r="A182" s="257"/>
      <c r="B182" s="258"/>
      <c r="C182" s="259"/>
      <c r="D182" s="256"/>
      <c r="E182" s="267" t="str">
        <f t="shared" ref="E182:Q182" si="82" xml:space="preserve"> E$13</f>
        <v>Annual update active flag</v>
      </c>
      <c r="F182" s="267">
        <f t="shared" si="82"/>
        <v>0</v>
      </c>
      <c r="G182" s="267" t="str">
        <f t="shared" si="82"/>
        <v>Flag</v>
      </c>
      <c r="H182" s="267">
        <f t="shared" si="82"/>
        <v>0</v>
      </c>
      <c r="I182" s="267">
        <f t="shared" si="82"/>
        <v>0</v>
      </c>
      <c r="J182" s="267">
        <f t="shared" si="82"/>
        <v>0</v>
      </c>
      <c r="K182" s="267">
        <f t="shared" si="82"/>
        <v>0</v>
      </c>
      <c r="L182" s="267">
        <f t="shared" si="82"/>
        <v>1</v>
      </c>
      <c r="M182" s="267">
        <f t="shared" si="82"/>
        <v>1</v>
      </c>
      <c r="N182" s="267">
        <f t="shared" si="82"/>
        <v>0</v>
      </c>
      <c r="O182" s="267">
        <f t="shared" si="82"/>
        <v>0</v>
      </c>
      <c r="P182" s="267">
        <f t="shared" si="82"/>
        <v>0</v>
      </c>
      <c r="Q182" s="267">
        <f t="shared" si="82"/>
        <v>0</v>
      </c>
    </row>
    <row r="183" spans="1:17" s="260" customFormat="1" hidden="1" outlineLevel="2">
      <c r="A183" s="257"/>
      <c r="B183" s="258"/>
      <c r="C183" s="259"/>
      <c r="D183" s="256"/>
      <c r="E183" s="325" t="s">
        <v>864</v>
      </c>
      <c r="F183" s="325"/>
      <c r="G183" s="325" t="s">
        <v>170</v>
      </c>
      <c r="H183" s="325"/>
      <c r="I183" s="325"/>
      <c r="J183" s="325">
        <f t="shared" ref="J183:Q183" si="83" xml:space="preserve"> J182 * (J180 - J181)</f>
        <v>0</v>
      </c>
      <c r="K183" s="325">
        <f t="shared" si="83"/>
        <v>0</v>
      </c>
      <c r="L183" s="325">
        <f t="shared" si="83"/>
        <v>0</v>
      </c>
      <c r="M183" s="325">
        <f t="shared" si="83"/>
        <v>1.4908356030792618</v>
      </c>
      <c r="N183" s="325">
        <f t="shared" si="83"/>
        <v>0</v>
      </c>
      <c r="O183" s="325">
        <f t="shared" si="83"/>
        <v>0</v>
      </c>
      <c r="P183" s="325">
        <f t="shared" si="83"/>
        <v>0</v>
      </c>
      <c r="Q183" s="325">
        <f t="shared" si="83"/>
        <v>0</v>
      </c>
    </row>
    <row r="184" spans="1:17" s="193" customFormat="1" hidden="1" outlineLevel="1">
      <c r="A184" s="189"/>
      <c r="B184" s="309"/>
      <c r="C184" s="191"/>
      <c r="D184" s="192"/>
      <c r="E184" s="196"/>
    </row>
    <row r="185" spans="1:17" s="193" customFormat="1" hidden="1" outlineLevel="1" collapsed="1">
      <c r="A185" s="189"/>
      <c r="B185" s="309" t="s">
        <v>603</v>
      </c>
      <c r="C185" s="191"/>
      <c r="D185" s="192"/>
      <c r="E185" s="196"/>
    </row>
    <row r="186" spans="1:17" s="193" customFormat="1" hidden="1" outlineLevel="2">
      <c r="A186" s="189"/>
      <c r="B186" s="85"/>
      <c r="C186" s="191"/>
      <c r="D186" s="192"/>
      <c r="E186" s="196"/>
    </row>
    <row r="187" spans="1:17" s="188" customFormat="1" hidden="1" outlineLevel="2">
      <c r="A187" s="184"/>
      <c r="B187" s="159"/>
      <c r="C187" s="186"/>
      <c r="D187" s="187"/>
      <c r="E187" s="182" t="str">
        <f xml:space="preserve"> Inp!E$201</f>
        <v>Regulatory equity notional (PR19FD)</v>
      </c>
      <c r="F187" s="182">
        <f xml:space="preserve"> Inp!F$201</f>
        <v>0</v>
      </c>
      <c r="G187" s="182" t="str">
        <f xml:space="preserve"> Inp!G$201</f>
        <v>%</v>
      </c>
      <c r="H187" s="182">
        <f xml:space="preserve"> Inp!H$201</f>
        <v>0</v>
      </c>
      <c r="I187" s="182">
        <f xml:space="preserve"> Inp!I$201</f>
        <v>0</v>
      </c>
      <c r="J187" s="295">
        <f xml:space="preserve"> Inp!J$201</f>
        <v>0</v>
      </c>
      <c r="K187" s="295">
        <f xml:space="preserve"> Inp!K$201</f>
        <v>0</v>
      </c>
      <c r="L187" s="295">
        <f xml:space="preserve"> Inp!L$201</f>
        <v>0</v>
      </c>
      <c r="M187" s="295">
        <f xml:space="preserve"> Inp!M$201</f>
        <v>0.4</v>
      </c>
      <c r="N187" s="295">
        <f xml:space="preserve"> Inp!N$201</f>
        <v>0.4</v>
      </c>
      <c r="O187" s="295">
        <f xml:space="preserve"> Inp!O$201</f>
        <v>0.4</v>
      </c>
      <c r="P187" s="295">
        <f xml:space="preserve"> Inp!P$201</f>
        <v>0.4</v>
      </c>
      <c r="Q187" s="295">
        <f xml:space="preserve"> Inp!Q$201</f>
        <v>0.4</v>
      </c>
    </row>
    <row r="188" spans="1:17" s="193" customFormat="1" hidden="1" outlineLevel="2">
      <c r="A188" s="189"/>
      <c r="B188" s="309"/>
      <c r="C188" s="191"/>
      <c r="D188" s="192"/>
      <c r="E188" s="196" t="str">
        <f t="shared" ref="E188:Q188" si="84" xml:space="preserve"> E166</f>
        <v>Average total RCV (year average) - WN - nominal</v>
      </c>
      <c r="F188" s="196">
        <f t="shared" si="84"/>
        <v>0</v>
      </c>
      <c r="G188" s="196" t="str">
        <f t="shared" si="84"/>
        <v>£m</v>
      </c>
      <c r="H188" s="196">
        <f t="shared" si="84"/>
        <v>0</v>
      </c>
      <c r="I188" s="196">
        <f t="shared" si="84"/>
        <v>0</v>
      </c>
      <c r="J188" s="196">
        <f t="shared" si="84"/>
        <v>0</v>
      </c>
      <c r="K188" s="196">
        <f t="shared" si="84"/>
        <v>0</v>
      </c>
      <c r="L188" s="196">
        <f t="shared" si="84"/>
        <v>0</v>
      </c>
      <c r="M188" s="196">
        <f t="shared" si="84"/>
        <v>149.29464677344615</v>
      </c>
      <c r="N188" s="196">
        <f t="shared" si="84"/>
        <v>0</v>
      </c>
      <c r="O188" s="196">
        <f t="shared" si="84"/>
        <v>0</v>
      </c>
      <c r="P188" s="196">
        <f t="shared" si="84"/>
        <v>0</v>
      </c>
      <c r="Q188" s="196">
        <f t="shared" si="84"/>
        <v>0</v>
      </c>
    </row>
    <row r="189" spans="1:17" s="193" customFormat="1" hidden="1" outlineLevel="2">
      <c r="A189" s="189"/>
      <c r="B189" s="270"/>
      <c r="C189" s="191"/>
      <c r="D189" s="192"/>
      <c r="E189" s="196" t="s">
        <v>1099</v>
      </c>
      <c r="G189" s="193" t="s">
        <v>170</v>
      </c>
      <c r="J189" s="196">
        <f t="shared" ref="J189:Q189" si="85" xml:space="preserve"> J187 * J188</f>
        <v>0</v>
      </c>
      <c r="K189" s="196">
        <f t="shared" si="85"/>
        <v>0</v>
      </c>
      <c r="L189" s="196">
        <f t="shared" si="85"/>
        <v>0</v>
      </c>
      <c r="M189" s="196">
        <f t="shared" si="85"/>
        <v>59.717858709378461</v>
      </c>
      <c r="N189" s="196">
        <f t="shared" si="85"/>
        <v>0</v>
      </c>
      <c r="O189" s="196">
        <f t="shared" si="85"/>
        <v>0</v>
      </c>
      <c r="P189" s="196">
        <f t="shared" si="85"/>
        <v>0</v>
      </c>
      <c r="Q189" s="196">
        <f t="shared" si="85"/>
        <v>0</v>
      </c>
    </row>
    <row r="190" spans="1:17" s="241" customFormat="1" hidden="1" outlineLevel="2">
      <c r="A190" s="238"/>
      <c r="B190" s="312"/>
      <c r="C190" s="239"/>
      <c r="D190" s="240"/>
      <c r="E190" s="197" t="s">
        <v>866</v>
      </c>
      <c r="G190" s="241" t="s">
        <v>170</v>
      </c>
      <c r="J190" s="197">
        <f t="shared" ref="J190:Q190" si="86" xml:space="preserve"> J140 * J$13</f>
        <v>0</v>
      </c>
      <c r="K190" s="197">
        <f t="shared" si="86"/>
        <v>0</v>
      </c>
      <c r="L190" s="197">
        <f t="shared" si="86"/>
        <v>0</v>
      </c>
      <c r="M190" s="197">
        <f t="shared" si="86"/>
        <v>142.60130241722425</v>
      </c>
      <c r="N190" s="197">
        <f t="shared" si="86"/>
        <v>0</v>
      </c>
      <c r="O190" s="197">
        <f t="shared" si="86"/>
        <v>0</v>
      </c>
      <c r="P190" s="197">
        <f t="shared" si="86"/>
        <v>0</v>
      </c>
      <c r="Q190" s="197">
        <f t="shared" si="86"/>
        <v>0</v>
      </c>
    </row>
    <row r="191" spans="1:17" s="241" customFormat="1" hidden="1" outlineLevel="2">
      <c r="A191" s="238"/>
      <c r="B191" s="312"/>
      <c r="C191" s="239"/>
      <c r="D191" s="240"/>
      <c r="E191" s="197" t="s">
        <v>867</v>
      </c>
      <c r="G191" s="241" t="s">
        <v>170</v>
      </c>
      <c r="J191" s="197">
        <f t="shared" ref="J191:Q191" si="87" xml:space="preserve"> J187 * J190</f>
        <v>0</v>
      </c>
      <c r="K191" s="197">
        <f t="shared" si="87"/>
        <v>0</v>
      </c>
      <c r="L191" s="197">
        <f t="shared" si="87"/>
        <v>0</v>
      </c>
      <c r="M191" s="197">
        <f t="shared" si="87"/>
        <v>57.040520966889702</v>
      </c>
      <c r="N191" s="197">
        <f xml:space="preserve"> N187 * N190</f>
        <v>0</v>
      </c>
      <c r="O191" s="197">
        <f t="shared" si="87"/>
        <v>0</v>
      </c>
      <c r="P191" s="197">
        <f t="shared" si="87"/>
        <v>0</v>
      </c>
      <c r="Q191" s="197">
        <f t="shared" si="87"/>
        <v>0</v>
      </c>
    </row>
    <row r="192" spans="1:17" s="193" customFormat="1" hidden="1" outlineLevel="1">
      <c r="A192" s="189"/>
      <c r="B192" s="85"/>
      <c r="C192" s="191"/>
      <c r="D192" s="192"/>
      <c r="E192" s="196"/>
    </row>
    <row r="193" spans="1:17" s="193" customFormat="1" hidden="1" outlineLevel="1" collapsed="1">
      <c r="A193" s="189"/>
      <c r="B193" s="309" t="s">
        <v>605</v>
      </c>
      <c r="C193" s="191"/>
      <c r="D193" s="192"/>
      <c r="E193" s="196"/>
    </row>
    <row r="194" spans="1:17" s="193" customFormat="1" hidden="1" outlineLevel="2">
      <c r="A194" s="189"/>
      <c r="B194" s="309"/>
      <c r="C194" s="191"/>
      <c r="D194" s="192"/>
      <c r="E194" s="196"/>
    </row>
    <row r="195" spans="1:17" s="188" customFormat="1" hidden="1" outlineLevel="2">
      <c r="A195" s="184"/>
      <c r="B195" s="159"/>
      <c r="C195" s="186"/>
      <c r="D195" s="187"/>
      <c r="E195" s="182" t="str">
        <f xml:space="preserve"> Inp!E$209</f>
        <v>Regulatory equity actual</v>
      </c>
      <c r="F195" s="182">
        <f xml:space="preserve"> Inp!F$209</f>
        <v>0</v>
      </c>
      <c r="G195" s="182" t="str">
        <f xml:space="preserve"> Inp!G$209</f>
        <v>%</v>
      </c>
      <c r="H195" s="182">
        <f xml:space="preserve"> Inp!H$209</f>
        <v>0</v>
      </c>
      <c r="I195" s="182">
        <f xml:space="preserve"> Inp!I$209</f>
        <v>0</v>
      </c>
      <c r="J195" s="295">
        <f xml:space="preserve"> Inp!J$209</f>
        <v>0</v>
      </c>
      <c r="K195" s="295">
        <f xml:space="preserve"> Inp!K$209</f>
        <v>0</v>
      </c>
      <c r="L195" s="295">
        <f xml:space="preserve"> Inp!L$209</f>
        <v>0</v>
      </c>
      <c r="M195" s="295">
        <f xml:space="preserve"> Inp!M$209</f>
        <v>0</v>
      </c>
      <c r="N195" s="295">
        <f xml:space="preserve"> Inp!N$209</f>
        <v>0</v>
      </c>
      <c r="O195" s="295">
        <f xml:space="preserve"> Inp!O$209</f>
        <v>0</v>
      </c>
      <c r="P195" s="295">
        <f xml:space="preserve"> Inp!P$209</f>
        <v>0</v>
      </c>
      <c r="Q195" s="295">
        <f xml:space="preserve"> Inp!Q$209</f>
        <v>0</v>
      </c>
    </row>
    <row r="196" spans="1:17" s="193" customFormat="1" hidden="1" outlineLevel="2">
      <c r="A196" s="189"/>
      <c r="B196" s="309"/>
      <c r="C196" s="191"/>
      <c r="D196" s="192"/>
      <c r="E196" s="196" t="str">
        <f t="shared" ref="E196:Q196" si="88" xml:space="preserve"> E166</f>
        <v>Average total RCV (year average) - WN - nominal</v>
      </c>
      <c r="F196" s="196">
        <f t="shared" si="88"/>
        <v>0</v>
      </c>
      <c r="G196" s="196" t="str">
        <f t="shared" si="88"/>
        <v>£m</v>
      </c>
      <c r="H196" s="196">
        <f t="shared" si="88"/>
        <v>0</v>
      </c>
      <c r="I196" s="196">
        <f t="shared" si="88"/>
        <v>0</v>
      </c>
      <c r="J196" s="196">
        <f t="shared" si="88"/>
        <v>0</v>
      </c>
      <c r="K196" s="196">
        <f t="shared" si="88"/>
        <v>0</v>
      </c>
      <c r="L196" s="196">
        <f t="shared" si="88"/>
        <v>0</v>
      </c>
      <c r="M196" s="196">
        <f t="shared" si="88"/>
        <v>149.29464677344615</v>
      </c>
      <c r="N196" s="196">
        <f t="shared" si="88"/>
        <v>0</v>
      </c>
      <c r="O196" s="196">
        <f t="shared" si="88"/>
        <v>0</v>
      </c>
      <c r="P196" s="196">
        <f t="shared" si="88"/>
        <v>0</v>
      </c>
      <c r="Q196" s="196">
        <f t="shared" si="88"/>
        <v>0</v>
      </c>
    </row>
    <row r="197" spans="1:17" s="193" customFormat="1" hidden="1" outlineLevel="2">
      <c r="A197" s="189"/>
      <c r="B197" s="309"/>
      <c r="C197" s="191"/>
      <c r="D197" s="192"/>
      <c r="E197" s="196" t="s">
        <v>1100</v>
      </c>
      <c r="G197" s="193" t="s">
        <v>170</v>
      </c>
      <c r="J197" s="196">
        <f t="shared" ref="J197:Q197" si="89" xml:space="preserve"> J195 * J196</f>
        <v>0</v>
      </c>
      <c r="K197" s="196">
        <f t="shared" si="89"/>
        <v>0</v>
      </c>
      <c r="L197" s="196">
        <f t="shared" si="89"/>
        <v>0</v>
      </c>
      <c r="M197" s="196">
        <f t="shared" si="89"/>
        <v>0</v>
      </c>
      <c r="N197" s="196">
        <f t="shared" si="89"/>
        <v>0</v>
      </c>
      <c r="O197" s="196">
        <f t="shared" si="89"/>
        <v>0</v>
      </c>
      <c r="P197" s="196">
        <f t="shared" si="89"/>
        <v>0</v>
      </c>
      <c r="Q197" s="196">
        <f t="shared" si="89"/>
        <v>0</v>
      </c>
    </row>
    <row r="198" spans="1:17" s="260" customFormat="1" hidden="1" outlineLevel="2">
      <c r="A198" s="257"/>
      <c r="B198" s="258"/>
      <c r="C198" s="259"/>
      <c r="D198" s="256"/>
      <c r="E198" s="197" t="s">
        <v>866</v>
      </c>
      <c r="F198" s="241"/>
      <c r="G198" s="241" t="s">
        <v>170</v>
      </c>
      <c r="H198" s="241"/>
      <c r="I198" s="241"/>
      <c r="J198" s="197">
        <f t="shared" ref="J198:Q198" si="90" xml:space="preserve"> J140 * J$13</f>
        <v>0</v>
      </c>
      <c r="K198" s="197">
        <f t="shared" si="90"/>
        <v>0</v>
      </c>
      <c r="L198" s="197">
        <f t="shared" si="90"/>
        <v>0</v>
      </c>
      <c r="M198" s="197">
        <f xml:space="preserve"> M140 * M$13</f>
        <v>142.60130241722425</v>
      </c>
      <c r="N198" s="197">
        <f t="shared" si="90"/>
        <v>0</v>
      </c>
      <c r="O198" s="197">
        <f t="shared" si="90"/>
        <v>0</v>
      </c>
      <c r="P198" s="197">
        <f t="shared" si="90"/>
        <v>0</v>
      </c>
      <c r="Q198" s="197">
        <f t="shared" si="90"/>
        <v>0</v>
      </c>
    </row>
    <row r="199" spans="1:17" s="260" customFormat="1" hidden="1" outlineLevel="2">
      <c r="A199" s="257"/>
      <c r="B199" s="258"/>
      <c r="C199" s="259"/>
      <c r="D199" s="256"/>
      <c r="E199" s="197" t="s">
        <v>869</v>
      </c>
      <c r="F199" s="241"/>
      <c r="G199" s="241" t="s">
        <v>170</v>
      </c>
      <c r="H199" s="241"/>
      <c r="I199" s="241"/>
      <c r="J199" s="197">
        <f t="shared" ref="J199:Q199" si="91" xml:space="preserve"> J195 * J198</f>
        <v>0</v>
      </c>
      <c r="K199" s="197">
        <f t="shared" si="91"/>
        <v>0</v>
      </c>
      <c r="L199" s="197">
        <f t="shared" si="91"/>
        <v>0</v>
      </c>
      <c r="M199" s="197">
        <f xml:space="preserve"> M195 * M198</f>
        <v>0</v>
      </c>
      <c r="N199" s="197">
        <f t="shared" si="91"/>
        <v>0</v>
      </c>
      <c r="O199" s="197">
        <f t="shared" si="91"/>
        <v>0</v>
      </c>
      <c r="P199" s="197">
        <f t="shared" si="91"/>
        <v>0</v>
      </c>
      <c r="Q199" s="197">
        <f t="shared" si="91"/>
        <v>0</v>
      </c>
    </row>
    <row r="200" spans="1:17" s="260" customFormat="1" hidden="1" outlineLevel="1">
      <c r="A200" s="257"/>
      <c r="B200" s="258"/>
      <c r="C200" s="259"/>
      <c r="D200" s="256"/>
      <c r="E200" s="197"/>
      <c r="F200" s="241"/>
      <c r="G200" s="241"/>
      <c r="H200" s="241"/>
      <c r="I200" s="241"/>
      <c r="J200" s="197"/>
      <c r="K200" s="197"/>
      <c r="L200" s="197"/>
      <c r="M200" s="197"/>
      <c r="N200" s="197"/>
      <c r="O200" s="197"/>
      <c r="P200" s="197"/>
      <c r="Q200" s="197"/>
    </row>
    <row r="201" spans="1:17" s="260" customFormat="1">
      <c r="A201" s="257"/>
      <c r="B201" s="258"/>
      <c r="C201" s="259"/>
      <c r="D201" s="256"/>
      <c r="E201" s="197"/>
      <c r="F201" s="197"/>
      <c r="G201" s="197"/>
      <c r="H201" s="197"/>
      <c r="I201" s="197"/>
      <c r="J201" s="197"/>
      <c r="K201" s="197"/>
      <c r="L201" s="197"/>
      <c r="M201" s="197"/>
      <c r="N201" s="197"/>
      <c r="O201" s="197"/>
      <c r="P201" s="197"/>
      <c r="Q201" s="197"/>
    </row>
    <row r="202" spans="1:17" s="33" customFormat="1" collapsed="1">
      <c r="A202" s="33" t="s">
        <v>1101</v>
      </c>
      <c r="D202" s="254"/>
    </row>
    <row r="203" spans="1:17" s="260" customFormat="1" hidden="1" outlineLevel="1">
      <c r="A203" s="257"/>
      <c r="B203" s="258"/>
      <c r="C203" s="259"/>
      <c r="D203" s="256"/>
      <c r="E203" s="197"/>
      <c r="F203" s="197"/>
      <c r="G203" s="197"/>
      <c r="H203" s="197"/>
      <c r="I203" s="197"/>
      <c r="J203" s="197"/>
      <c r="K203" s="197"/>
      <c r="L203" s="197"/>
      <c r="M203" s="197"/>
      <c r="N203" s="197"/>
      <c r="O203" s="197"/>
      <c r="P203" s="197"/>
      <c r="Q203" s="197"/>
    </row>
    <row r="204" spans="1:17" s="260" customFormat="1" hidden="1" outlineLevel="1" collapsed="1">
      <c r="A204" s="257"/>
      <c r="B204" s="145" t="s">
        <v>1075</v>
      </c>
      <c r="C204" s="259"/>
      <c r="D204" s="256"/>
      <c r="E204" s="197"/>
      <c r="F204" s="197"/>
      <c r="G204" s="197"/>
      <c r="H204" s="197"/>
      <c r="I204" s="197"/>
      <c r="J204" s="197"/>
      <c r="K204" s="197"/>
      <c r="L204" s="197"/>
      <c r="M204" s="197"/>
      <c r="N204" s="197"/>
      <c r="O204" s="197"/>
      <c r="P204" s="197"/>
      <c r="Q204" s="197"/>
    </row>
    <row r="205" spans="1:17" s="260" customFormat="1" hidden="1" outlineLevel="2">
      <c r="A205" s="257"/>
      <c r="B205" s="258"/>
      <c r="C205" s="259"/>
      <c r="D205" s="256"/>
      <c r="E205" s="197"/>
      <c r="F205" s="197"/>
      <c r="G205" s="197"/>
      <c r="H205" s="197"/>
      <c r="I205" s="197"/>
      <c r="J205" s="197"/>
      <c r="K205" s="197"/>
      <c r="L205" s="197"/>
      <c r="M205" s="197"/>
      <c r="N205" s="197"/>
      <c r="O205" s="197"/>
      <c r="P205" s="197"/>
      <c r="Q205" s="197"/>
    </row>
    <row r="206" spans="1:17" s="296" customFormat="1" hidden="1" outlineLevel="2">
      <c r="A206" s="291"/>
      <c r="B206" s="292"/>
      <c r="C206" s="293"/>
      <c r="D206" s="294"/>
      <c r="E206" s="182" t="str">
        <f xml:space="preserve"> PR19FDPublishedTables!E$362</f>
        <v>RCV (RPI inflated RCV) 31 March 2020 post midnight adjustments - WWN - real</v>
      </c>
      <c r="F206" s="182">
        <f xml:space="preserve"> PR19FDPublishedTables!F$362</f>
        <v>0</v>
      </c>
      <c r="G206" s="182" t="str">
        <f xml:space="preserve"> PR19FDPublishedTables!G$362</f>
        <v>£m</v>
      </c>
      <c r="H206" s="182">
        <f xml:space="preserve"> PR19FDPublishedTables!H$362</f>
        <v>0</v>
      </c>
      <c r="I206" s="182">
        <f xml:space="preserve"> PR19FDPublishedTables!I$362</f>
        <v>0</v>
      </c>
      <c r="J206" s="182">
        <f xml:space="preserve"> PR19FDPublishedTables!J$362</f>
        <v>0</v>
      </c>
      <c r="K206" s="182">
        <f xml:space="preserve"> PR19FDPublishedTables!K$362</f>
        <v>0</v>
      </c>
      <c r="L206" s="182">
        <f xml:space="preserve"> PR19FDPublishedTables!L$362</f>
        <v>0</v>
      </c>
      <c r="M206" s="182">
        <f xml:space="preserve"> PR19FDPublishedTables!M$362</f>
        <v>0</v>
      </c>
      <c r="N206" s="182">
        <f xml:space="preserve"> PR19FDPublishedTables!N$362</f>
        <v>0</v>
      </c>
      <c r="O206" s="182">
        <f xml:space="preserve"> PR19FDPublishedTables!O$362</f>
        <v>0</v>
      </c>
      <c r="P206" s="182">
        <f xml:space="preserve"> PR19FDPublishedTables!P$362</f>
        <v>0</v>
      </c>
      <c r="Q206" s="182">
        <f xml:space="preserve"> PR19FDPublishedTables!Q$362</f>
        <v>0</v>
      </c>
    </row>
    <row r="207" spans="1:17" s="296" customFormat="1" hidden="1" outlineLevel="2">
      <c r="A207" s="291"/>
      <c r="B207" s="292"/>
      <c r="C207" s="293"/>
      <c r="D207" s="256"/>
      <c r="E207" s="182" t="str">
        <f xml:space="preserve"> PR19FDPublishedTables!E$371</f>
        <v>Opening RCV (RPI inflated RCV) - WWN - real</v>
      </c>
      <c r="F207" s="182">
        <f xml:space="preserve"> PR19FDPublishedTables!F$371</f>
        <v>0</v>
      </c>
      <c r="G207" s="182" t="str">
        <f xml:space="preserve"> PR19FDPublishedTables!G$371</f>
        <v>£m</v>
      </c>
      <c r="H207" s="182">
        <f xml:space="preserve"> PR19FDPublishedTables!H$371</f>
        <v>0</v>
      </c>
      <c r="I207" s="182">
        <f xml:space="preserve"> PR19FDPublishedTables!I$371</f>
        <v>0</v>
      </c>
      <c r="J207" s="182">
        <f xml:space="preserve"> PR19FDPublishedTables!J$371</f>
        <v>0</v>
      </c>
      <c r="K207" s="182">
        <f xml:space="preserve"> PR19FDPublishedTables!K$371</f>
        <v>0</v>
      </c>
      <c r="L207" s="182">
        <f xml:space="preserve"> PR19FDPublishedTables!L$371</f>
        <v>0</v>
      </c>
      <c r="M207" s="182">
        <f xml:space="preserve"> PR19FDPublishedTables!M$371</f>
        <v>0</v>
      </c>
      <c r="N207" s="182">
        <f xml:space="preserve"> PR19FDPublishedTables!N$371</f>
        <v>0</v>
      </c>
      <c r="O207" s="182">
        <f xml:space="preserve"> PR19FDPublishedTables!O$371</f>
        <v>0</v>
      </c>
      <c r="P207" s="182">
        <f xml:space="preserve"> PR19FDPublishedTables!P$371</f>
        <v>0</v>
      </c>
      <c r="Q207" s="182">
        <f xml:space="preserve"> PR19FDPublishedTables!Q$371</f>
        <v>0</v>
      </c>
    </row>
    <row r="208" spans="1:17" s="296" customFormat="1" hidden="1" outlineLevel="2">
      <c r="A208" s="291"/>
      <c r="B208" s="292"/>
      <c r="C208" s="293"/>
      <c r="D208" s="256" t="str">
        <f xml:space="preserve"> PR19FDPublishedTables!D$29</f>
        <v>less</v>
      </c>
      <c r="E208" s="182" t="str">
        <f xml:space="preserve"> PR19FDPublishedTables!E$372</f>
        <v>RCV - CPI(H) + RPI wedge bf depreciation - WWN - real</v>
      </c>
      <c r="F208" s="182">
        <f xml:space="preserve"> PR19FDPublishedTables!F$372</f>
        <v>0</v>
      </c>
      <c r="G208" s="182" t="str">
        <f xml:space="preserve"> PR19FDPublishedTables!G$372</f>
        <v>£m</v>
      </c>
      <c r="H208" s="182">
        <f xml:space="preserve"> PR19FDPublishedTables!H$372</f>
        <v>0</v>
      </c>
      <c r="I208" s="182">
        <f xml:space="preserve"> PR19FDPublishedTables!I$372</f>
        <v>0</v>
      </c>
      <c r="J208" s="182">
        <f xml:space="preserve"> PR19FDPublishedTables!J$372</f>
        <v>0</v>
      </c>
      <c r="K208" s="182">
        <f xml:space="preserve"> PR19FDPublishedTables!K$372</f>
        <v>0</v>
      </c>
      <c r="L208" s="182">
        <f xml:space="preserve"> PR19FDPublishedTables!L$372</f>
        <v>0</v>
      </c>
      <c r="M208" s="182">
        <f xml:space="preserve"> PR19FDPublishedTables!M$372</f>
        <v>0</v>
      </c>
      <c r="N208" s="182">
        <f xml:space="preserve"> PR19FDPublishedTables!N$372</f>
        <v>0</v>
      </c>
      <c r="O208" s="182">
        <f xml:space="preserve"> PR19FDPublishedTables!O$372</f>
        <v>0</v>
      </c>
      <c r="P208" s="182">
        <f xml:space="preserve"> PR19FDPublishedTables!P$372</f>
        <v>0</v>
      </c>
      <c r="Q208" s="182">
        <f xml:space="preserve"> PR19FDPublishedTables!Q$372</f>
        <v>0</v>
      </c>
    </row>
    <row r="209" spans="1:17" s="296" customFormat="1" hidden="1" outlineLevel="2">
      <c r="A209" s="291"/>
      <c r="B209" s="292"/>
      <c r="C209" s="293"/>
      <c r="D209" s="256"/>
      <c r="E209" s="182" t="str">
        <f xml:space="preserve"> PR19FDPublishedTables!E$373</f>
        <v>Closing RCV (RPI inflated RCV) - WWN - real</v>
      </c>
      <c r="F209" s="182">
        <f xml:space="preserve"> PR19FDPublishedTables!F$373</f>
        <v>0</v>
      </c>
      <c r="G209" s="182" t="str">
        <f xml:space="preserve"> PR19FDPublishedTables!G$373</f>
        <v>£m</v>
      </c>
      <c r="H209" s="182">
        <f xml:space="preserve"> PR19FDPublishedTables!H$373</f>
        <v>0</v>
      </c>
      <c r="I209" s="182">
        <f xml:space="preserve"> PR19FDPublishedTables!I$373</f>
        <v>0</v>
      </c>
      <c r="J209" s="182">
        <f xml:space="preserve"> PR19FDPublishedTables!J$373</f>
        <v>0</v>
      </c>
      <c r="K209" s="182">
        <f xml:space="preserve"> PR19FDPublishedTables!K$373</f>
        <v>0</v>
      </c>
      <c r="L209" s="182">
        <f xml:space="preserve"> PR19FDPublishedTables!L$373</f>
        <v>0</v>
      </c>
      <c r="M209" s="182">
        <f xml:space="preserve"> PR19FDPublishedTables!M$373</f>
        <v>0</v>
      </c>
      <c r="N209" s="182">
        <f xml:space="preserve"> PR19FDPublishedTables!N$373</f>
        <v>0</v>
      </c>
      <c r="O209" s="182">
        <f xml:space="preserve"> PR19FDPublishedTables!O$373</f>
        <v>0</v>
      </c>
      <c r="P209" s="182">
        <f xml:space="preserve"> PR19FDPublishedTables!P$373</f>
        <v>0</v>
      </c>
      <c r="Q209" s="182">
        <f xml:space="preserve"> PR19FDPublishedTables!Q$373</f>
        <v>0</v>
      </c>
    </row>
    <row r="210" spans="1:17" s="296" customFormat="1" hidden="1" outlineLevel="2">
      <c r="A210" s="291"/>
      <c r="B210" s="292"/>
      <c r="C210" s="293"/>
      <c r="D210" s="256"/>
      <c r="E210" s="182" t="str">
        <f xml:space="preserve"> PR19FDPublishedTables!E$377</f>
        <v>Average RPI inflated RCV - WWN - real</v>
      </c>
      <c r="F210" s="182">
        <f xml:space="preserve"> PR19FDPublishedTables!F$377</f>
        <v>0</v>
      </c>
      <c r="G210" s="182" t="str">
        <f xml:space="preserve"> PR19FDPublishedTables!G$377</f>
        <v>£m</v>
      </c>
      <c r="H210" s="182">
        <f xml:space="preserve"> PR19FDPublishedTables!H$377</f>
        <v>0</v>
      </c>
      <c r="I210" s="182">
        <f xml:space="preserve"> PR19FDPublishedTables!I$377</f>
        <v>0</v>
      </c>
      <c r="J210" s="182">
        <f xml:space="preserve"> PR19FDPublishedTables!J$377</f>
        <v>0</v>
      </c>
      <c r="K210" s="182">
        <f xml:space="preserve"> PR19FDPublishedTables!K$377</f>
        <v>0</v>
      </c>
      <c r="L210" s="182">
        <f xml:space="preserve"> PR19FDPublishedTables!L$377</f>
        <v>0</v>
      </c>
      <c r="M210" s="182">
        <f xml:space="preserve"> PR19FDPublishedTables!M$377</f>
        <v>0</v>
      </c>
      <c r="N210" s="182">
        <f xml:space="preserve"> PR19FDPublishedTables!N$377</f>
        <v>0</v>
      </c>
      <c r="O210" s="182">
        <f xml:space="preserve"> PR19FDPublishedTables!O$377</f>
        <v>0</v>
      </c>
      <c r="P210" s="182">
        <f xml:space="preserve"> PR19FDPublishedTables!P$377</f>
        <v>0</v>
      </c>
      <c r="Q210" s="182">
        <f xml:space="preserve"> PR19FDPublishedTables!Q$377</f>
        <v>0</v>
      </c>
    </row>
    <row r="211" spans="1:17" s="260" customFormat="1" hidden="1" outlineLevel="2">
      <c r="A211" s="257"/>
      <c r="B211" s="258"/>
      <c r="C211" s="259"/>
      <c r="D211" s="256"/>
      <c r="E211" s="197"/>
      <c r="F211" s="197"/>
      <c r="G211" s="197"/>
      <c r="H211" s="197"/>
      <c r="I211" s="197"/>
      <c r="J211" s="197"/>
      <c r="K211" s="197"/>
      <c r="L211" s="197"/>
      <c r="M211" s="197"/>
      <c r="N211" s="197"/>
      <c r="O211" s="197"/>
      <c r="P211" s="197"/>
      <c r="Q211" s="197"/>
    </row>
    <row r="212" spans="1:17" s="296" customFormat="1" hidden="1" outlineLevel="2">
      <c r="A212" s="291"/>
      <c r="B212" s="292"/>
      <c r="C212" s="293"/>
      <c r="D212" s="294"/>
      <c r="E212" s="182" t="str">
        <f xml:space="preserve"> PR19FDPublishedTables!E$398</f>
        <v>RCV (CPIH inflated RCV) 31 March 2020 post midnight adjustments - WWN - real</v>
      </c>
      <c r="F212" s="182">
        <f xml:space="preserve"> PR19FDPublishedTables!F$398</f>
        <v>0</v>
      </c>
      <c r="G212" s="182" t="str">
        <f xml:space="preserve"> PR19FDPublishedTables!G$398</f>
        <v>£m</v>
      </c>
      <c r="H212" s="182">
        <f xml:space="preserve"> PR19FDPublishedTables!H$398</f>
        <v>0</v>
      </c>
      <c r="I212" s="182">
        <f xml:space="preserve"> PR19FDPublishedTables!I$398</f>
        <v>0</v>
      </c>
      <c r="J212" s="182">
        <f xml:space="preserve"> PR19FDPublishedTables!J$398</f>
        <v>0</v>
      </c>
      <c r="K212" s="182">
        <f xml:space="preserve"> PR19FDPublishedTables!K$398</f>
        <v>0</v>
      </c>
      <c r="L212" s="182">
        <f xml:space="preserve"> PR19FDPublishedTables!L$398</f>
        <v>0</v>
      </c>
      <c r="M212" s="182">
        <f xml:space="preserve"> PR19FDPublishedTables!M$398</f>
        <v>0</v>
      </c>
      <c r="N212" s="182">
        <f xml:space="preserve"> PR19FDPublishedTables!N$398</f>
        <v>0</v>
      </c>
      <c r="O212" s="182">
        <f xml:space="preserve"> PR19FDPublishedTables!O$398</f>
        <v>0</v>
      </c>
      <c r="P212" s="182">
        <f xml:space="preserve"> PR19FDPublishedTables!P$398</f>
        <v>0</v>
      </c>
      <c r="Q212" s="182">
        <f xml:space="preserve"> PR19FDPublishedTables!Q$398</f>
        <v>0</v>
      </c>
    </row>
    <row r="213" spans="1:17" s="260" customFormat="1" hidden="1" outlineLevel="2">
      <c r="A213" s="257"/>
      <c r="B213" s="258"/>
      <c r="C213" s="259"/>
      <c r="D213" s="197"/>
      <c r="E213" s="182" t="str">
        <f xml:space="preserve"> PR19FDPublishedTables!E$411</f>
        <v>Opening RCV (CPIH inflated RCV) - WWN - real</v>
      </c>
      <c r="F213" s="182">
        <f xml:space="preserve"> PR19FDPublishedTables!F$411</f>
        <v>0</v>
      </c>
      <c r="G213" s="182" t="str">
        <f xml:space="preserve"> PR19FDPublishedTables!G$411</f>
        <v>£m</v>
      </c>
      <c r="H213" s="182">
        <f xml:space="preserve"> PR19FDPublishedTables!H$411</f>
        <v>0</v>
      </c>
      <c r="I213" s="182">
        <f xml:space="preserve"> PR19FDPublishedTables!I$411</f>
        <v>0</v>
      </c>
      <c r="J213" s="182">
        <f xml:space="preserve"> PR19FDPublishedTables!J$411</f>
        <v>0</v>
      </c>
      <c r="K213" s="182">
        <f xml:space="preserve"> PR19FDPublishedTables!K$411</f>
        <v>0</v>
      </c>
      <c r="L213" s="182">
        <f xml:space="preserve"> PR19FDPublishedTables!L$411</f>
        <v>0</v>
      </c>
      <c r="M213" s="182">
        <f xml:space="preserve"> PR19FDPublishedTables!M$411</f>
        <v>0</v>
      </c>
      <c r="N213" s="182">
        <f xml:space="preserve"> PR19FDPublishedTables!N$411</f>
        <v>0</v>
      </c>
      <c r="O213" s="182">
        <f xml:space="preserve"> PR19FDPublishedTables!O$411</f>
        <v>0</v>
      </c>
      <c r="P213" s="182">
        <f xml:space="preserve"> PR19FDPublishedTables!P$411</f>
        <v>0</v>
      </c>
      <c r="Q213" s="182">
        <f xml:space="preserve"> PR19FDPublishedTables!Q$411</f>
        <v>0</v>
      </c>
    </row>
    <row r="214" spans="1:17" s="260" customFormat="1" hidden="1" outlineLevel="2">
      <c r="A214" s="257"/>
      <c r="B214" s="258"/>
      <c r="C214" s="259"/>
      <c r="D214" s="256" t="str">
        <f xml:space="preserve"> PR19FDPublishedTables!D$69</f>
        <v>less</v>
      </c>
      <c r="E214" s="182" t="str">
        <f xml:space="preserve"> PR19FDPublishedTables!E$412</f>
        <v>RCV - CPI(H) bf depreciation - WWN - real</v>
      </c>
      <c r="F214" s="182">
        <f xml:space="preserve"> PR19FDPublishedTables!F$412</f>
        <v>0</v>
      </c>
      <c r="G214" s="182" t="str">
        <f xml:space="preserve"> PR19FDPublishedTables!G$412</f>
        <v>£m</v>
      </c>
      <c r="H214" s="182">
        <f xml:space="preserve"> PR19FDPublishedTables!H$412</f>
        <v>0</v>
      </c>
      <c r="I214" s="182">
        <f xml:space="preserve"> PR19FDPublishedTables!I$412</f>
        <v>0</v>
      </c>
      <c r="J214" s="182">
        <f xml:space="preserve"> PR19FDPublishedTables!J$412</f>
        <v>0</v>
      </c>
      <c r="K214" s="182">
        <f xml:space="preserve"> PR19FDPublishedTables!K$412</f>
        <v>0</v>
      </c>
      <c r="L214" s="182">
        <f xml:space="preserve"> PR19FDPublishedTables!L$412</f>
        <v>0</v>
      </c>
      <c r="M214" s="182">
        <f xml:space="preserve"> PR19FDPublishedTables!M$412</f>
        <v>0</v>
      </c>
      <c r="N214" s="182">
        <f xml:space="preserve"> PR19FDPublishedTables!N$412</f>
        <v>0</v>
      </c>
      <c r="O214" s="182">
        <f xml:space="preserve"> PR19FDPublishedTables!O$412</f>
        <v>0</v>
      </c>
      <c r="P214" s="182">
        <f xml:space="preserve"> PR19FDPublishedTables!P$412</f>
        <v>0</v>
      </c>
      <c r="Q214" s="182">
        <f xml:space="preserve"> PR19FDPublishedTables!Q$412</f>
        <v>0</v>
      </c>
    </row>
    <row r="215" spans="1:17" s="260" customFormat="1" hidden="1" outlineLevel="2">
      <c r="A215" s="257"/>
      <c r="B215" s="258"/>
      <c r="C215" s="259"/>
      <c r="D215" s="256" t="str">
        <f xml:space="preserve"> PR19FDPublishedTables!D$70</f>
        <v>less</v>
      </c>
      <c r="E215" s="182" t="str">
        <f xml:space="preserve"> PR19FDPublishedTables!E$413</f>
        <v>Other adjustments CPI(H) - WWN - real</v>
      </c>
      <c r="F215" s="182">
        <f xml:space="preserve"> PR19FDPublishedTables!F$413</f>
        <v>0</v>
      </c>
      <c r="G215" s="182" t="str">
        <f xml:space="preserve"> PR19FDPublishedTables!G$413</f>
        <v>£m</v>
      </c>
      <c r="H215" s="182">
        <f xml:space="preserve"> PR19FDPublishedTables!H$413</f>
        <v>0</v>
      </c>
      <c r="I215" s="182">
        <f xml:space="preserve"> PR19FDPublishedTables!I$413</f>
        <v>0</v>
      </c>
      <c r="J215" s="182">
        <f xml:space="preserve"> PR19FDPublishedTables!J$413</f>
        <v>0</v>
      </c>
      <c r="K215" s="182">
        <f xml:space="preserve"> PR19FDPublishedTables!K$413</f>
        <v>0</v>
      </c>
      <c r="L215" s="182">
        <f xml:space="preserve"> PR19FDPublishedTables!L$413</f>
        <v>0</v>
      </c>
      <c r="M215" s="182">
        <f xml:space="preserve"> PR19FDPublishedTables!M$413</f>
        <v>0</v>
      </c>
      <c r="N215" s="182">
        <f xml:space="preserve"> PR19FDPublishedTables!N$413</f>
        <v>0</v>
      </c>
      <c r="O215" s="182">
        <f xml:space="preserve"> PR19FDPublishedTables!O$413</f>
        <v>0</v>
      </c>
      <c r="P215" s="182">
        <f xml:space="preserve"> PR19FDPublishedTables!P$413</f>
        <v>0</v>
      </c>
      <c r="Q215" s="182">
        <f xml:space="preserve"> PR19FDPublishedTables!Q$413</f>
        <v>0</v>
      </c>
    </row>
    <row r="216" spans="1:17" s="260" customFormat="1" hidden="1" outlineLevel="2">
      <c r="A216" s="257"/>
      <c r="B216" s="258"/>
      <c r="C216" s="259"/>
      <c r="D216" s="256"/>
      <c r="E216" s="182" t="str">
        <f xml:space="preserve"> PR19FDPublishedTables!E$414</f>
        <v>Closing RCV (CPIH inflated RCV) - WWN - real</v>
      </c>
      <c r="F216" s="182">
        <f xml:space="preserve"> PR19FDPublishedTables!F$414</f>
        <v>0</v>
      </c>
      <c r="G216" s="182" t="str">
        <f xml:space="preserve"> PR19FDPublishedTables!G$414</f>
        <v>£m</v>
      </c>
      <c r="H216" s="182">
        <f xml:space="preserve"> PR19FDPublishedTables!H$414</f>
        <v>0</v>
      </c>
      <c r="I216" s="182">
        <f xml:space="preserve"> PR19FDPublishedTables!I$414</f>
        <v>0</v>
      </c>
      <c r="J216" s="182">
        <f xml:space="preserve"> PR19FDPublishedTables!J$414</f>
        <v>0</v>
      </c>
      <c r="K216" s="182">
        <f xml:space="preserve"> PR19FDPublishedTables!K$414</f>
        <v>0</v>
      </c>
      <c r="L216" s="182">
        <f xml:space="preserve"> PR19FDPublishedTables!L$414</f>
        <v>0</v>
      </c>
      <c r="M216" s="182">
        <f xml:space="preserve"> PR19FDPublishedTables!M$414</f>
        <v>0</v>
      </c>
      <c r="N216" s="182">
        <f xml:space="preserve"> PR19FDPublishedTables!N$414</f>
        <v>0</v>
      </c>
      <c r="O216" s="182">
        <f xml:space="preserve"> PR19FDPublishedTables!O$414</f>
        <v>0</v>
      </c>
      <c r="P216" s="182">
        <f xml:space="preserve"> PR19FDPublishedTables!P$414</f>
        <v>0</v>
      </c>
      <c r="Q216" s="182">
        <f xml:space="preserve"> PR19FDPublishedTables!Q$414</f>
        <v>0</v>
      </c>
    </row>
    <row r="217" spans="1:17" s="260" customFormat="1" hidden="1" outlineLevel="2">
      <c r="A217" s="257"/>
      <c r="B217" s="258"/>
      <c r="C217" s="259"/>
      <c r="D217" s="256"/>
      <c r="E217" s="182" t="str">
        <f xml:space="preserve"> PR19FDPublishedTables!E$418</f>
        <v>Average CPIH inflated RCV - WWN - real</v>
      </c>
      <c r="F217" s="182">
        <f xml:space="preserve"> PR19FDPublishedTables!F$418</f>
        <v>0</v>
      </c>
      <c r="G217" s="182" t="str">
        <f xml:space="preserve"> PR19FDPublishedTables!G$418</f>
        <v>£m</v>
      </c>
      <c r="H217" s="182">
        <f xml:space="preserve"> PR19FDPublishedTables!H$418</f>
        <v>0</v>
      </c>
      <c r="I217" s="182">
        <f xml:space="preserve"> PR19FDPublishedTables!I$418</f>
        <v>0</v>
      </c>
      <c r="J217" s="182">
        <f xml:space="preserve"> PR19FDPublishedTables!J$418</f>
        <v>0</v>
      </c>
      <c r="K217" s="182">
        <f xml:space="preserve"> PR19FDPublishedTables!K$418</f>
        <v>0</v>
      </c>
      <c r="L217" s="182">
        <f xml:space="preserve"> PR19FDPublishedTables!L$418</f>
        <v>0</v>
      </c>
      <c r="M217" s="182">
        <f xml:space="preserve"> PR19FDPublishedTables!M$418</f>
        <v>0</v>
      </c>
      <c r="N217" s="182">
        <f xml:space="preserve"> PR19FDPublishedTables!N$418</f>
        <v>0</v>
      </c>
      <c r="O217" s="182">
        <f xml:space="preserve"> PR19FDPublishedTables!O$418</f>
        <v>0</v>
      </c>
      <c r="P217" s="182">
        <f xml:space="preserve"> PR19FDPublishedTables!P$418</f>
        <v>0</v>
      </c>
      <c r="Q217" s="182">
        <f xml:space="preserve"> PR19FDPublishedTables!Q$418</f>
        <v>0</v>
      </c>
    </row>
    <row r="218" spans="1:17" s="260" customFormat="1" hidden="1" outlineLevel="2">
      <c r="A218" s="257"/>
      <c r="B218" s="258"/>
      <c r="C218" s="259"/>
      <c r="D218" s="256"/>
      <c r="E218" s="197"/>
      <c r="F218" s="197"/>
      <c r="G218" s="197"/>
      <c r="H218" s="197"/>
      <c r="I218" s="197"/>
      <c r="J218" s="197"/>
      <c r="K218" s="197"/>
      <c r="L218" s="197"/>
      <c r="M218" s="197"/>
      <c r="N218" s="197"/>
      <c r="O218" s="197"/>
      <c r="P218" s="197"/>
      <c r="Q218" s="197"/>
    </row>
    <row r="219" spans="1:17" s="296" customFormat="1" hidden="1" outlineLevel="2">
      <c r="A219" s="291"/>
      <c r="B219" s="292"/>
      <c r="C219" s="293"/>
      <c r="D219" s="294"/>
      <c r="E219" s="182" t="str">
        <f xml:space="preserve"> PR19FDPublishedTables!E$439</f>
        <v>RCV (post 2020 investment RCV) 31 March 2020 post midnight adjustments - WWN - real</v>
      </c>
      <c r="F219" s="182">
        <f xml:space="preserve"> PR19FDPublishedTables!F$439</f>
        <v>0</v>
      </c>
      <c r="G219" s="182" t="str">
        <f xml:space="preserve"> PR19FDPublishedTables!G$439</f>
        <v>£m</v>
      </c>
      <c r="H219" s="182">
        <f xml:space="preserve"> PR19FDPublishedTables!H$439</f>
        <v>0</v>
      </c>
      <c r="I219" s="182">
        <f xml:space="preserve"> PR19FDPublishedTables!I$439</f>
        <v>0</v>
      </c>
      <c r="J219" s="182">
        <f xml:space="preserve"> PR19FDPublishedTables!J$439</f>
        <v>0</v>
      </c>
      <c r="K219" s="182">
        <f xml:space="preserve"> PR19FDPublishedTables!K$439</f>
        <v>0</v>
      </c>
      <c r="L219" s="182">
        <f xml:space="preserve"> PR19FDPublishedTables!L$439</f>
        <v>0</v>
      </c>
      <c r="M219" s="182">
        <f xml:space="preserve"> PR19FDPublishedTables!M$439</f>
        <v>0</v>
      </c>
      <c r="N219" s="182">
        <f xml:space="preserve"> PR19FDPublishedTables!N$439</f>
        <v>0</v>
      </c>
      <c r="O219" s="182">
        <f xml:space="preserve"> PR19FDPublishedTables!O$439</f>
        <v>0</v>
      </c>
      <c r="P219" s="182">
        <f xml:space="preserve"> PR19FDPublishedTables!P$439</f>
        <v>0</v>
      </c>
      <c r="Q219" s="182">
        <f xml:space="preserve"> PR19FDPublishedTables!Q$439</f>
        <v>0</v>
      </c>
    </row>
    <row r="220" spans="1:17" s="260" customFormat="1" hidden="1" outlineLevel="2">
      <c r="A220" s="257"/>
      <c r="B220" s="258"/>
      <c r="C220" s="259"/>
      <c r="D220" s="256"/>
      <c r="E220" s="182" t="str">
        <f xml:space="preserve"> PR19FDPublishedTables!E$449</f>
        <v>Opening RCV (Post 2020 investment RCV) - WWN - real</v>
      </c>
      <c r="F220" s="182">
        <f xml:space="preserve"> PR19FDPublishedTables!F$449</f>
        <v>0</v>
      </c>
      <c r="G220" s="182" t="str">
        <f xml:space="preserve"> PR19FDPublishedTables!G$449</f>
        <v>£m</v>
      </c>
      <c r="H220" s="182">
        <f xml:space="preserve"> PR19FDPublishedTables!H$449</f>
        <v>0</v>
      </c>
      <c r="I220" s="182">
        <f xml:space="preserve"> PR19FDPublishedTables!I$449</f>
        <v>0</v>
      </c>
      <c r="J220" s="182">
        <f xml:space="preserve"> PR19FDPublishedTables!J$449</f>
        <v>0</v>
      </c>
      <c r="K220" s="182">
        <f xml:space="preserve"> PR19FDPublishedTables!K$449</f>
        <v>0</v>
      </c>
      <c r="L220" s="182">
        <f xml:space="preserve"> PR19FDPublishedTables!L$449</f>
        <v>0</v>
      </c>
      <c r="M220" s="182">
        <f xml:space="preserve"> PR19FDPublishedTables!M$449</f>
        <v>0</v>
      </c>
      <c r="N220" s="182">
        <f xml:space="preserve"> PR19FDPublishedTables!N$449</f>
        <v>0</v>
      </c>
      <c r="O220" s="182">
        <f xml:space="preserve"> PR19FDPublishedTables!O$449</f>
        <v>0</v>
      </c>
      <c r="P220" s="182">
        <f xml:space="preserve"> PR19FDPublishedTables!P$449</f>
        <v>0</v>
      </c>
      <c r="Q220" s="182">
        <f xml:space="preserve"> PR19FDPublishedTables!Q$449</f>
        <v>0</v>
      </c>
    </row>
    <row r="221" spans="1:17" s="260" customFormat="1" hidden="1" outlineLevel="2">
      <c r="A221" s="257"/>
      <c r="B221" s="258"/>
      <c r="C221" s="259"/>
      <c r="D221" s="256" t="str">
        <f xml:space="preserve"> PR19FDPublishedTables!D$108</f>
        <v>plus</v>
      </c>
      <c r="E221" s="182" t="str">
        <f xml:space="preserve"> PR19FDPublishedTables!E$450</f>
        <v>Wastewater network: Non-PAYG Totex - real</v>
      </c>
      <c r="F221" s="182">
        <f xml:space="preserve"> PR19FDPublishedTables!F$450</f>
        <v>0</v>
      </c>
      <c r="G221" s="182" t="str">
        <f xml:space="preserve"> PR19FDPublishedTables!G$450</f>
        <v>£m</v>
      </c>
      <c r="H221" s="182">
        <f xml:space="preserve"> PR19FDPublishedTables!H$450</f>
        <v>0</v>
      </c>
      <c r="I221" s="182">
        <f xml:space="preserve"> PR19FDPublishedTables!I$450</f>
        <v>0</v>
      </c>
      <c r="J221" s="182">
        <f xml:space="preserve"> PR19FDPublishedTables!J$450</f>
        <v>0</v>
      </c>
      <c r="K221" s="182">
        <f xml:space="preserve"> PR19FDPublishedTables!K$450</f>
        <v>0</v>
      </c>
      <c r="L221" s="182">
        <f xml:space="preserve"> PR19FDPublishedTables!L$450</f>
        <v>0</v>
      </c>
      <c r="M221" s="182">
        <f xml:space="preserve"> PR19FDPublishedTables!M$450</f>
        <v>0</v>
      </c>
      <c r="N221" s="182">
        <f xml:space="preserve"> PR19FDPublishedTables!N$450</f>
        <v>0</v>
      </c>
      <c r="O221" s="182">
        <f xml:space="preserve"> PR19FDPublishedTables!O$450</f>
        <v>0</v>
      </c>
      <c r="P221" s="182">
        <f xml:space="preserve"> PR19FDPublishedTables!P$450</f>
        <v>0</v>
      </c>
      <c r="Q221" s="182">
        <f xml:space="preserve"> PR19FDPublishedTables!Q$450</f>
        <v>0</v>
      </c>
    </row>
    <row r="222" spans="1:17" s="260" customFormat="1" hidden="1" outlineLevel="2">
      <c r="A222" s="257"/>
      <c r="B222" s="258"/>
      <c r="C222" s="259"/>
      <c r="D222" s="256" t="str">
        <f xml:space="preserve"> PR19FDPublishedTables!D$109</f>
        <v>less</v>
      </c>
      <c r="E222" s="182" t="str">
        <f xml:space="preserve"> PR19FDPublishedTables!E$451</f>
        <v>RCV additions depreciation - WWN - real POS</v>
      </c>
      <c r="F222" s="182">
        <f xml:space="preserve"> PR19FDPublishedTables!F$451</f>
        <v>0</v>
      </c>
      <c r="G222" s="182" t="str">
        <f xml:space="preserve"> PR19FDPublishedTables!G$451</f>
        <v>£m</v>
      </c>
      <c r="H222" s="182">
        <f xml:space="preserve"> PR19FDPublishedTables!H$451</f>
        <v>0</v>
      </c>
      <c r="I222" s="182">
        <f xml:space="preserve"> PR19FDPublishedTables!I$451</f>
        <v>0</v>
      </c>
      <c r="J222" s="182">
        <f xml:space="preserve"> PR19FDPublishedTables!J$451</f>
        <v>0</v>
      </c>
      <c r="K222" s="182">
        <f xml:space="preserve"> PR19FDPublishedTables!K$451</f>
        <v>0</v>
      </c>
      <c r="L222" s="182">
        <f xml:space="preserve"> PR19FDPublishedTables!L$451</f>
        <v>0</v>
      </c>
      <c r="M222" s="182">
        <f xml:space="preserve"> PR19FDPublishedTables!M$451</f>
        <v>0</v>
      </c>
      <c r="N222" s="182">
        <f xml:space="preserve"> PR19FDPublishedTables!N$451</f>
        <v>0</v>
      </c>
      <c r="O222" s="182">
        <f xml:space="preserve"> PR19FDPublishedTables!O$451</f>
        <v>0</v>
      </c>
      <c r="P222" s="182">
        <f xml:space="preserve"> PR19FDPublishedTables!P$451</f>
        <v>0</v>
      </c>
      <c r="Q222" s="182">
        <f xml:space="preserve"> PR19FDPublishedTables!Q$451</f>
        <v>0</v>
      </c>
    </row>
    <row r="223" spans="1:17" s="260" customFormat="1" hidden="1" outlineLevel="2">
      <c r="A223" s="257"/>
      <c r="B223" s="258"/>
      <c r="C223" s="259"/>
      <c r="D223" s="256"/>
      <c r="E223" s="182" t="str">
        <f xml:space="preserve"> PR19FDPublishedTables!E$452</f>
        <v>Closing RCV (Post 2020 investment RCV) - WWN - real</v>
      </c>
      <c r="F223" s="182">
        <f xml:space="preserve"> PR19FDPublishedTables!F$452</f>
        <v>0</v>
      </c>
      <c r="G223" s="182" t="str">
        <f xml:space="preserve"> PR19FDPublishedTables!G$452</f>
        <v>£m</v>
      </c>
      <c r="H223" s="182">
        <f xml:space="preserve"> PR19FDPublishedTables!H$452</f>
        <v>0</v>
      </c>
      <c r="I223" s="182">
        <f xml:space="preserve"> PR19FDPublishedTables!I$452</f>
        <v>0</v>
      </c>
      <c r="J223" s="182">
        <f xml:space="preserve"> PR19FDPublishedTables!J$452</f>
        <v>0</v>
      </c>
      <c r="K223" s="182">
        <f xml:space="preserve"> PR19FDPublishedTables!K$452</f>
        <v>0</v>
      </c>
      <c r="L223" s="182">
        <f xml:space="preserve"> PR19FDPublishedTables!L$452</f>
        <v>0</v>
      </c>
      <c r="M223" s="182">
        <f xml:space="preserve"> PR19FDPublishedTables!M$452</f>
        <v>0</v>
      </c>
      <c r="N223" s="182">
        <f xml:space="preserve"> PR19FDPublishedTables!N$452</f>
        <v>0</v>
      </c>
      <c r="O223" s="182">
        <f xml:space="preserve"> PR19FDPublishedTables!O$452</f>
        <v>0</v>
      </c>
      <c r="P223" s="182">
        <f xml:space="preserve"> PR19FDPublishedTables!P$452</f>
        <v>0</v>
      </c>
      <c r="Q223" s="182">
        <f xml:space="preserve"> PR19FDPublishedTables!Q$452</f>
        <v>0</v>
      </c>
    </row>
    <row r="224" spans="1:17" s="260" customFormat="1" hidden="1" outlineLevel="2">
      <c r="A224" s="257"/>
      <c r="B224" s="258"/>
      <c r="C224" s="259"/>
      <c r="D224" s="256"/>
      <c r="E224" s="182" t="str">
        <f xml:space="preserve"> PR19FDPublishedTables!E$456</f>
        <v>Average post 2020 investment RCV - WWN - real</v>
      </c>
      <c r="F224" s="182">
        <f xml:space="preserve"> PR19FDPublishedTables!F$456</f>
        <v>0</v>
      </c>
      <c r="G224" s="182" t="str">
        <f xml:space="preserve"> PR19FDPublishedTables!G$456</f>
        <v>£m</v>
      </c>
      <c r="H224" s="182">
        <f xml:space="preserve"> PR19FDPublishedTables!H$456</f>
        <v>0</v>
      </c>
      <c r="I224" s="182">
        <f xml:space="preserve"> PR19FDPublishedTables!I$456</f>
        <v>0</v>
      </c>
      <c r="J224" s="182">
        <f xml:space="preserve"> PR19FDPublishedTables!J$456</f>
        <v>0</v>
      </c>
      <c r="K224" s="182">
        <f xml:space="preserve"> PR19FDPublishedTables!K$456</f>
        <v>0</v>
      </c>
      <c r="L224" s="182">
        <f xml:space="preserve"> PR19FDPublishedTables!L$456</f>
        <v>0</v>
      </c>
      <c r="M224" s="182">
        <f xml:space="preserve"> PR19FDPublishedTables!M$456</f>
        <v>0</v>
      </c>
      <c r="N224" s="182">
        <f xml:space="preserve"> PR19FDPublishedTables!N$456</f>
        <v>0</v>
      </c>
      <c r="O224" s="182">
        <f xml:space="preserve"> PR19FDPublishedTables!O$456</f>
        <v>0</v>
      </c>
      <c r="P224" s="182">
        <f xml:space="preserve"> PR19FDPublishedTables!P$456</f>
        <v>0</v>
      </c>
      <c r="Q224" s="182">
        <f xml:space="preserve"> PR19FDPublishedTables!Q$456</f>
        <v>0</v>
      </c>
    </row>
    <row r="225" spans="1:17" s="260" customFormat="1" hidden="1" outlineLevel="2">
      <c r="A225" s="257"/>
      <c r="B225" s="258"/>
      <c r="C225" s="259"/>
      <c r="D225" s="256"/>
      <c r="E225" s="197"/>
      <c r="F225" s="197"/>
      <c r="G225" s="197"/>
      <c r="H225" s="197"/>
      <c r="I225" s="197"/>
      <c r="J225" s="197"/>
      <c r="K225" s="197"/>
      <c r="L225" s="197"/>
      <c r="M225" s="197"/>
      <c r="N225" s="197"/>
      <c r="O225" s="197"/>
      <c r="P225" s="197"/>
      <c r="Q225" s="197"/>
    </row>
    <row r="226" spans="1:17" s="260" customFormat="1" hidden="1" outlineLevel="2">
      <c r="A226" s="257"/>
      <c r="B226" s="258"/>
      <c r="C226" s="259"/>
      <c r="D226" s="256"/>
      <c r="E226" s="197" t="str">
        <f t="shared" ref="E226:Q226" si="92" xml:space="preserve"> E210</f>
        <v>Average RPI inflated RCV - WWN - real</v>
      </c>
      <c r="F226" s="197">
        <f t="shared" si="92"/>
        <v>0</v>
      </c>
      <c r="G226" s="197" t="str">
        <f t="shared" si="92"/>
        <v>£m</v>
      </c>
      <c r="H226" s="197">
        <f t="shared" si="92"/>
        <v>0</v>
      </c>
      <c r="I226" s="197">
        <f t="shared" si="92"/>
        <v>0</v>
      </c>
      <c r="J226" s="197">
        <f t="shared" si="92"/>
        <v>0</v>
      </c>
      <c r="K226" s="197">
        <f t="shared" si="92"/>
        <v>0</v>
      </c>
      <c r="L226" s="197">
        <f t="shared" si="92"/>
        <v>0</v>
      </c>
      <c r="M226" s="197">
        <f t="shared" si="92"/>
        <v>0</v>
      </c>
      <c r="N226" s="197">
        <f t="shared" si="92"/>
        <v>0</v>
      </c>
      <c r="O226" s="197">
        <f t="shared" si="92"/>
        <v>0</v>
      </c>
      <c r="P226" s="197">
        <f t="shared" si="92"/>
        <v>0</v>
      </c>
      <c r="Q226" s="197">
        <f t="shared" si="92"/>
        <v>0</v>
      </c>
    </row>
    <row r="227" spans="1:17" s="260" customFormat="1" hidden="1" outlineLevel="2">
      <c r="A227" s="257"/>
      <c r="B227" s="258"/>
      <c r="C227" s="259"/>
      <c r="D227" s="256"/>
      <c r="E227" s="197" t="str">
        <f t="shared" ref="E227:Q227" si="93" xml:space="preserve"> E217</f>
        <v>Average CPIH inflated RCV - WWN - real</v>
      </c>
      <c r="F227" s="197">
        <f t="shared" si="93"/>
        <v>0</v>
      </c>
      <c r="G227" s="197" t="str">
        <f t="shared" si="93"/>
        <v>£m</v>
      </c>
      <c r="H227" s="197">
        <f t="shared" si="93"/>
        <v>0</v>
      </c>
      <c r="I227" s="197">
        <f t="shared" si="93"/>
        <v>0</v>
      </c>
      <c r="J227" s="197">
        <f t="shared" si="93"/>
        <v>0</v>
      </c>
      <c r="K227" s="197">
        <f t="shared" si="93"/>
        <v>0</v>
      </c>
      <c r="L227" s="197">
        <f t="shared" si="93"/>
        <v>0</v>
      </c>
      <c r="M227" s="197">
        <f t="shared" si="93"/>
        <v>0</v>
      </c>
      <c r="N227" s="197">
        <f t="shared" si="93"/>
        <v>0</v>
      </c>
      <c r="O227" s="197">
        <f t="shared" si="93"/>
        <v>0</v>
      </c>
      <c r="P227" s="197">
        <f t="shared" si="93"/>
        <v>0</v>
      </c>
      <c r="Q227" s="197">
        <f t="shared" si="93"/>
        <v>0</v>
      </c>
    </row>
    <row r="228" spans="1:17" s="260" customFormat="1" hidden="1" outlineLevel="2">
      <c r="A228" s="257"/>
      <c r="B228" s="258"/>
      <c r="C228" s="259"/>
      <c r="D228" s="256"/>
      <c r="E228" s="197" t="str">
        <f t="shared" ref="E228:Q228" si="94" xml:space="preserve"> E224</f>
        <v>Average post 2020 investment RCV - WWN - real</v>
      </c>
      <c r="F228" s="197">
        <f t="shared" si="94"/>
        <v>0</v>
      </c>
      <c r="G228" s="197" t="str">
        <f t="shared" si="94"/>
        <v>£m</v>
      </c>
      <c r="H228" s="197">
        <f t="shared" si="94"/>
        <v>0</v>
      </c>
      <c r="I228" s="197">
        <f t="shared" si="94"/>
        <v>0</v>
      </c>
      <c r="J228" s="197">
        <f t="shared" si="94"/>
        <v>0</v>
      </c>
      <c r="K228" s="197">
        <f t="shared" si="94"/>
        <v>0</v>
      </c>
      <c r="L228" s="197">
        <f t="shared" si="94"/>
        <v>0</v>
      </c>
      <c r="M228" s="197">
        <f t="shared" si="94"/>
        <v>0</v>
      </c>
      <c r="N228" s="197">
        <f t="shared" si="94"/>
        <v>0</v>
      </c>
      <c r="O228" s="197">
        <f t="shared" si="94"/>
        <v>0</v>
      </c>
      <c r="P228" s="197">
        <f t="shared" si="94"/>
        <v>0</v>
      </c>
      <c r="Q228" s="197">
        <f t="shared" si="94"/>
        <v>0</v>
      </c>
    </row>
    <row r="229" spans="1:17" s="260" customFormat="1" hidden="1" outlineLevel="2">
      <c r="A229" s="257"/>
      <c r="B229" s="258"/>
      <c r="C229" s="259"/>
      <c r="D229" s="256"/>
      <c r="E229" s="325" t="s">
        <v>886</v>
      </c>
      <c r="F229" s="392"/>
      <c r="G229" s="325" t="s">
        <v>170</v>
      </c>
      <c r="H229" s="392"/>
      <c r="I229" s="392"/>
      <c r="J229" s="325">
        <f t="shared" ref="J229:N229" si="95" xml:space="preserve"> SUM(J226:J228)</f>
        <v>0</v>
      </c>
      <c r="K229" s="325">
        <f t="shared" si="95"/>
        <v>0</v>
      </c>
      <c r="L229" s="325">
        <f t="shared" si="95"/>
        <v>0</v>
      </c>
      <c r="M229" s="325">
        <f t="shared" si="95"/>
        <v>0</v>
      </c>
      <c r="N229" s="325">
        <f t="shared" si="95"/>
        <v>0</v>
      </c>
      <c r="O229" s="325">
        <f xml:space="preserve"> SUM(O226:O228)</f>
        <v>0</v>
      </c>
      <c r="P229" s="325">
        <f t="shared" ref="P229:Q229" si="96" xml:space="preserve"> SUM(P226:P228)</f>
        <v>0</v>
      </c>
      <c r="Q229" s="325">
        <f t="shared" si="96"/>
        <v>0</v>
      </c>
    </row>
    <row r="230" spans="1:17" s="260" customFormat="1" hidden="1" outlineLevel="1">
      <c r="A230" s="257"/>
      <c r="B230" s="258"/>
      <c r="C230" s="259"/>
      <c r="D230" s="256"/>
      <c r="E230" s="197"/>
      <c r="F230" s="197"/>
      <c r="G230" s="197"/>
      <c r="H230" s="197"/>
      <c r="I230" s="197"/>
      <c r="J230" s="197"/>
      <c r="K230" s="197"/>
      <c r="L230" s="197"/>
      <c r="M230" s="197"/>
      <c r="N230" s="197"/>
      <c r="O230" s="197"/>
      <c r="P230" s="197"/>
      <c r="Q230" s="197"/>
    </row>
    <row r="231" spans="1:17" s="260" customFormat="1" hidden="1" outlineLevel="1" collapsed="1">
      <c r="A231" s="257"/>
      <c r="B231" s="258" t="s">
        <v>772</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06" customFormat="1" hidden="1" outlineLevel="2">
      <c r="A233" s="299"/>
      <c r="B233" s="300"/>
      <c r="C233" s="301"/>
      <c r="D233" s="302"/>
      <c r="E233" s="303" t="str">
        <f t="shared" ref="E233:P233" si="97" xml:space="preserve"> E$19</f>
        <v>Annual update - CPIH FYA active inflator from FYA 2017-18 - nominal year average prices (used for average RCV)</v>
      </c>
      <c r="F233" s="303">
        <f t="shared" si="97"/>
        <v>0</v>
      </c>
      <c r="G233" s="303" t="str">
        <f t="shared" si="97"/>
        <v>Factor</v>
      </c>
      <c r="H233" s="303">
        <f t="shared" si="97"/>
        <v>0</v>
      </c>
      <c r="I233" s="303">
        <f t="shared" si="97"/>
        <v>0</v>
      </c>
      <c r="J233" s="303">
        <f t="shared" si="97"/>
        <v>0</v>
      </c>
      <c r="K233" s="303">
        <f t="shared" si="97"/>
        <v>0</v>
      </c>
      <c r="L233" s="303">
        <f t="shared" si="97"/>
        <v>1.0386214616983847</v>
      </c>
      <c r="M233" s="303">
        <f t="shared" si="97"/>
        <v>1.0469374700143934</v>
      </c>
      <c r="N233" s="303">
        <f t="shared" si="97"/>
        <v>0</v>
      </c>
      <c r="O233" s="303">
        <f t="shared" si="97"/>
        <v>0</v>
      </c>
      <c r="P233" s="303">
        <f t="shared" si="97"/>
        <v>0</v>
      </c>
      <c r="Q233" s="303">
        <f xml:space="preserve"> Q$19</f>
        <v>0</v>
      </c>
    </row>
    <row r="234" spans="1:17" s="206" customFormat="1" hidden="1" outlineLevel="2">
      <c r="A234" s="299"/>
      <c r="B234" s="300"/>
      <c r="C234" s="301"/>
      <c r="D234" s="302"/>
      <c r="E234" s="303" t="str">
        <f t="shared" ref="E234:P234" si="98" xml:space="preserve"> E$20</f>
        <v>Annual update - CPIH FYE active inflator from FYA 2017-18 - nominal year end prices (used for RCV components)</v>
      </c>
      <c r="F234" s="303">
        <f t="shared" si="98"/>
        <v>0</v>
      </c>
      <c r="G234" s="303" t="str">
        <f t="shared" si="98"/>
        <v>Factor</v>
      </c>
      <c r="H234" s="303">
        <f t="shared" si="98"/>
        <v>0</v>
      </c>
      <c r="I234" s="303">
        <f t="shared" si="98"/>
        <v>0</v>
      </c>
      <c r="J234" s="303">
        <f t="shared" si="98"/>
        <v>0</v>
      </c>
      <c r="K234" s="303">
        <f t="shared" si="98"/>
        <v>0</v>
      </c>
      <c r="L234" s="303">
        <f t="shared" si="98"/>
        <v>1.0420598112905806</v>
      </c>
      <c r="M234" s="303">
        <f t="shared" si="98"/>
        <v>1.0526147449224375</v>
      </c>
      <c r="N234" s="303">
        <f t="shared" si="98"/>
        <v>0</v>
      </c>
      <c r="O234" s="303">
        <f t="shared" si="98"/>
        <v>0</v>
      </c>
      <c r="P234" s="303">
        <f t="shared" si="98"/>
        <v>0</v>
      </c>
      <c r="Q234" s="303">
        <f xml:space="preserve"> Q$20</f>
        <v>0</v>
      </c>
    </row>
    <row r="235" spans="1:17" s="260" customFormat="1" hidden="1" outlineLevel="1">
      <c r="A235" s="257"/>
      <c r="B235" s="258"/>
      <c r="C235" s="259"/>
      <c r="D235" s="256"/>
      <c r="E235" s="197"/>
      <c r="F235" s="197"/>
      <c r="G235" s="197"/>
      <c r="H235" s="197"/>
      <c r="I235" s="197"/>
      <c r="J235" s="197"/>
      <c r="K235" s="197"/>
      <c r="L235" s="197"/>
      <c r="M235" s="197"/>
      <c r="N235" s="197"/>
      <c r="O235" s="197"/>
      <c r="P235" s="197"/>
      <c r="Q235" s="197"/>
    </row>
    <row r="236" spans="1:17" s="260" customFormat="1" hidden="1" outlineLevel="1" collapsed="1">
      <c r="A236" s="257"/>
      <c r="B236" s="258" t="s">
        <v>797</v>
      </c>
      <c r="C236" s="259"/>
      <c r="D236" s="256"/>
      <c r="E236" s="197"/>
      <c r="F236" s="197"/>
      <c r="G236" s="197"/>
      <c r="H236" s="197"/>
      <c r="I236" s="197"/>
      <c r="J236" s="197"/>
      <c r="K236" s="197"/>
      <c r="L236" s="197"/>
      <c r="M236" s="197"/>
      <c r="N236" s="197"/>
      <c r="O236" s="197"/>
      <c r="P236" s="197"/>
      <c r="Q236" s="197"/>
    </row>
    <row r="237" spans="1:17" s="260" customFormat="1" hidden="1" outlineLevel="2">
      <c r="A237" s="257"/>
      <c r="B237" s="258"/>
      <c r="C237" s="259"/>
      <c r="D237" s="256"/>
      <c r="E237" s="197"/>
      <c r="F237" s="197"/>
      <c r="G237" s="197"/>
      <c r="H237" s="197"/>
      <c r="I237" s="197"/>
      <c r="J237" s="197"/>
      <c r="K237" s="197"/>
      <c r="L237" s="197"/>
      <c r="M237" s="197"/>
      <c r="N237" s="197"/>
      <c r="O237" s="197"/>
      <c r="P237" s="197"/>
      <c r="Q237" s="197"/>
    </row>
    <row r="238" spans="1:17" s="260" customFormat="1" hidden="1" outlineLevel="2">
      <c r="A238" s="257"/>
      <c r="B238" s="258"/>
      <c r="C238" s="259"/>
      <c r="D238" s="256"/>
      <c r="E238" s="197" t="s">
        <v>1102</v>
      </c>
      <c r="F238" s="197"/>
      <c r="G238" s="197" t="s">
        <v>170</v>
      </c>
      <c r="H238" s="197"/>
      <c r="I238" s="197"/>
      <c r="J238" s="197">
        <f t="shared" ref="J238:Q238" si="99" xml:space="preserve"> J207 * J234</f>
        <v>0</v>
      </c>
      <c r="K238" s="197">
        <f t="shared" si="99"/>
        <v>0</v>
      </c>
      <c r="L238" s="197">
        <f t="shared" si="99"/>
        <v>0</v>
      </c>
      <c r="M238" s="197">
        <f t="shared" si="99"/>
        <v>0</v>
      </c>
      <c r="N238" s="197">
        <f t="shared" si="99"/>
        <v>0</v>
      </c>
      <c r="O238" s="197">
        <f t="shared" si="99"/>
        <v>0</v>
      </c>
      <c r="P238" s="197">
        <f t="shared" si="99"/>
        <v>0</v>
      </c>
      <c r="Q238" s="197">
        <f t="shared" si="99"/>
        <v>0</v>
      </c>
    </row>
    <row r="239" spans="1:17" s="260" customFormat="1" hidden="1" outlineLevel="2">
      <c r="A239" s="257"/>
      <c r="B239" s="258"/>
      <c r="C239" s="259"/>
      <c r="D239" s="256"/>
      <c r="E239" s="197" t="s">
        <v>250</v>
      </c>
      <c r="F239" s="197"/>
      <c r="G239" s="197" t="s">
        <v>170</v>
      </c>
      <c r="H239" s="197"/>
      <c r="I239" s="197"/>
      <c r="J239" s="197">
        <f t="shared" ref="J239:Q239" si="100" xml:space="preserve"> J208 * J234</f>
        <v>0</v>
      </c>
      <c r="K239" s="197">
        <f t="shared" si="100"/>
        <v>0</v>
      </c>
      <c r="L239" s="197">
        <f t="shared" si="100"/>
        <v>0</v>
      </c>
      <c r="M239" s="197">
        <f t="shared" si="100"/>
        <v>0</v>
      </c>
      <c r="N239" s="197">
        <f t="shared" si="100"/>
        <v>0</v>
      </c>
      <c r="O239" s="197">
        <f t="shared" si="100"/>
        <v>0</v>
      </c>
      <c r="P239" s="197">
        <f t="shared" si="100"/>
        <v>0</v>
      </c>
      <c r="Q239" s="197">
        <f t="shared" si="100"/>
        <v>0</v>
      </c>
    </row>
    <row r="240" spans="1:17" s="260" customFormat="1" hidden="1" outlineLevel="2">
      <c r="A240" s="257"/>
      <c r="B240" s="258"/>
      <c r="C240" s="259"/>
      <c r="D240" s="256"/>
      <c r="E240" s="197" t="s">
        <v>1103</v>
      </c>
      <c r="F240" s="197"/>
      <c r="G240" s="197" t="s">
        <v>170</v>
      </c>
      <c r="H240" s="197"/>
      <c r="I240" s="197"/>
      <c r="J240" s="197">
        <f t="shared" ref="J240:Q240" si="101" xml:space="preserve"> IF( J$10 = 1, J206 * J234, J209 * J234)</f>
        <v>0</v>
      </c>
      <c r="K240" s="197">
        <f t="shared" si="101"/>
        <v>0</v>
      </c>
      <c r="L240" s="197">
        <f t="shared" si="101"/>
        <v>0</v>
      </c>
      <c r="M240" s="197">
        <f t="shared" si="101"/>
        <v>0</v>
      </c>
      <c r="N240" s="197">
        <f t="shared" si="101"/>
        <v>0</v>
      </c>
      <c r="O240" s="197">
        <f t="shared" si="101"/>
        <v>0</v>
      </c>
      <c r="P240" s="197">
        <f t="shared" si="101"/>
        <v>0</v>
      </c>
      <c r="Q240" s="197">
        <f t="shared" si="101"/>
        <v>0</v>
      </c>
    </row>
    <row r="241" spans="1:17" s="260" customFormat="1" hidden="1" outlineLevel="2">
      <c r="A241" s="257"/>
      <c r="B241" s="258"/>
      <c r="C241" s="259"/>
      <c r="D241" s="256"/>
      <c r="E241" s="197"/>
      <c r="F241" s="197"/>
      <c r="G241" s="197"/>
      <c r="H241" s="197"/>
      <c r="I241" s="197"/>
      <c r="J241" s="197"/>
      <c r="K241" s="197"/>
      <c r="L241" s="197"/>
      <c r="M241" s="197"/>
      <c r="N241" s="197"/>
      <c r="O241" s="197"/>
      <c r="P241" s="197"/>
      <c r="Q241" s="197"/>
    </row>
    <row r="242" spans="1:17" s="260" customFormat="1" hidden="1" outlineLevel="2">
      <c r="A242" s="257"/>
      <c r="B242" s="258"/>
      <c r="C242" s="259"/>
      <c r="D242" s="256"/>
      <c r="E242" s="197" t="s">
        <v>1104</v>
      </c>
      <c r="F242" s="197"/>
      <c r="G242" s="197" t="s">
        <v>170</v>
      </c>
      <c r="H242" s="197"/>
      <c r="I242" s="197"/>
      <c r="J242" s="197">
        <f t="shared" ref="J242:Q242" si="102" xml:space="preserve"> J213 * J234</f>
        <v>0</v>
      </c>
      <c r="K242" s="197">
        <f t="shared" si="102"/>
        <v>0</v>
      </c>
      <c r="L242" s="197">
        <f t="shared" si="102"/>
        <v>0</v>
      </c>
      <c r="M242" s="197">
        <f t="shared" si="102"/>
        <v>0</v>
      </c>
      <c r="N242" s="197">
        <f t="shared" si="102"/>
        <v>0</v>
      </c>
      <c r="O242" s="197">
        <f t="shared" si="102"/>
        <v>0</v>
      </c>
      <c r="P242" s="197">
        <f t="shared" si="102"/>
        <v>0</v>
      </c>
      <c r="Q242" s="197">
        <f t="shared" si="102"/>
        <v>0</v>
      </c>
    </row>
    <row r="243" spans="1:17" s="260" customFormat="1" hidden="1" outlineLevel="2">
      <c r="A243" s="257"/>
      <c r="B243" s="258"/>
      <c r="C243" s="259"/>
      <c r="D243" s="256"/>
      <c r="E243" s="197" t="s">
        <v>260</v>
      </c>
      <c r="F243" s="197"/>
      <c r="G243" s="197" t="s">
        <v>170</v>
      </c>
      <c r="H243" s="197"/>
      <c r="I243" s="197"/>
      <c r="J243" s="197">
        <f t="shared" ref="J243:Q243" si="103" xml:space="preserve"> J214 * J234</f>
        <v>0</v>
      </c>
      <c r="K243" s="197">
        <f t="shared" si="103"/>
        <v>0</v>
      </c>
      <c r="L243" s="197">
        <f t="shared" si="103"/>
        <v>0</v>
      </c>
      <c r="M243" s="197">
        <f t="shared" si="103"/>
        <v>0</v>
      </c>
      <c r="N243" s="197">
        <f t="shared" si="103"/>
        <v>0</v>
      </c>
      <c r="O243" s="197">
        <f t="shared" si="103"/>
        <v>0</v>
      </c>
      <c r="P243" s="197">
        <f t="shared" si="103"/>
        <v>0</v>
      </c>
      <c r="Q243" s="197">
        <f t="shared" si="103"/>
        <v>0</v>
      </c>
    </row>
    <row r="244" spans="1:17" s="260" customFormat="1" hidden="1" outlineLevel="2">
      <c r="A244" s="257"/>
      <c r="B244" s="258"/>
      <c r="C244" s="259"/>
      <c r="D244" s="256"/>
      <c r="E244" s="197" t="s">
        <v>262</v>
      </c>
      <c r="F244" s="197"/>
      <c r="G244" s="197" t="s">
        <v>170</v>
      </c>
      <c r="H244" s="197"/>
      <c r="I244" s="197"/>
      <c r="J244" s="197">
        <f t="shared" ref="J244:Q244" si="104" xml:space="preserve"> J215 * J234</f>
        <v>0</v>
      </c>
      <c r="K244" s="197">
        <f t="shared" si="104"/>
        <v>0</v>
      </c>
      <c r="L244" s="197">
        <f t="shared" si="104"/>
        <v>0</v>
      </c>
      <c r="M244" s="197">
        <f t="shared" si="104"/>
        <v>0</v>
      </c>
      <c r="N244" s="197">
        <f t="shared" si="104"/>
        <v>0</v>
      </c>
      <c r="O244" s="197">
        <f t="shared" si="104"/>
        <v>0</v>
      </c>
      <c r="P244" s="197">
        <f t="shared" si="104"/>
        <v>0</v>
      </c>
      <c r="Q244" s="197">
        <f t="shared" si="104"/>
        <v>0</v>
      </c>
    </row>
    <row r="245" spans="1:17" s="260" customFormat="1" hidden="1" outlineLevel="2">
      <c r="A245" s="257"/>
      <c r="B245" s="258"/>
      <c r="C245" s="259"/>
      <c r="D245" s="256"/>
      <c r="E245" s="197" t="s">
        <v>1105</v>
      </c>
      <c r="F245" s="197"/>
      <c r="G245" s="197" t="s">
        <v>170</v>
      </c>
      <c r="H245" s="197"/>
      <c r="I245" s="197"/>
      <c r="J245" s="197">
        <f t="shared" ref="J245:Q245" si="105" xml:space="preserve"> IF( J$10 = 1, J212 * J234, J216 * J234)</f>
        <v>0</v>
      </c>
      <c r="K245" s="197">
        <f t="shared" si="105"/>
        <v>0</v>
      </c>
      <c r="L245" s="197">
        <f t="shared" si="105"/>
        <v>0</v>
      </c>
      <c r="M245" s="197">
        <f t="shared" si="105"/>
        <v>0</v>
      </c>
      <c r="N245" s="197">
        <f t="shared" si="105"/>
        <v>0</v>
      </c>
      <c r="O245" s="197">
        <f t="shared" si="105"/>
        <v>0</v>
      </c>
      <c r="P245" s="197">
        <f t="shared" si="105"/>
        <v>0</v>
      </c>
      <c r="Q245" s="197">
        <f t="shared" si="105"/>
        <v>0</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
        <v>1106</v>
      </c>
      <c r="F247" s="197"/>
      <c r="G247" s="197" t="s">
        <v>170</v>
      </c>
      <c r="H247" s="197"/>
      <c r="I247" s="197"/>
      <c r="J247" s="197">
        <f t="shared" ref="J247:Q247" si="106" xml:space="preserve"> J220 * J234</f>
        <v>0</v>
      </c>
      <c r="K247" s="197">
        <f t="shared" si="106"/>
        <v>0</v>
      </c>
      <c r="L247" s="197">
        <f t="shared" si="106"/>
        <v>0</v>
      </c>
      <c r="M247" s="197">
        <f t="shared" si="106"/>
        <v>0</v>
      </c>
      <c r="N247" s="197">
        <f t="shared" si="106"/>
        <v>0</v>
      </c>
      <c r="O247" s="197">
        <f t="shared" si="106"/>
        <v>0</v>
      </c>
      <c r="P247" s="197">
        <f t="shared" si="106"/>
        <v>0</v>
      </c>
      <c r="Q247" s="197">
        <f t="shared" si="106"/>
        <v>0</v>
      </c>
    </row>
    <row r="248" spans="1:17" s="260" customFormat="1" hidden="1" outlineLevel="2">
      <c r="A248" s="257"/>
      <c r="B248" s="258"/>
      <c r="C248" s="259"/>
      <c r="D248" s="256"/>
      <c r="E248" s="197" t="s">
        <v>270</v>
      </c>
      <c r="F248" s="197"/>
      <c r="G248" s="197" t="s">
        <v>170</v>
      </c>
      <c r="H248" s="197"/>
      <c r="I248" s="197"/>
      <c r="J248" s="197">
        <f t="shared" ref="J248:Q248" si="107" xml:space="preserve"> J221 * J234</f>
        <v>0</v>
      </c>
      <c r="K248" s="197">
        <f t="shared" si="107"/>
        <v>0</v>
      </c>
      <c r="L248" s="197">
        <f t="shared" si="107"/>
        <v>0</v>
      </c>
      <c r="M248" s="197">
        <f t="shared" si="107"/>
        <v>0</v>
      </c>
      <c r="N248" s="197">
        <f t="shared" si="107"/>
        <v>0</v>
      </c>
      <c r="O248" s="197">
        <f t="shared" si="107"/>
        <v>0</v>
      </c>
      <c r="P248" s="197">
        <f t="shared" si="107"/>
        <v>0</v>
      </c>
      <c r="Q248" s="197">
        <f t="shared" si="107"/>
        <v>0</v>
      </c>
    </row>
    <row r="249" spans="1:17" s="260" customFormat="1" hidden="1" outlineLevel="2">
      <c r="A249" s="257"/>
      <c r="B249" s="258"/>
      <c r="C249" s="259"/>
      <c r="D249" s="256"/>
      <c r="E249" s="197" t="s">
        <v>272</v>
      </c>
      <c r="F249" s="197"/>
      <c r="G249" s="197" t="s">
        <v>170</v>
      </c>
      <c r="H249" s="197"/>
      <c r="I249" s="197"/>
      <c r="J249" s="197">
        <f t="shared" ref="J249:Q249" si="108" xml:space="preserve"> J222 * J234</f>
        <v>0</v>
      </c>
      <c r="K249" s="197">
        <f t="shared" si="108"/>
        <v>0</v>
      </c>
      <c r="L249" s="197">
        <f t="shared" si="108"/>
        <v>0</v>
      </c>
      <c r="M249" s="197">
        <f t="shared" si="108"/>
        <v>0</v>
      </c>
      <c r="N249" s="197">
        <f t="shared" si="108"/>
        <v>0</v>
      </c>
      <c r="O249" s="197">
        <f t="shared" si="108"/>
        <v>0</v>
      </c>
      <c r="P249" s="197">
        <f t="shared" si="108"/>
        <v>0</v>
      </c>
      <c r="Q249" s="197">
        <f t="shared" si="108"/>
        <v>0</v>
      </c>
    </row>
    <row r="250" spans="1:17" s="260" customFormat="1" hidden="1" outlineLevel="2">
      <c r="A250" s="257"/>
      <c r="B250" s="258"/>
      <c r="C250" s="259"/>
      <c r="D250" s="256"/>
      <c r="E250" s="197" t="s">
        <v>1107</v>
      </c>
      <c r="F250" s="197"/>
      <c r="G250" s="197" t="s">
        <v>170</v>
      </c>
      <c r="H250" s="197"/>
      <c r="I250" s="197"/>
      <c r="J250" s="197">
        <f t="shared" ref="J250:Q250" si="109" xml:space="preserve"> IF(J$10 = 1, J219 * J234, J223 * J234)</f>
        <v>0</v>
      </c>
      <c r="K250" s="197">
        <f t="shared" si="109"/>
        <v>0</v>
      </c>
      <c r="L250" s="197">
        <f t="shared" si="109"/>
        <v>0</v>
      </c>
      <c r="M250" s="197">
        <f t="shared" si="109"/>
        <v>0</v>
      </c>
      <c r="N250" s="197">
        <f t="shared" si="109"/>
        <v>0</v>
      </c>
      <c r="O250" s="197">
        <f t="shared" si="109"/>
        <v>0</v>
      </c>
      <c r="P250" s="197">
        <f t="shared" si="109"/>
        <v>0</v>
      </c>
      <c r="Q250" s="197">
        <f t="shared" si="109"/>
        <v>0</v>
      </c>
    </row>
    <row r="251" spans="1:17" s="260" customFormat="1" hidden="1" outlineLevel="2">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2">
      <c r="A252" s="257"/>
      <c r="B252" s="258"/>
      <c r="C252" s="259"/>
      <c r="D252" s="256"/>
      <c r="E252" s="197" t="s">
        <v>1108</v>
      </c>
      <c r="F252" s="197"/>
      <c r="G252" s="197" t="s">
        <v>170</v>
      </c>
      <c r="H252" s="197"/>
      <c r="I252" s="197"/>
      <c r="J252" s="197">
        <f t="shared" ref="J252:Q252" si="110" xml:space="preserve"> J210 * J233</f>
        <v>0</v>
      </c>
      <c r="K252" s="197">
        <f t="shared" si="110"/>
        <v>0</v>
      </c>
      <c r="L252" s="197">
        <f t="shared" si="110"/>
        <v>0</v>
      </c>
      <c r="M252" s="197">
        <f t="shared" si="110"/>
        <v>0</v>
      </c>
      <c r="N252" s="197">
        <f t="shared" si="110"/>
        <v>0</v>
      </c>
      <c r="O252" s="197">
        <f t="shared" si="110"/>
        <v>0</v>
      </c>
      <c r="P252" s="197">
        <f t="shared" si="110"/>
        <v>0</v>
      </c>
      <c r="Q252" s="197">
        <f t="shared" si="110"/>
        <v>0</v>
      </c>
    </row>
    <row r="253" spans="1:17" s="260" customFormat="1" hidden="1" outlineLevel="2">
      <c r="A253" s="257"/>
      <c r="B253" s="258"/>
      <c r="C253" s="259"/>
      <c r="D253" s="256"/>
      <c r="E253" s="197" t="s">
        <v>1109</v>
      </c>
      <c r="F253" s="197"/>
      <c r="G253" s="197" t="s">
        <v>170</v>
      </c>
      <c r="H253" s="197"/>
      <c r="I253" s="197"/>
      <c r="J253" s="197">
        <f t="shared" ref="J253:Q253" si="111" xml:space="preserve"> J217 * J233</f>
        <v>0</v>
      </c>
      <c r="K253" s="197">
        <f t="shared" si="111"/>
        <v>0</v>
      </c>
      <c r="L253" s="197">
        <f t="shared" si="111"/>
        <v>0</v>
      </c>
      <c r="M253" s="197">
        <f t="shared" si="111"/>
        <v>0</v>
      </c>
      <c r="N253" s="197">
        <f t="shared" si="111"/>
        <v>0</v>
      </c>
      <c r="O253" s="197">
        <f t="shared" si="111"/>
        <v>0</v>
      </c>
      <c r="P253" s="197">
        <f t="shared" si="111"/>
        <v>0</v>
      </c>
      <c r="Q253" s="197">
        <f t="shared" si="111"/>
        <v>0</v>
      </c>
    </row>
    <row r="254" spans="1:17" s="260" customFormat="1" hidden="1" outlineLevel="2">
      <c r="A254" s="257"/>
      <c r="B254" s="258"/>
      <c r="C254" s="259"/>
      <c r="D254" s="256"/>
      <c r="E254" s="197" t="s">
        <v>1110</v>
      </c>
      <c r="F254" s="197"/>
      <c r="G254" s="197" t="s">
        <v>170</v>
      </c>
      <c r="H254" s="197"/>
      <c r="I254" s="197"/>
      <c r="J254" s="197">
        <f t="shared" ref="J254:Q254" si="112" xml:space="preserve"> J224 * J233</f>
        <v>0</v>
      </c>
      <c r="K254" s="197">
        <f t="shared" si="112"/>
        <v>0</v>
      </c>
      <c r="L254" s="197">
        <f t="shared" si="112"/>
        <v>0</v>
      </c>
      <c r="M254" s="197">
        <f t="shared" si="112"/>
        <v>0</v>
      </c>
      <c r="N254" s="197">
        <f t="shared" si="112"/>
        <v>0</v>
      </c>
      <c r="O254" s="197">
        <f t="shared" si="112"/>
        <v>0</v>
      </c>
      <c r="P254" s="197">
        <f t="shared" si="112"/>
        <v>0</v>
      </c>
      <c r="Q254" s="197">
        <f t="shared" si="112"/>
        <v>0</v>
      </c>
    </row>
    <row r="255" spans="1:17" s="193" customFormat="1" hidden="1" outlineLevel="2">
      <c r="A255" s="189"/>
      <c r="B255" s="309"/>
      <c r="C255" s="191"/>
      <c r="D255" s="192"/>
      <c r="E255" s="244" t="s">
        <v>1111</v>
      </c>
      <c r="F255" s="244"/>
      <c r="G255" s="244" t="s">
        <v>170</v>
      </c>
      <c r="H255" s="244"/>
      <c r="I255" s="244"/>
      <c r="J255" s="244">
        <f t="shared" ref="J255:Q255" si="113" xml:space="preserve"> SUM(J252:J254)</f>
        <v>0</v>
      </c>
      <c r="K255" s="244">
        <f t="shared" si="113"/>
        <v>0</v>
      </c>
      <c r="L255" s="244">
        <f t="shared" si="113"/>
        <v>0</v>
      </c>
      <c r="M255" s="244">
        <f t="shared" si="113"/>
        <v>0</v>
      </c>
      <c r="N255" s="244">
        <f t="shared" si="113"/>
        <v>0</v>
      </c>
      <c r="O255" s="244">
        <f t="shared" si="113"/>
        <v>0</v>
      </c>
      <c r="P255" s="244">
        <f t="shared" si="113"/>
        <v>0</v>
      </c>
      <c r="Q255" s="244">
        <f t="shared" si="113"/>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813</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267"/>
      <c r="F258" s="267"/>
      <c r="G258" s="267"/>
      <c r="H258" s="268"/>
      <c r="I258" s="267"/>
      <c r="J258" s="268"/>
      <c r="K258" s="268"/>
      <c r="L258" s="268"/>
      <c r="M258" s="268"/>
      <c r="N258" s="268"/>
      <c r="O258" s="268"/>
      <c r="P258" s="268"/>
      <c r="Q258" s="268"/>
    </row>
    <row r="259" spans="1:17" s="201" customFormat="1" hidden="1" outlineLevel="2">
      <c r="A259" s="319"/>
      <c r="B259" s="320"/>
      <c r="C259" s="321"/>
      <c r="D259" s="322"/>
      <c r="E259" s="323" t="str">
        <f t="shared" ref="E259:Q259" si="114" xml:space="preserve"> E240</f>
        <v>Closing RCV (RPI inflated RCV) - WWN - nominal</v>
      </c>
      <c r="F259" s="323">
        <f t="shared" si="114"/>
        <v>0</v>
      </c>
      <c r="G259" s="323" t="str">
        <f t="shared" si="114"/>
        <v>£m</v>
      </c>
      <c r="H259" s="323">
        <f t="shared" si="114"/>
        <v>0</v>
      </c>
      <c r="I259" s="323">
        <f t="shared" si="114"/>
        <v>0</v>
      </c>
      <c r="J259" s="323">
        <f t="shared" si="114"/>
        <v>0</v>
      </c>
      <c r="K259" s="323">
        <f t="shared" si="114"/>
        <v>0</v>
      </c>
      <c r="L259" s="323">
        <f t="shared" si="114"/>
        <v>0</v>
      </c>
      <c r="M259" s="323">
        <f t="shared" si="114"/>
        <v>0</v>
      </c>
      <c r="N259" s="323">
        <f t="shared" si="114"/>
        <v>0</v>
      </c>
      <c r="O259" s="323">
        <f t="shared" si="114"/>
        <v>0</v>
      </c>
      <c r="P259" s="323">
        <f t="shared" si="114"/>
        <v>0</v>
      </c>
      <c r="Q259" s="323">
        <f t="shared" si="114"/>
        <v>0</v>
      </c>
    </row>
    <row r="260" spans="1:17" s="201" customFormat="1" hidden="1" outlineLevel="2">
      <c r="A260" s="319"/>
      <c r="B260" s="320"/>
      <c r="C260" s="321"/>
      <c r="D260" s="322" t="s">
        <v>565</v>
      </c>
      <c r="E260" s="323" t="str">
        <f t="shared" ref="E260:Q260" si="115" xml:space="preserve"> E245</f>
        <v>Closing RCV (CPIH inflated RCV) - WWN - nominal</v>
      </c>
      <c r="F260" s="323">
        <f t="shared" si="115"/>
        <v>0</v>
      </c>
      <c r="G260" s="323" t="str">
        <f t="shared" si="115"/>
        <v>£m</v>
      </c>
      <c r="H260" s="323">
        <f t="shared" si="115"/>
        <v>0</v>
      </c>
      <c r="I260" s="323">
        <f t="shared" si="115"/>
        <v>0</v>
      </c>
      <c r="J260" s="323">
        <f t="shared" si="115"/>
        <v>0</v>
      </c>
      <c r="K260" s="323">
        <f t="shared" si="115"/>
        <v>0</v>
      </c>
      <c r="L260" s="323">
        <f t="shared" si="115"/>
        <v>0</v>
      </c>
      <c r="M260" s="323">
        <f t="shared" si="115"/>
        <v>0</v>
      </c>
      <c r="N260" s="323">
        <f t="shared" si="115"/>
        <v>0</v>
      </c>
      <c r="O260" s="323">
        <f t="shared" si="115"/>
        <v>0</v>
      </c>
      <c r="P260" s="323">
        <f t="shared" si="115"/>
        <v>0</v>
      </c>
      <c r="Q260" s="323">
        <f t="shared" si="115"/>
        <v>0</v>
      </c>
    </row>
    <row r="261" spans="1:17" s="201" customFormat="1" hidden="1" outlineLevel="2">
      <c r="A261" s="319"/>
      <c r="B261" s="320"/>
      <c r="C261" s="321"/>
      <c r="D261" s="322" t="s">
        <v>565</v>
      </c>
      <c r="E261" s="323" t="str">
        <f t="shared" ref="E261:Q261" si="116" xml:space="preserve"> E250</f>
        <v>Closing RCV (Post 2020 investment RCV) - WWN - nominal</v>
      </c>
      <c r="F261" s="323">
        <f t="shared" si="116"/>
        <v>0</v>
      </c>
      <c r="G261" s="323" t="str">
        <f t="shared" si="116"/>
        <v>£m</v>
      </c>
      <c r="H261" s="323">
        <f t="shared" si="116"/>
        <v>0</v>
      </c>
      <c r="I261" s="323">
        <f t="shared" si="116"/>
        <v>0</v>
      </c>
      <c r="J261" s="323">
        <f t="shared" si="116"/>
        <v>0</v>
      </c>
      <c r="K261" s="323">
        <f t="shared" si="116"/>
        <v>0</v>
      </c>
      <c r="L261" s="323">
        <f t="shared" si="116"/>
        <v>0</v>
      </c>
      <c r="M261" s="323">
        <f t="shared" si="116"/>
        <v>0</v>
      </c>
      <c r="N261" s="323">
        <f t="shared" si="116"/>
        <v>0</v>
      </c>
      <c r="O261" s="323">
        <f t="shared" si="116"/>
        <v>0</v>
      </c>
      <c r="P261" s="323">
        <f t="shared" si="116"/>
        <v>0</v>
      </c>
      <c r="Q261" s="323">
        <f t="shared" si="116"/>
        <v>0</v>
      </c>
    </row>
    <row r="262" spans="1:17" s="193" customFormat="1" hidden="1" outlineLevel="2">
      <c r="A262" s="189"/>
      <c r="B262" s="309"/>
      <c r="C262" s="191"/>
      <c r="D262" s="192"/>
      <c r="E262" s="244" t="s">
        <v>901</v>
      </c>
      <c r="F262" s="244"/>
      <c r="G262" s="244" t="s">
        <v>170</v>
      </c>
      <c r="H262" s="244"/>
      <c r="I262" s="244"/>
      <c r="J262" s="324">
        <f t="shared" ref="J262:Q262" si="117" xml:space="preserve"> SUM(J259:J261)</f>
        <v>0</v>
      </c>
      <c r="K262" s="324">
        <f t="shared" si="117"/>
        <v>0</v>
      </c>
      <c r="L262" s="324">
        <f t="shared" si="117"/>
        <v>0</v>
      </c>
      <c r="M262" s="324">
        <f t="shared" si="117"/>
        <v>0</v>
      </c>
      <c r="N262" s="324">
        <f t="shared" si="117"/>
        <v>0</v>
      </c>
      <c r="O262" s="324">
        <f t="shared" si="117"/>
        <v>0</v>
      </c>
      <c r="P262" s="324">
        <f t="shared" si="117"/>
        <v>0</v>
      </c>
      <c r="Q262" s="324">
        <f t="shared" si="117"/>
        <v>0</v>
      </c>
    </row>
    <row r="263" spans="1:17" s="260" customFormat="1" hidden="1" outlineLevel="2">
      <c r="A263" s="257"/>
      <c r="B263" s="258"/>
      <c r="C263" s="259"/>
      <c r="D263" s="256"/>
      <c r="E263" s="197"/>
      <c r="F263" s="197"/>
      <c r="G263" s="197"/>
      <c r="H263" s="197"/>
      <c r="I263" s="197"/>
      <c r="J263" s="197"/>
      <c r="K263" s="197"/>
      <c r="L263" s="197"/>
      <c r="M263" s="197"/>
      <c r="N263" s="197"/>
      <c r="O263" s="197"/>
      <c r="P263" s="197"/>
      <c r="Q263" s="197"/>
    </row>
    <row r="264" spans="1:17" s="201" customFormat="1" hidden="1" outlineLevel="2">
      <c r="A264" s="319"/>
      <c r="B264" s="320"/>
      <c r="C264" s="321"/>
      <c r="D264" s="322"/>
      <c r="E264" s="323" t="s">
        <v>902</v>
      </c>
      <c r="F264" s="323"/>
      <c r="G264" s="323" t="s">
        <v>170</v>
      </c>
      <c r="H264" s="323"/>
      <c r="I264" s="323"/>
      <c r="J264" s="323">
        <f t="shared" ref="J264:J266" si="118" xml:space="preserve"> I259 * J$21</f>
        <v>0</v>
      </c>
      <c r="K264" s="323">
        <f t="shared" ref="K264:K266" si="119" xml:space="preserve"> J259 * K$21</f>
        <v>0</v>
      </c>
      <c r="L264" s="323">
        <f t="shared" ref="L264:L266" si="120" xml:space="preserve"> K259 * L$21</f>
        <v>0</v>
      </c>
      <c r="M264" s="323">
        <f xml:space="preserve"> L259 * M$21</f>
        <v>0</v>
      </c>
      <c r="N264" s="323">
        <f xml:space="preserve"> M259 * N$21</f>
        <v>0</v>
      </c>
      <c r="O264" s="323">
        <f t="shared" ref="O264:O266" si="121" xml:space="preserve"> N259 * O$21</f>
        <v>0</v>
      </c>
      <c r="P264" s="323">
        <f t="shared" ref="P264:P266" si="122" xml:space="preserve"> O259 * P$21</f>
        <v>0</v>
      </c>
      <c r="Q264" s="323">
        <f t="shared" ref="Q264:Q266" si="123" xml:space="preserve"> P259 * Q$21</f>
        <v>0</v>
      </c>
    </row>
    <row r="265" spans="1:17" s="201" customFormat="1" hidden="1" outlineLevel="2">
      <c r="A265" s="319"/>
      <c r="B265" s="320"/>
      <c r="C265" s="321"/>
      <c r="D265" s="322" t="s">
        <v>565</v>
      </c>
      <c r="E265" s="323" t="s">
        <v>903</v>
      </c>
      <c r="F265" s="323"/>
      <c r="G265" s="323" t="s">
        <v>170</v>
      </c>
      <c r="H265" s="323"/>
      <c r="I265" s="323"/>
      <c r="J265" s="323">
        <f t="shared" si="118"/>
        <v>0</v>
      </c>
      <c r="K265" s="323">
        <f t="shared" si="119"/>
        <v>0</v>
      </c>
      <c r="L265" s="323">
        <f t="shared" si="120"/>
        <v>0</v>
      </c>
      <c r="M265" s="323">
        <f t="shared" ref="M265:M266" si="124" xml:space="preserve"> L260 * M$21</f>
        <v>0</v>
      </c>
      <c r="N265" s="323">
        <f t="shared" ref="N265:N266" si="125" xml:space="preserve"> M260 * N$21</f>
        <v>0</v>
      </c>
      <c r="O265" s="323">
        <f t="shared" si="121"/>
        <v>0</v>
      </c>
      <c r="P265" s="323">
        <f t="shared" si="122"/>
        <v>0</v>
      </c>
      <c r="Q265" s="323">
        <f t="shared" si="123"/>
        <v>0</v>
      </c>
    </row>
    <row r="266" spans="1:17" s="201" customFormat="1" hidden="1" outlineLevel="2">
      <c r="A266" s="319"/>
      <c r="B266" s="320"/>
      <c r="C266" s="321"/>
      <c r="D266" s="322" t="s">
        <v>565</v>
      </c>
      <c r="E266" s="323" t="s">
        <v>904</v>
      </c>
      <c r="F266" s="323"/>
      <c r="G266" s="323" t="s">
        <v>170</v>
      </c>
      <c r="H266" s="323"/>
      <c r="I266" s="323"/>
      <c r="J266" s="323">
        <f t="shared" si="118"/>
        <v>0</v>
      </c>
      <c r="K266" s="323">
        <f t="shared" si="119"/>
        <v>0</v>
      </c>
      <c r="L266" s="323">
        <f t="shared" si="120"/>
        <v>0</v>
      </c>
      <c r="M266" s="323">
        <f t="shared" si="124"/>
        <v>0</v>
      </c>
      <c r="N266" s="323">
        <f t="shared" si="125"/>
        <v>0</v>
      </c>
      <c r="O266" s="323">
        <f t="shared" si="121"/>
        <v>0</v>
      </c>
      <c r="P266" s="323">
        <f t="shared" si="122"/>
        <v>0</v>
      </c>
      <c r="Q266" s="323">
        <f t="shared" si="123"/>
        <v>0</v>
      </c>
    </row>
    <row r="267" spans="1:17" s="193" customFormat="1" hidden="1" outlineLevel="2">
      <c r="A267" s="189"/>
      <c r="B267" s="309"/>
      <c r="C267" s="191"/>
      <c r="D267" s="192"/>
      <c r="E267" s="244" t="s">
        <v>905</v>
      </c>
      <c r="F267" s="244"/>
      <c r="G267" s="244" t="s">
        <v>170</v>
      </c>
      <c r="H267" s="244"/>
      <c r="I267" s="244"/>
      <c r="J267" s="324">
        <f t="shared" ref="J267:Q267" si="126" xml:space="preserve"> SUM(J264:J266)</f>
        <v>0</v>
      </c>
      <c r="K267" s="324">
        <f t="shared" si="126"/>
        <v>0</v>
      </c>
      <c r="L267" s="324">
        <f t="shared" si="126"/>
        <v>0</v>
      </c>
      <c r="M267" s="324">
        <f t="shared" si="126"/>
        <v>0</v>
      </c>
      <c r="N267" s="324">
        <f t="shared" si="126"/>
        <v>0</v>
      </c>
      <c r="O267" s="324">
        <f t="shared" si="126"/>
        <v>0</v>
      </c>
      <c r="P267" s="324">
        <f t="shared" si="126"/>
        <v>0</v>
      </c>
      <c r="Q267" s="324">
        <f t="shared" si="126"/>
        <v>0</v>
      </c>
    </row>
    <row r="268" spans="1:17" s="260" customFormat="1" hidden="1" outlineLevel="2">
      <c r="A268" s="257"/>
      <c r="B268" s="258"/>
      <c r="C268" s="259"/>
      <c r="D268" s="256"/>
      <c r="E268" s="197"/>
      <c r="F268" s="197"/>
      <c r="G268" s="197"/>
      <c r="H268" s="197"/>
      <c r="I268" s="197"/>
      <c r="J268" s="197"/>
      <c r="K268" s="197"/>
      <c r="L268" s="197"/>
      <c r="M268" s="197"/>
      <c r="N268" s="197"/>
      <c r="O268" s="197"/>
      <c r="P268" s="197"/>
      <c r="Q268" s="197"/>
    </row>
    <row r="269" spans="1:17" s="260" customFormat="1" hidden="1" outlineLevel="2">
      <c r="A269" s="257"/>
      <c r="B269" s="258"/>
      <c r="C269" s="259"/>
      <c r="D269" s="256"/>
      <c r="E269" s="197" t="str">
        <f t="shared" ref="E269:Q269" si="127" xml:space="preserve"> E267</f>
        <v>Prior year closing RCV expressed in current year nominal terms - WWN</v>
      </c>
      <c r="F269" s="197">
        <f t="shared" si="127"/>
        <v>0</v>
      </c>
      <c r="G269" s="197" t="str">
        <f t="shared" si="127"/>
        <v>£m</v>
      </c>
      <c r="H269" s="197">
        <f t="shared" si="127"/>
        <v>0</v>
      </c>
      <c r="I269" s="197">
        <f t="shared" si="127"/>
        <v>0</v>
      </c>
      <c r="J269" s="197">
        <f t="shared" si="127"/>
        <v>0</v>
      </c>
      <c r="K269" s="197">
        <f t="shared" si="127"/>
        <v>0</v>
      </c>
      <c r="L269" s="197">
        <f t="shared" si="127"/>
        <v>0</v>
      </c>
      <c r="M269" s="197">
        <f t="shared" si="127"/>
        <v>0</v>
      </c>
      <c r="N269" s="197">
        <f t="shared" si="127"/>
        <v>0</v>
      </c>
      <c r="O269" s="197">
        <f t="shared" si="127"/>
        <v>0</v>
      </c>
      <c r="P269" s="197">
        <f t="shared" si="127"/>
        <v>0</v>
      </c>
      <c r="Q269" s="197">
        <f t="shared" si="127"/>
        <v>0</v>
      </c>
    </row>
    <row r="270" spans="1:17" s="260" customFormat="1" hidden="1" outlineLevel="2">
      <c r="A270" s="257"/>
      <c r="B270" s="258"/>
      <c r="C270" s="259"/>
      <c r="D270" s="256" t="s">
        <v>473</v>
      </c>
      <c r="E270" s="197" t="s">
        <v>906</v>
      </c>
      <c r="F270" s="197"/>
      <c r="G270" s="197" t="s">
        <v>170</v>
      </c>
      <c r="H270" s="197"/>
      <c r="I270" s="197"/>
      <c r="J270" s="197">
        <f t="shared" ref="J270" si="128" xml:space="preserve"> I262</f>
        <v>0</v>
      </c>
      <c r="K270" s="197">
        <f t="shared" ref="K270" si="129" xml:space="preserve"> J262</f>
        <v>0</v>
      </c>
      <c r="L270" s="197">
        <f t="shared" ref="L270" si="130" xml:space="preserve"> K262</f>
        <v>0</v>
      </c>
      <c r="M270" s="197">
        <f t="shared" ref="M270" si="131" xml:space="preserve"> L262</f>
        <v>0</v>
      </c>
      <c r="N270" s="197">
        <f t="shared" ref="N270" si="132" xml:space="preserve"> M262</f>
        <v>0</v>
      </c>
      <c r="O270" s="197">
        <f t="shared" ref="O270" si="133" xml:space="preserve"> N262</f>
        <v>0</v>
      </c>
      <c r="P270" s="197">
        <f t="shared" ref="P270" si="134" xml:space="preserve"> O262</f>
        <v>0</v>
      </c>
      <c r="Q270" s="197">
        <f t="shared" ref="Q270" si="135" xml:space="preserve"> P262</f>
        <v>0</v>
      </c>
    </row>
    <row r="271" spans="1:17" s="260" customFormat="1" hidden="1" outlineLevel="2">
      <c r="A271" s="257"/>
      <c r="B271" s="258"/>
      <c r="C271" s="259"/>
      <c r="D271" s="256"/>
      <c r="E271" s="267" t="str">
        <f t="shared" ref="E271:Q271" si="136" xml:space="preserve"> E$13</f>
        <v>Annual update active flag</v>
      </c>
      <c r="F271" s="267">
        <f t="shared" si="136"/>
        <v>0</v>
      </c>
      <c r="G271" s="267" t="str">
        <f t="shared" si="136"/>
        <v>Flag</v>
      </c>
      <c r="H271" s="267">
        <f t="shared" si="136"/>
        <v>0</v>
      </c>
      <c r="I271" s="267">
        <f t="shared" si="136"/>
        <v>0</v>
      </c>
      <c r="J271" s="267">
        <f t="shared" si="136"/>
        <v>0</v>
      </c>
      <c r="K271" s="267">
        <f t="shared" si="136"/>
        <v>0</v>
      </c>
      <c r="L271" s="267">
        <f t="shared" si="136"/>
        <v>1</v>
      </c>
      <c r="M271" s="267">
        <f t="shared" si="136"/>
        <v>1</v>
      </c>
      <c r="N271" s="267">
        <f t="shared" si="136"/>
        <v>0</v>
      </c>
      <c r="O271" s="267">
        <f t="shared" si="136"/>
        <v>0</v>
      </c>
      <c r="P271" s="267">
        <f t="shared" si="136"/>
        <v>0</v>
      </c>
      <c r="Q271" s="267">
        <f t="shared" si="136"/>
        <v>0</v>
      </c>
    </row>
    <row r="272" spans="1:17" s="260" customFormat="1" hidden="1" outlineLevel="2">
      <c r="A272" s="257"/>
      <c r="B272" s="258"/>
      <c r="C272" s="259"/>
      <c r="D272" s="256"/>
      <c r="E272" s="325" t="s">
        <v>907</v>
      </c>
      <c r="F272" s="325"/>
      <c r="G272" s="325" t="s">
        <v>170</v>
      </c>
      <c r="H272" s="325"/>
      <c r="I272" s="325"/>
      <c r="J272" s="325">
        <f t="shared" ref="J272:Q272" si="137" xml:space="preserve"> J271 * (J269 - J270)</f>
        <v>0</v>
      </c>
      <c r="K272" s="325">
        <f t="shared" si="137"/>
        <v>0</v>
      </c>
      <c r="L272" s="325">
        <f t="shared" si="137"/>
        <v>0</v>
      </c>
      <c r="M272" s="325">
        <f t="shared" si="137"/>
        <v>0</v>
      </c>
      <c r="N272" s="325">
        <f t="shared" si="137"/>
        <v>0</v>
      </c>
      <c r="O272" s="325">
        <f t="shared" si="137"/>
        <v>0</v>
      </c>
      <c r="P272" s="325">
        <f t="shared" si="137"/>
        <v>0</v>
      </c>
      <c r="Q272" s="325">
        <f t="shared" si="137"/>
        <v>0</v>
      </c>
    </row>
    <row r="273" spans="1:17" s="193" customFormat="1" hidden="1" outlineLevel="1">
      <c r="A273" s="189"/>
      <c r="B273" s="309"/>
      <c r="C273" s="191"/>
      <c r="D273" s="192"/>
      <c r="E273" s="196"/>
    </row>
    <row r="274" spans="1:17" s="193" customFormat="1" hidden="1" outlineLevel="1" collapsed="1">
      <c r="A274" s="189"/>
      <c r="B274" s="309" t="s">
        <v>603</v>
      </c>
      <c r="C274" s="191"/>
      <c r="D274" s="192"/>
      <c r="E274" s="196"/>
    </row>
    <row r="275" spans="1:17" s="193" customFormat="1" hidden="1" outlineLevel="2">
      <c r="A275" s="189"/>
      <c r="B275" s="85"/>
      <c r="C275" s="191"/>
      <c r="D275" s="192"/>
      <c r="E275" s="196"/>
    </row>
    <row r="276" spans="1:17" s="188" customFormat="1" hidden="1" outlineLevel="2">
      <c r="A276" s="184"/>
      <c r="B276" s="159"/>
      <c r="C276" s="186"/>
      <c r="D276" s="187"/>
      <c r="E276" s="182" t="str">
        <f xml:space="preserve"> Inp!E$201</f>
        <v>Regulatory equity notional (PR19FD)</v>
      </c>
      <c r="F276" s="182">
        <f xml:space="preserve"> Inp!F$201</f>
        <v>0</v>
      </c>
      <c r="G276" s="182" t="str">
        <f xml:space="preserve"> Inp!G$201</f>
        <v>%</v>
      </c>
      <c r="H276" s="182">
        <f xml:space="preserve"> Inp!H$201</f>
        <v>0</v>
      </c>
      <c r="I276" s="182">
        <f xml:space="preserve"> Inp!I$201</f>
        <v>0</v>
      </c>
      <c r="J276" s="295">
        <f xml:space="preserve"> Inp!J$201</f>
        <v>0</v>
      </c>
      <c r="K276" s="295">
        <f xml:space="preserve"> Inp!K$201</f>
        <v>0</v>
      </c>
      <c r="L276" s="295">
        <f xml:space="preserve"> Inp!L$201</f>
        <v>0</v>
      </c>
      <c r="M276" s="295">
        <f xml:space="preserve"> Inp!M$201</f>
        <v>0.4</v>
      </c>
      <c r="N276" s="295">
        <f xml:space="preserve"> Inp!N$201</f>
        <v>0.4</v>
      </c>
      <c r="O276" s="295">
        <f xml:space="preserve"> Inp!O$201</f>
        <v>0.4</v>
      </c>
      <c r="P276" s="295">
        <f xml:space="preserve"> Inp!P$201</f>
        <v>0.4</v>
      </c>
      <c r="Q276" s="295">
        <f xml:space="preserve"> Inp!Q$201</f>
        <v>0.4</v>
      </c>
    </row>
    <row r="277" spans="1:17" s="193" customFormat="1" hidden="1" outlineLevel="2">
      <c r="A277" s="189"/>
      <c r="B277" s="309"/>
      <c r="C277" s="191"/>
      <c r="D277" s="192"/>
      <c r="E277" s="196" t="str">
        <f t="shared" ref="E277:Q277" si="138" xml:space="preserve"> E255</f>
        <v>Average total RCV (year average) - WWN - nominal</v>
      </c>
      <c r="F277" s="196">
        <f t="shared" si="138"/>
        <v>0</v>
      </c>
      <c r="G277" s="196" t="str">
        <f t="shared" si="138"/>
        <v>£m</v>
      </c>
      <c r="H277" s="196">
        <f t="shared" si="138"/>
        <v>0</v>
      </c>
      <c r="I277" s="196">
        <f t="shared" si="138"/>
        <v>0</v>
      </c>
      <c r="J277" s="196">
        <f t="shared" si="138"/>
        <v>0</v>
      </c>
      <c r="K277" s="196">
        <f t="shared" si="138"/>
        <v>0</v>
      </c>
      <c r="L277" s="196">
        <f t="shared" si="138"/>
        <v>0</v>
      </c>
      <c r="M277" s="196">
        <f t="shared" si="138"/>
        <v>0</v>
      </c>
      <c r="N277" s="196">
        <f t="shared" si="138"/>
        <v>0</v>
      </c>
      <c r="O277" s="196">
        <f t="shared" si="138"/>
        <v>0</v>
      </c>
      <c r="P277" s="196">
        <f t="shared" si="138"/>
        <v>0</v>
      </c>
      <c r="Q277" s="196">
        <f t="shared" si="138"/>
        <v>0</v>
      </c>
    </row>
    <row r="278" spans="1:17" s="193" customFormat="1" hidden="1" outlineLevel="2">
      <c r="A278" s="189"/>
      <c r="B278" s="270"/>
      <c r="C278" s="191"/>
      <c r="D278" s="192"/>
      <c r="E278" s="196" t="s">
        <v>1112</v>
      </c>
      <c r="G278" s="193" t="s">
        <v>170</v>
      </c>
      <c r="J278" s="196">
        <f t="shared" ref="J278:Q278" si="139" xml:space="preserve"> J276 * J277</f>
        <v>0</v>
      </c>
      <c r="K278" s="196">
        <f t="shared" si="139"/>
        <v>0</v>
      </c>
      <c r="L278" s="196">
        <f t="shared" si="139"/>
        <v>0</v>
      </c>
      <c r="M278" s="196">
        <f t="shared" si="139"/>
        <v>0</v>
      </c>
      <c r="N278" s="196">
        <f t="shared" si="139"/>
        <v>0</v>
      </c>
      <c r="O278" s="196">
        <f t="shared" si="139"/>
        <v>0</v>
      </c>
      <c r="P278" s="196">
        <f t="shared" si="139"/>
        <v>0</v>
      </c>
      <c r="Q278" s="196">
        <f t="shared" si="139"/>
        <v>0</v>
      </c>
    </row>
    <row r="279" spans="1:17" s="241" customFormat="1" hidden="1" outlineLevel="2">
      <c r="A279" s="238"/>
      <c r="B279" s="312"/>
      <c r="C279" s="239"/>
      <c r="D279" s="240"/>
      <c r="E279" s="197" t="s">
        <v>912</v>
      </c>
      <c r="G279" s="241" t="s">
        <v>170</v>
      </c>
      <c r="J279" s="197">
        <f t="shared" ref="J279:Q279" si="140" xml:space="preserve"> J229 * J$13</f>
        <v>0</v>
      </c>
      <c r="K279" s="197">
        <f t="shared" si="140"/>
        <v>0</v>
      </c>
      <c r="L279" s="197">
        <f t="shared" si="140"/>
        <v>0</v>
      </c>
      <c r="M279" s="197">
        <f t="shared" si="140"/>
        <v>0</v>
      </c>
      <c r="N279" s="197">
        <f t="shared" si="140"/>
        <v>0</v>
      </c>
      <c r="O279" s="197">
        <f t="shared" si="140"/>
        <v>0</v>
      </c>
      <c r="P279" s="197">
        <f t="shared" si="140"/>
        <v>0</v>
      </c>
      <c r="Q279" s="197">
        <f t="shared" si="140"/>
        <v>0</v>
      </c>
    </row>
    <row r="280" spans="1:17" s="241" customFormat="1" hidden="1" outlineLevel="2">
      <c r="A280" s="238"/>
      <c r="B280" s="312"/>
      <c r="C280" s="239"/>
      <c r="D280" s="240"/>
      <c r="E280" s="197" t="s">
        <v>910</v>
      </c>
      <c r="G280" s="241" t="s">
        <v>170</v>
      </c>
      <c r="J280" s="197">
        <f t="shared" ref="J280" si="141" xml:space="preserve"> J276 * J279</f>
        <v>0</v>
      </c>
      <c r="K280" s="197">
        <f t="shared" ref="K280" si="142" xml:space="preserve"> K276 * K279</f>
        <v>0</v>
      </c>
      <c r="L280" s="197">
        <f t="shared" ref="L280" si="143" xml:space="preserve"> L276 * L279</f>
        <v>0</v>
      </c>
      <c r="M280" s="197">
        <f t="shared" ref="M280" si="144" xml:space="preserve"> M276 * M279</f>
        <v>0</v>
      </c>
      <c r="N280" s="197">
        <f xml:space="preserve"> N276 * N279</f>
        <v>0</v>
      </c>
      <c r="O280" s="197">
        <f t="shared" ref="O280" si="145" xml:space="preserve"> O276 * O279</f>
        <v>0</v>
      </c>
      <c r="P280" s="197">
        <f t="shared" ref="P280" si="146" xml:space="preserve"> P276 * P279</f>
        <v>0</v>
      </c>
      <c r="Q280" s="197">
        <f t="shared" ref="Q280" si="147" xml:space="preserve"> Q276 * Q279</f>
        <v>0</v>
      </c>
    </row>
    <row r="281" spans="1:17" s="193" customFormat="1" hidden="1" outlineLevel="1">
      <c r="A281" s="189"/>
      <c r="B281" s="85"/>
      <c r="C281" s="191"/>
      <c r="D281" s="192"/>
      <c r="E281" s="196"/>
    </row>
    <row r="282" spans="1:17" s="193" customFormat="1" hidden="1" outlineLevel="1" collapsed="1">
      <c r="A282" s="189"/>
      <c r="B282" s="309" t="s">
        <v>605</v>
      </c>
      <c r="C282" s="191"/>
      <c r="D282" s="192"/>
      <c r="E282" s="196"/>
    </row>
    <row r="283" spans="1:17" s="193" customFormat="1" hidden="1" outlineLevel="2">
      <c r="A283" s="189"/>
      <c r="B283" s="309"/>
      <c r="C283" s="191"/>
      <c r="D283" s="192"/>
      <c r="E283" s="196"/>
    </row>
    <row r="284" spans="1:17" s="188" customFormat="1" hidden="1" outlineLevel="2">
      <c r="A284" s="184"/>
      <c r="B284" s="159"/>
      <c r="C284" s="186"/>
      <c r="D284" s="187"/>
      <c r="E284" s="182" t="str">
        <f xml:space="preserve"> Inp!E$209</f>
        <v>Regulatory equity actual</v>
      </c>
      <c r="F284" s="182">
        <f xml:space="preserve"> Inp!F$209</f>
        <v>0</v>
      </c>
      <c r="G284" s="182" t="str">
        <f xml:space="preserve"> Inp!G$209</f>
        <v>%</v>
      </c>
      <c r="H284" s="182">
        <f xml:space="preserve"> Inp!H$209</f>
        <v>0</v>
      </c>
      <c r="I284" s="182">
        <f xml:space="preserve"> Inp!I$209</f>
        <v>0</v>
      </c>
      <c r="J284" s="295">
        <f xml:space="preserve"> Inp!J$209</f>
        <v>0</v>
      </c>
      <c r="K284" s="295">
        <f xml:space="preserve"> Inp!K$209</f>
        <v>0</v>
      </c>
      <c r="L284" s="295">
        <f xml:space="preserve"> Inp!L$209</f>
        <v>0</v>
      </c>
      <c r="M284" s="295">
        <f xml:space="preserve"> Inp!M$209</f>
        <v>0</v>
      </c>
      <c r="N284" s="295">
        <f xml:space="preserve"> Inp!N$209</f>
        <v>0</v>
      </c>
      <c r="O284" s="295">
        <f xml:space="preserve"> Inp!O$209</f>
        <v>0</v>
      </c>
      <c r="P284" s="295">
        <f xml:space="preserve"> Inp!P$209</f>
        <v>0</v>
      </c>
      <c r="Q284" s="295">
        <f xml:space="preserve"> Inp!Q$209</f>
        <v>0</v>
      </c>
    </row>
    <row r="285" spans="1:17" s="193" customFormat="1" hidden="1" outlineLevel="2">
      <c r="A285" s="189"/>
      <c r="B285" s="309"/>
      <c r="C285" s="191"/>
      <c r="D285" s="192"/>
      <c r="E285" s="196" t="str">
        <f t="shared" ref="E285:Q285" si="148" xml:space="preserve"> E255</f>
        <v>Average total RCV (year average) - WWN - nominal</v>
      </c>
      <c r="F285" s="196">
        <f t="shared" si="148"/>
        <v>0</v>
      </c>
      <c r="G285" s="196" t="str">
        <f t="shared" si="148"/>
        <v>£m</v>
      </c>
      <c r="H285" s="196">
        <f t="shared" si="148"/>
        <v>0</v>
      </c>
      <c r="I285" s="196">
        <f t="shared" si="148"/>
        <v>0</v>
      </c>
      <c r="J285" s="196">
        <f t="shared" si="148"/>
        <v>0</v>
      </c>
      <c r="K285" s="196">
        <f t="shared" si="148"/>
        <v>0</v>
      </c>
      <c r="L285" s="196">
        <f t="shared" si="148"/>
        <v>0</v>
      </c>
      <c r="M285" s="196">
        <f t="shared" si="148"/>
        <v>0</v>
      </c>
      <c r="N285" s="196">
        <f t="shared" si="148"/>
        <v>0</v>
      </c>
      <c r="O285" s="196">
        <f t="shared" si="148"/>
        <v>0</v>
      </c>
      <c r="P285" s="196">
        <f t="shared" si="148"/>
        <v>0</v>
      </c>
      <c r="Q285" s="196">
        <f t="shared" si="148"/>
        <v>0</v>
      </c>
    </row>
    <row r="286" spans="1:17" s="193" customFormat="1" hidden="1" outlineLevel="2">
      <c r="A286" s="189"/>
      <c r="B286" s="309"/>
      <c r="C286" s="191"/>
      <c r="D286" s="192"/>
      <c r="E286" s="196" t="s">
        <v>1113</v>
      </c>
      <c r="G286" s="193" t="s">
        <v>170</v>
      </c>
      <c r="J286" s="196">
        <f t="shared" ref="J286:Q286" si="149" xml:space="preserve"> J284 * J285</f>
        <v>0</v>
      </c>
      <c r="K286" s="196">
        <f t="shared" si="149"/>
        <v>0</v>
      </c>
      <c r="L286" s="196">
        <f t="shared" si="149"/>
        <v>0</v>
      </c>
      <c r="M286" s="196">
        <f t="shared" si="149"/>
        <v>0</v>
      </c>
      <c r="N286" s="196">
        <f t="shared" si="149"/>
        <v>0</v>
      </c>
      <c r="O286" s="196">
        <f t="shared" si="149"/>
        <v>0</v>
      </c>
      <c r="P286" s="196">
        <f t="shared" si="149"/>
        <v>0</v>
      </c>
      <c r="Q286" s="196">
        <f t="shared" si="149"/>
        <v>0</v>
      </c>
    </row>
    <row r="287" spans="1:17" s="260" customFormat="1" hidden="1" outlineLevel="2">
      <c r="A287" s="257"/>
      <c r="B287" s="258"/>
      <c r="C287" s="259"/>
      <c r="D287" s="256"/>
      <c r="E287" s="197" t="s">
        <v>912</v>
      </c>
      <c r="F287" s="241"/>
      <c r="G287" s="241" t="s">
        <v>170</v>
      </c>
      <c r="H287" s="241"/>
      <c r="I287" s="241"/>
      <c r="J287" s="197">
        <f t="shared" ref="J287:L287" si="150" xml:space="preserve"> J229 * J$13</f>
        <v>0</v>
      </c>
      <c r="K287" s="197">
        <f t="shared" si="150"/>
        <v>0</v>
      </c>
      <c r="L287" s="197">
        <f t="shared" si="150"/>
        <v>0</v>
      </c>
      <c r="M287" s="197">
        <f xml:space="preserve"> M229 * M$13</f>
        <v>0</v>
      </c>
      <c r="N287" s="197">
        <f t="shared" ref="N287:Q287" si="151" xml:space="preserve"> N229 * N$13</f>
        <v>0</v>
      </c>
      <c r="O287" s="197">
        <f t="shared" si="151"/>
        <v>0</v>
      </c>
      <c r="P287" s="197">
        <f t="shared" si="151"/>
        <v>0</v>
      </c>
      <c r="Q287" s="197">
        <f t="shared" si="151"/>
        <v>0</v>
      </c>
    </row>
    <row r="288" spans="1:17" s="260" customFormat="1" hidden="1" outlineLevel="2">
      <c r="A288" s="257"/>
      <c r="B288" s="258"/>
      <c r="C288" s="259"/>
      <c r="D288" s="256"/>
      <c r="E288" s="197" t="s">
        <v>913</v>
      </c>
      <c r="F288" s="241"/>
      <c r="G288" s="241" t="s">
        <v>170</v>
      </c>
      <c r="H288" s="241"/>
      <c r="I288" s="241"/>
      <c r="J288" s="197">
        <f t="shared" ref="J288" si="152" xml:space="preserve"> J284 * J287</f>
        <v>0</v>
      </c>
      <c r="K288" s="197">
        <f t="shared" ref="K288" si="153" xml:space="preserve"> K284 * K287</f>
        <v>0</v>
      </c>
      <c r="L288" s="197">
        <f t="shared" ref="L288" si="154" xml:space="preserve"> L284 * L287</f>
        <v>0</v>
      </c>
      <c r="M288" s="197">
        <f xml:space="preserve"> M284 * M287</f>
        <v>0</v>
      </c>
      <c r="N288" s="197">
        <f t="shared" ref="N288" si="155" xml:space="preserve"> N284 * N287</f>
        <v>0</v>
      </c>
      <c r="O288" s="197">
        <f t="shared" ref="O288" si="156" xml:space="preserve"> O284 * O287</f>
        <v>0</v>
      </c>
      <c r="P288" s="197">
        <f t="shared" ref="P288" si="157" xml:space="preserve"> P284 * P287</f>
        <v>0</v>
      </c>
      <c r="Q288" s="197">
        <f t="shared" ref="Q288" si="158" xml:space="preserve"> Q284 * Q287</f>
        <v>0</v>
      </c>
    </row>
    <row r="289" spans="1:17" s="260" customFormat="1" hidden="1" outlineLevel="1">
      <c r="A289" s="257"/>
      <c r="B289" s="258"/>
      <c r="C289" s="259"/>
      <c r="D289" s="256"/>
      <c r="E289" s="197"/>
      <c r="F289" s="241"/>
      <c r="G289" s="241"/>
      <c r="H289" s="241"/>
      <c r="I289" s="241"/>
      <c r="J289" s="197"/>
      <c r="K289" s="197"/>
      <c r="L289" s="197"/>
      <c r="M289" s="197"/>
      <c r="N289" s="197"/>
      <c r="O289" s="197"/>
      <c r="P289" s="197"/>
      <c r="Q289" s="197"/>
    </row>
    <row r="290" spans="1:17" s="260" customFormat="1">
      <c r="A290" s="257"/>
      <c r="B290" s="258"/>
      <c r="C290" s="259"/>
      <c r="D290" s="256"/>
      <c r="E290" s="197"/>
      <c r="F290" s="197"/>
      <c r="G290" s="197"/>
      <c r="H290" s="197"/>
      <c r="I290" s="197"/>
      <c r="J290" s="197"/>
      <c r="K290" s="197"/>
      <c r="L290" s="197"/>
      <c r="M290" s="197"/>
      <c r="N290" s="197"/>
      <c r="O290" s="197"/>
      <c r="P290" s="197"/>
      <c r="Q290" s="197"/>
    </row>
    <row r="291" spans="1:17" s="33" customFormat="1" collapsed="1">
      <c r="A291" s="33" t="s">
        <v>1114</v>
      </c>
      <c r="D291" s="254"/>
    </row>
    <row r="292" spans="1:17" s="260" customFormat="1" hidden="1" outlineLevel="1">
      <c r="A292" s="257"/>
      <c r="B292" s="258"/>
      <c r="C292" s="259"/>
      <c r="D292" s="256"/>
      <c r="E292" s="197"/>
      <c r="F292" s="197"/>
      <c r="G292" s="197"/>
      <c r="H292" s="197"/>
      <c r="I292" s="197"/>
      <c r="J292" s="197"/>
      <c r="K292" s="197"/>
      <c r="L292" s="197"/>
      <c r="M292" s="197"/>
      <c r="N292" s="197"/>
      <c r="O292" s="197"/>
      <c r="P292" s="197"/>
      <c r="Q292" s="197"/>
    </row>
    <row r="293" spans="1:17" s="260" customFormat="1" hidden="1" outlineLevel="1" collapsed="1">
      <c r="A293" s="257"/>
      <c r="B293" s="145" t="s">
        <v>1075</v>
      </c>
      <c r="C293" s="259"/>
      <c r="D293" s="256"/>
      <c r="E293" s="197"/>
      <c r="F293" s="197"/>
      <c r="G293" s="197"/>
      <c r="H293" s="197"/>
      <c r="I293" s="197"/>
      <c r="J293" s="197"/>
      <c r="K293" s="197"/>
      <c r="L293" s="197"/>
      <c r="M293" s="197"/>
      <c r="N293" s="197"/>
      <c r="O293" s="197"/>
      <c r="P293" s="197"/>
      <c r="Q293" s="197"/>
    </row>
    <row r="294" spans="1:17" s="260" customFormat="1" hidden="1" outlineLevel="2">
      <c r="A294" s="257"/>
      <c r="B294" s="258"/>
      <c r="C294" s="259"/>
      <c r="D294" s="256"/>
      <c r="E294" s="197"/>
      <c r="F294" s="197"/>
      <c r="G294" s="197"/>
      <c r="H294" s="197"/>
      <c r="I294" s="197"/>
      <c r="J294" s="197"/>
      <c r="K294" s="197"/>
      <c r="L294" s="197"/>
      <c r="M294" s="197"/>
      <c r="N294" s="197"/>
      <c r="O294" s="197"/>
      <c r="P294" s="197"/>
      <c r="Q294" s="197"/>
    </row>
    <row r="295" spans="1:17" s="296" customFormat="1" hidden="1" outlineLevel="2">
      <c r="A295" s="291"/>
      <c r="B295" s="292"/>
      <c r="C295" s="293"/>
      <c r="D295" s="294"/>
      <c r="E295" s="182" t="str">
        <f xml:space="preserve"> PR19FDPublishedTables!E$533</f>
        <v>RCV (RPI inflated RCV) 31 March 2020 post midnight adjustments - BR - real</v>
      </c>
      <c r="F295" s="182">
        <f xml:space="preserve"> PR19FDPublishedTables!F$533</f>
        <v>0</v>
      </c>
      <c r="G295" s="182" t="str">
        <f xml:space="preserve"> PR19FDPublishedTables!G$533</f>
        <v>£m</v>
      </c>
      <c r="H295" s="182">
        <f xml:space="preserve"> PR19FDPublishedTables!H$533</f>
        <v>0</v>
      </c>
      <c r="I295" s="182">
        <f xml:space="preserve"> PR19FDPublishedTables!I$533</f>
        <v>0</v>
      </c>
      <c r="J295" s="182">
        <f xml:space="preserve"> PR19FDPublishedTables!J$533</f>
        <v>0</v>
      </c>
      <c r="K295" s="182">
        <f xml:space="preserve"> PR19FDPublishedTables!K$533</f>
        <v>0</v>
      </c>
      <c r="L295" s="182">
        <f xml:space="preserve"> PR19FDPublishedTables!L$533</f>
        <v>0</v>
      </c>
      <c r="M295" s="182">
        <f xml:space="preserve"> PR19FDPublishedTables!M$533</f>
        <v>0</v>
      </c>
      <c r="N295" s="182">
        <f xml:space="preserve"> PR19FDPublishedTables!N$533</f>
        <v>0</v>
      </c>
      <c r="O295" s="182">
        <f xml:space="preserve"> PR19FDPublishedTables!O$533</f>
        <v>0</v>
      </c>
      <c r="P295" s="182">
        <f xml:space="preserve"> PR19FDPublishedTables!P$533</f>
        <v>0</v>
      </c>
      <c r="Q295" s="182">
        <f xml:space="preserve"> PR19FDPublishedTables!Q$533</f>
        <v>0</v>
      </c>
    </row>
    <row r="296" spans="1:17" s="296" customFormat="1" hidden="1" outlineLevel="2">
      <c r="A296" s="291"/>
      <c r="B296" s="292"/>
      <c r="C296" s="293"/>
      <c r="D296" s="256"/>
      <c r="E296" s="182" t="str">
        <f xml:space="preserve"> PR19FDPublishedTables!E$542</f>
        <v>Opening RCV (RPI inflated RCV) - BR - real</v>
      </c>
      <c r="F296" s="182">
        <f xml:space="preserve"> PR19FDPublishedTables!F$542</f>
        <v>0</v>
      </c>
      <c r="G296" s="182" t="str">
        <f xml:space="preserve"> PR19FDPublishedTables!G$542</f>
        <v>£m</v>
      </c>
      <c r="H296" s="182">
        <f xml:space="preserve"> PR19FDPublishedTables!H$542</f>
        <v>0</v>
      </c>
      <c r="I296" s="182">
        <f xml:space="preserve"> PR19FDPublishedTables!I$542</f>
        <v>0</v>
      </c>
      <c r="J296" s="182">
        <f xml:space="preserve"> PR19FDPublishedTables!J$542</f>
        <v>0</v>
      </c>
      <c r="K296" s="182">
        <f xml:space="preserve"> PR19FDPublishedTables!K$542</f>
        <v>0</v>
      </c>
      <c r="L296" s="182">
        <f xml:space="preserve"> PR19FDPublishedTables!L$542</f>
        <v>0</v>
      </c>
      <c r="M296" s="182">
        <f xml:space="preserve"> PR19FDPublishedTables!M$542</f>
        <v>0</v>
      </c>
      <c r="N296" s="182">
        <f xml:space="preserve"> PR19FDPublishedTables!N$542</f>
        <v>0</v>
      </c>
      <c r="O296" s="182">
        <f xml:space="preserve"> PR19FDPublishedTables!O$542</f>
        <v>0</v>
      </c>
      <c r="P296" s="182">
        <f xml:space="preserve"> PR19FDPublishedTables!P$542</f>
        <v>0</v>
      </c>
      <c r="Q296" s="182">
        <f xml:space="preserve"> PR19FDPublishedTables!Q$542</f>
        <v>0</v>
      </c>
    </row>
    <row r="297" spans="1:17" s="296" customFormat="1" hidden="1" outlineLevel="2">
      <c r="A297" s="291"/>
      <c r="B297" s="292"/>
      <c r="C297" s="293"/>
      <c r="D297" s="256" t="str">
        <f xml:space="preserve"> PR19FDPublishedTables!D$29</f>
        <v>less</v>
      </c>
      <c r="E297" s="182" t="str">
        <f xml:space="preserve"> PR19FDPublishedTables!E$543</f>
        <v>RCV - CPI(H) + RPI wedge bf depreciation - BR - real</v>
      </c>
      <c r="F297" s="182">
        <f xml:space="preserve"> PR19FDPublishedTables!F$543</f>
        <v>0</v>
      </c>
      <c r="G297" s="182" t="str">
        <f xml:space="preserve"> PR19FDPublishedTables!G$543</f>
        <v>£m</v>
      </c>
      <c r="H297" s="182">
        <f xml:space="preserve"> PR19FDPublishedTables!H$543</f>
        <v>0</v>
      </c>
      <c r="I297" s="182">
        <f xml:space="preserve"> PR19FDPublishedTables!I$543</f>
        <v>0</v>
      </c>
      <c r="J297" s="182">
        <f xml:space="preserve"> PR19FDPublishedTables!J$543</f>
        <v>0</v>
      </c>
      <c r="K297" s="182">
        <f xml:space="preserve"> PR19FDPublishedTables!K$543</f>
        <v>0</v>
      </c>
      <c r="L297" s="182">
        <f xml:space="preserve"> PR19FDPublishedTables!L$543</f>
        <v>0</v>
      </c>
      <c r="M297" s="182">
        <f xml:space="preserve"> PR19FDPublishedTables!M$543</f>
        <v>0</v>
      </c>
      <c r="N297" s="182">
        <f xml:space="preserve"> PR19FDPublishedTables!N$543</f>
        <v>0</v>
      </c>
      <c r="O297" s="182">
        <f xml:space="preserve"> PR19FDPublishedTables!O$543</f>
        <v>0</v>
      </c>
      <c r="P297" s="182">
        <f xml:space="preserve"> PR19FDPublishedTables!P$543</f>
        <v>0</v>
      </c>
      <c r="Q297" s="182">
        <f xml:space="preserve"> PR19FDPublishedTables!Q$543</f>
        <v>0</v>
      </c>
    </row>
    <row r="298" spans="1:17" s="296" customFormat="1" hidden="1" outlineLevel="2">
      <c r="A298" s="291"/>
      <c r="B298" s="292"/>
      <c r="C298" s="293"/>
      <c r="D298" s="256"/>
      <c r="E298" s="182" t="str">
        <f xml:space="preserve"> PR19FDPublishedTables!E$544</f>
        <v>Closing RCV (RPI inflated RCV) - BR - real</v>
      </c>
      <c r="F298" s="182">
        <f xml:space="preserve"> PR19FDPublishedTables!F$544</f>
        <v>0</v>
      </c>
      <c r="G298" s="182" t="str">
        <f xml:space="preserve"> PR19FDPublishedTables!G$544</f>
        <v>£m</v>
      </c>
      <c r="H298" s="182">
        <f xml:space="preserve"> PR19FDPublishedTables!H$544</f>
        <v>0</v>
      </c>
      <c r="I298" s="182">
        <f xml:space="preserve"> PR19FDPublishedTables!I$544</f>
        <v>0</v>
      </c>
      <c r="J298" s="182">
        <f xml:space="preserve"> PR19FDPublishedTables!J$544</f>
        <v>0</v>
      </c>
      <c r="K298" s="182">
        <f xml:space="preserve"> PR19FDPublishedTables!K$544</f>
        <v>0</v>
      </c>
      <c r="L298" s="182">
        <f xml:space="preserve"> PR19FDPublishedTables!L$544</f>
        <v>0</v>
      </c>
      <c r="M298" s="182">
        <f xml:space="preserve"> PR19FDPublishedTables!M$544</f>
        <v>0</v>
      </c>
      <c r="N298" s="182">
        <f xml:space="preserve"> PR19FDPublishedTables!N$544</f>
        <v>0</v>
      </c>
      <c r="O298" s="182">
        <f xml:space="preserve"> PR19FDPublishedTables!O$544</f>
        <v>0</v>
      </c>
      <c r="P298" s="182">
        <f xml:space="preserve"> PR19FDPublishedTables!P$544</f>
        <v>0</v>
      </c>
      <c r="Q298" s="182">
        <f xml:space="preserve"> PR19FDPublishedTables!Q$544</f>
        <v>0</v>
      </c>
    </row>
    <row r="299" spans="1:17" s="296" customFormat="1" hidden="1" outlineLevel="2">
      <c r="A299" s="291"/>
      <c r="B299" s="292"/>
      <c r="C299" s="293"/>
      <c r="D299" s="256"/>
      <c r="E299" s="182" t="str">
        <f xml:space="preserve"> PR19FDPublishedTables!E$548</f>
        <v>Average RPI inflated RCV - BR - real</v>
      </c>
      <c r="F299" s="182">
        <f xml:space="preserve"> PR19FDPublishedTables!F$548</f>
        <v>0</v>
      </c>
      <c r="G299" s="182" t="str">
        <f xml:space="preserve"> PR19FDPublishedTables!G$548</f>
        <v>£m</v>
      </c>
      <c r="H299" s="182">
        <f xml:space="preserve"> PR19FDPublishedTables!H$548</f>
        <v>0</v>
      </c>
      <c r="I299" s="182">
        <f xml:space="preserve"> PR19FDPublishedTables!I$548</f>
        <v>0</v>
      </c>
      <c r="J299" s="182">
        <f xml:space="preserve"> PR19FDPublishedTables!J$548</f>
        <v>0</v>
      </c>
      <c r="K299" s="182">
        <f xml:space="preserve"> PR19FDPublishedTables!K$548</f>
        <v>0</v>
      </c>
      <c r="L299" s="182">
        <f xml:space="preserve"> PR19FDPublishedTables!L$548</f>
        <v>0</v>
      </c>
      <c r="M299" s="182">
        <f xml:space="preserve"> PR19FDPublishedTables!M$548</f>
        <v>0</v>
      </c>
      <c r="N299" s="182">
        <f xml:space="preserve"> PR19FDPublishedTables!N$548</f>
        <v>0</v>
      </c>
      <c r="O299" s="182">
        <f xml:space="preserve"> PR19FDPublishedTables!O$548</f>
        <v>0</v>
      </c>
      <c r="P299" s="182">
        <f xml:space="preserve"> PR19FDPublishedTables!P$548</f>
        <v>0</v>
      </c>
      <c r="Q299" s="182">
        <f xml:space="preserve"> PR19FDPublishedTables!Q$548</f>
        <v>0</v>
      </c>
    </row>
    <row r="300" spans="1:17" s="260" customFormat="1" hidden="1" outlineLevel="2">
      <c r="A300" s="257"/>
      <c r="B300" s="258"/>
      <c r="C300" s="259"/>
      <c r="D300" s="256"/>
      <c r="E300" s="197"/>
      <c r="F300" s="197"/>
      <c r="G300" s="197"/>
      <c r="H300" s="197"/>
      <c r="I300" s="197"/>
      <c r="J300" s="197"/>
      <c r="K300" s="197"/>
      <c r="L300" s="197"/>
      <c r="M300" s="197"/>
      <c r="N300" s="197"/>
      <c r="O300" s="197"/>
      <c r="P300" s="197"/>
      <c r="Q300" s="197"/>
    </row>
    <row r="301" spans="1:17" s="296" customFormat="1" hidden="1" outlineLevel="2">
      <c r="A301" s="291"/>
      <c r="B301" s="292"/>
      <c r="C301" s="293"/>
      <c r="D301" s="294"/>
      <c r="E301" s="182" t="str">
        <f xml:space="preserve"> PR19FDPublishedTables!E$569</f>
        <v>RCV (CPIH inflated RCV) 31 March 2020 post midnight adjustments - BR - real</v>
      </c>
      <c r="F301" s="182">
        <f xml:space="preserve"> PR19FDPublishedTables!F$569</f>
        <v>0</v>
      </c>
      <c r="G301" s="182" t="str">
        <f xml:space="preserve"> PR19FDPublishedTables!G$569</f>
        <v>£m</v>
      </c>
      <c r="H301" s="182">
        <f xml:space="preserve"> PR19FDPublishedTables!H$569</f>
        <v>0</v>
      </c>
      <c r="I301" s="182">
        <f xml:space="preserve"> PR19FDPublishedTables!I$569</f>
        <v>0</v>
      </c>
      <c r="J301" s="182">
        <f xml:space="preserve"> PR19FDPublishedTables!J$569</f>
        <v>0</v>
      </c>
      <c r="K301" s="182">
        <f xml:space="preserve"> PR19FDPublishedTables!K$569</f>
        <v>0</v>
      </c>
      <c r="L301" s="182">
        <f xml:space="preserve"> PR19FDPublishedTables!L$569</f>
        <v>0</v>
      </c>
      <c r="M301" s="182">
        <f xml:space="preserve"> PR19FDPublishedTables!M$569</f>
        <v>0</v>
      </c>
      <c r="N301" s="182">
        <f xml:space="preserve"> PR19FDPublishedTables!N$569</f>
        <v>0</v>
      </c>
      <c r="O301" s="182">
        <f xml:space="preserve"> PR19FDPublishedTables!O$569</f>
        <v>0</v>
      </c>
      <c r="P301" s="182">
        <f xml:space="preserve"> PR19FDPublishedTables!P$569</f>
        <v>0</v>
      </c>
      <c r="Q301" s="182">
        <f xml:space="preserve"> PR19FDPublishedTables!Q$569</f>
        <v>0</v>
      </c>
    </row>
    <row r="302" spans="1:17" s="260" customFormat="1" hidden="1" outlineLevel="2">
      <c r="A302" s="257"/>
      <c r="B302" s="258"/>
      <c r="C302" s="259"/>
      <c r="D302" s="197"/>
      <c r="E302" s="182" t="str">
        <f xml:space="preserve"> PR19FDPublishedTables!E$582</f>
        <v>Opening RCV (CPIH inflated RCV) - BR - real</v>
      </c>
      <c r="F302" s="182">
        <f xml:space="preserve"> PR19FDPublishedTables!F$582</f>
        <v>0</v>
      </c>
      <c r="G302" s="182" t="str">
        <f xml:space="preserve"> PR19FDPublishedTables!G$582</f>
        <v>£m</v>
      </c>
      <c r="H302" s="182">
        <f xml:space="preserve"> PR19FDPublishedTables!H$582</f>
        <v>0</v>
      </c>
      <c r="I302" s="182">
        <f xml:space="preserve"> PR19FDPublishedTables!I$582</f>
        <v>0</v>
      </c>
      <c r="J302" s="182">
        <f xml:space="preserve"> PR19FDPublishedTables!J$582</f>
        <v>0</v>
      </c>
      <c r="K302" s="182">
        <f xml:space="preserve"> PR19FDPublishedTables!K$582</f>
        <v>0</v>
      </c>
      <c r="L302" s="182">
        <f xml:space="preserve"> PR19FDPublishedTables!L$582</f>
        <v>0</v>
      </c>
      <c r="M302" s="182">
        <f xml:space="preserve"> PR19FDPublishedTables!M$582</f>
        <v>0</v>
      </c>
      <c r="N302" s="182">
        <f xml:space="preserve"> PR19FDPublishedTables!N$582</f>
        <v>0</v>
      </c>
      <c r="O302" s="182">
        <f xml:space="preserve"> PR19FDPublishedTables!O$582</f>
        <v>0</v>
      </c>
      <c r="P302" s="182">
        <f xml:space="preserve"> PR19FDPublishedTables!P$582</f>
        <v>0</v>
      </c>
      <c r="Q302" s="182">
        <f xml:space="preserve"> PR19FDPublishedTables!Q$582</f>
        <v>0</v>
      </c>
    </row>
    <row r="303" spans="1:17" s="260" customFormat="1" hidden="1" outlineLevel="2">
      <c r="A303" s="257"/>
      <c r="B303" s="258"/>
      <c r="C303" s="259"/>
      <c r="D303" s="256" t="str">
        <f xml:space="preserve"> PR19FDPublishedTables!D$69</f>
        <v>less</v>
      </c>
      <c r="E303" s="182" t="str">
        <f xml:space="preserve"> PR19FDPublishedTables!E$583</f>
        <v>RCV - CPI(H) bf depreciation - BR - real</v>
      </c>
      <c r="F303" s="182">
        <f xml:space="preserve"> PR19FDPublishedTables!F$583</f>
        <v>0</v>
      </c>
      <c r="G303" s="182" t="str">
        <f xml:space="preserve"> PR19FDPublishedTables!G$583</f>
        <v>£m</v>
      </c>
      <c r="H303" s="182">
        <f xml:space="preserve"> PR19FDPublishedTables!H$583</f>
        <v>0</v>
      </c>
      <c r="I303" s="182">
        <f xml:space="preserve"> PR19FDPublishedTables!I$583</f>
        <v>0</v>
      </c>
      <c r="J303" s="182">
        <f xml:space="preserve"> PR19FDPublishedTables!J$583</f>
        <v>0</v>
      </c>
      <c r="K303" s="182">
        <f xml:space="preserve"> PR19FDPublishedTables!K$583</f>
        <v>0</v>
      </c>
      <c r="L303" s="182">
        <f xml:space="preserve"> PR19FDPublishedTables!L$583</f>
        <v>0</v>
      </c>
      <c r="M303" s="182">
        <f xml:space="preserve"> PR19FDPublishedTables!M$583</f>
        <v>0</v>
      </c>
      <c r="N303" s="182">
        <f xml:space="preserve"> PR19FDPublishedTables!N$583</f>
        <v>0</v>
      </c>
      <c r="O303" s="182">
        <f xml:space="preserve"> PR19FDPublishedTables!O$583</f>
        <v>0</v>
      </c>
      <c r="P303" s="182">
        <f xml:space="preserve"> PR19FDPublishedTables!P$583</f>
        <v>0</v>
      </c>
      <c r="Q303" s="182">
        <f xml:space="preserve"> PR19FDPublishedTables!Q$583</f>
        <v>0</v>
      </c>
    </row>
    <row r="304" spans="1:17" s="260" customFormat="1" hidden="1" outlineLevel="2">
      <c r="A304" s="257"/>
      <c r="B304" s="258"/>
      <c r="C304" s="259"/>
      <c r="D304" s="256" t="str">
        <f xml:space="preserve"> PR19FDPublishedTables!D$70</f>
        <v>less</v>
      </c>
      <c r="E304" s="182" t="str">
        <f xml:space="preserve"> PR19FDPublishedTables!E$584</f>
        <v>Other adjustments CPI(H) - BR - real</v>
      </c>
      <c r="F304" s="182">
        <f xml:space="preserve"> PR19FDPublishedTables!F$584</f>
        <v>0</v>
      </c>
      <c r="G304" s="182" t="str">
        <f xml:space="preserve"> PR19FDPublishedTables!G$584</f>
        <v>£m</v>
      </c>
      <c r="H304" s="182">
        <f xml:space="preserve"> PR19FDPublishedTables!H$584</f>
        <v>0</v>
      </c>
      <c r="I304" s="182">
        <f xml:space="preserve"> PR19FDPublishedTables!I$584</f>
        <v>0</v>
      </c>
      <c r="J304" s="182">
        <f xml:space="preserve"> PR19FDPublishedTables!J$584</f>
        <v>0</v>
      </c>
      <c r="K304" s="182">
        <f xml:space="preserve"> PR19FDPublishedTables!K$584</f>
        <v>0</v>
      </c>
      <c r="L304" s="182">
        <f xml:space="preserve"> PR19FDPublishedTables!L$584</f>
        <v>0</v>
      </c>
      <c r="M304" s="182">
        <f xml:space="preserve"> PR19FDPublishedTables!M$584</f>
        <v>0</v>
      </c>
      <c r="N304" s="182">
        <f xml:space="preserve"> PR19FDPublishedTables!N$584</f>
        <v>0</v>
      </c>
      <c r="O304" s="182">
        <f xml:space="preserve"> PR19FDPublishedTables!O$584</f>
        <v>0</v>
      </c>
      <c r="P304" s="182">
        <f xml:space="preserve"> PR19FDPublishedTables!P$584</f>
        <v>0</v>
      </c>
      <c r="Q304" s="182">
        <f xml:space="preserve"> PR19FDPublishedTables!Q$584</f>
        <v>0</v>
      </c>
    </row>
    <row r="305" spans="1:17" s="260" customFormat="1" hidden="1" outlineLevel="2">
      <c r="A305" s="257"/>
      <c r="B305" s="258"/>
      <c r="C305" s="259"/>
      <c r="D305" s="256"/>
      <c r="E305" s="182" t="str">
        <f xml:space="preserve"> PR19FDPublishedTables!E$585</f>
        <v>Closing RCV (CPIH inflated RCV) - BR - real</v>
      </c>
      <c r="F305" s="182">
        <f xml:space="preserve"> PR19FDPublishedTables!F$585</f>
        <v>0</v>
      </c>
      <c r="G305" s="182" t="str">
        <f xml:space="preserve"> PR19FDPublishedTables!G$585</f>
        <v>£m</v>
      </c>
      <c r="H305" s="182">
        <f xml:space="preserve"> PR19FDPublishedTables!H$585</f>
        <v>0</v>
      </c>
      <c r="I305" s="182">
        <f xml:space="preserve"> PR19FDPublishedTables!I$585</f>
        <v>0</v>
      </c>
      <c r="J305" s="182">
        <f xml:space="preserve"> PR19FDPublishedTables!J$585</f>
        <v>0</v>
      </c>
      <c r="K305" s="182">
        <f xml:space="preserve"> PR19FDPublishedTables!K$585</f>
        <v>0</v>
      </c>
      <c r="L305" s="182">
        <f xml:space="preserve"> PR19FDPublishedTables!L$585</f>
        <v>0</v>
      </c>
      <c r="M305" s="182">
        <f xml:space="preserve"> PR19FDPublishedTables!M$585</f>
        <v>0</v>
      </c>
      <c r="N305" s="182">
        <f xml:space="preserve"> PR19FDPublishedTables!N$585</f>
        <v>0</v>
      </c>
      <c r="O305" s="182">
        <f xml:space="preserve"> PR19FDPublishedTables!O$585</f>
        <v>0</v>
      </c>
      <c r="P305" s="182">
        <f xml:space="preserve"> PR19FDPublishedTables!P$585</f>
        <v>0</v>
      </c>
      <c r="Q305" s="182">
        <f xml:space="preserve"> PR19FDPublishedTables!Q$585</f>
        <v>0</v>
      </c>
    </row>
    <row r="306" spans="1:17" s="260" customFormat="1" hidden="1" outlineLevel="2">
      <c r="A306" s="257"/>
      <c r="B306" s="258"/>
      <c r="C306" s="259"/>
      <c r="D306" s="256"/>
      <c r="E306" s="182" t="str">
        <f xml:space="preserve"> PR19FDPublishedTables!E$589</f>
        <v>Average CPIH inflated RCV - BR - real</v>
      </c>
      <c r="F306" s="182">
        <f xml:space="preserve"> PR19FDPublishedTables!F$589</f>
        <v>0</v>
      </c>
      <c r="G306" s="182" t="str">
        <f xml:space="preserve"> PR19FDPublishedTables!G$589</f>
        <v>£m</v>
      </c>
      <c r="H306" s="182">
        <f xml:space="preserve"> PR19FDPublishedTables!H$589</f>
        <v>0</v>
      </c>
      <c r="I306" s="182">
        <f xml:space="preserve"> PR19FDPublishedTables!I$589</f>
        <v>0</v>
      </c>
      <c r="J306" s="182">
        <f xml:space="preserve"> PR19FDPublishedTables!J$589</f>
        <v>0</v>
      </c>
      <c r="K306" s="182">
        <f xml:space="preserve"> PR19FDPublishedTables!K$589</f>
        <v>0</v>
      </c>
      <c r="L306" s="182">
        <f xml:space="preserve"> PR19FDPublishedTables!L$589</f>
        <v>0</v>
      </c>
      <c r="M306" s="182">
        <f xml:space="preserve"> PR19FDPublishedTables!M$589</f>
        <v>0</v>
      </c>
      <c r="N306" s="182">
        <f xml:space="preserve"> PR19FDPublishedTables!N$589</f>
        <v>0</v>
      </c>
      <c r="O306" s="182">
        <f xml:space="preserve"> PR19FDPublishedTables!O$589</f>
        <v>0</v>
      </c>
      <c r="P306" s="182">
        <f xml:space="preserve"> PR19FDPublishedTables!P$589</f>
        <v>0</v>
      </c>
      <c r="Q306" s="182">
        <f xml:space="preserve"> PR19FDPublishedTables!Q$589</f>
        <v>0</v>
      </c>
    </row>
    <row r="307" spans="1:17" s="260" customFormat="1" hidden="1" outlineLevel="2">
      <c r="A307" s="257"/>
      <c r="B307" s="258"/>
      <c r="C307" s="259"/>
      <c r="D307" s="256"/>
      <c r="E307" s="197"/>
      <c r="F307" s="197"/>
      <c r="G307" s="197"/>
      <c r="H307" s="197"/>
      <c r="I307" s="197"/>
      <c r="J307" s="197"/>
      <c r="K307" s="197"/>
      <c r="L307" s="197"/>
      <c r="M307" s="197"/>
      <c r="N307" s="197"/>
      <c r="O307" s="197"/>
      <c r="P307" s="197"/>
      <c r="Q307" s="197"/>
    </row>
    <row r="308" spans="1:17" s="296" customFormat="1" hidden="1" outlineLevel="2">
      <c r="A308" s="291"/>
      <c r="B308" s="292"/>
      <c r="C308" s="293"/>
      <c r="D308" s="294"/>
      <c r="E308" s="182" t="str">
        <f xml:space="preserve"> PR19FDPublishedTables!E$611</f>
        <v>RCV (post 2020 investment RCV) 31 March 2020 post midnight adjustments - BR - real</v>
      </c>
      <c r="F308" s="182">
        <f xml:space="preserve"> PR19FDPublishedTables!F$611</f>
        <v>0</v>
      </c>
      <c r="G308" s="182" t="str">
        <f xml:space="preserve"> PR19FDPublishedTables!G$611</f>
        <v>£m</v>
      </c>
      <c r="H308" s="182">
        <f xml:space="preserve"> PR19FDPublishedTables!H$611</f>
        <v>0</v>
      </c>
      <c r="I308" s="182">
        <f xml:space="preserve"> PR19FDPublishedTables!I$611</f>
        <v>0</v>
      </c>
      <c r="J308" s="182">
        <f xml:space="preserve"> PR19FDPublishedTables!J$611</f>
        <v>0</v>
      </c>
      <c r="K308" s="182">
        <f xml:space="preserve"> PR19FDPublishedTables!K$611</f>
        <v>0</v>
      </c>
      <c r="L308" s="182">
        <f xml:space="preserve"> PR19FDPublishedTables!L$611</f>
        <v>0</v>
      </c>
      <c r="M308" s="182">
        <f xml:space="preserve"> PR19FDPublishedTables!M$611</f>
        <v>0</v>
      </c>
      <c r="N308" s="182">
        <f xml:space="preserve"> PR19FDPublishedTables!N$611</f>
        <v>0</v>
      </c>
      <c r="O308" s="182">
        <f xml:space="preserve"> PR19FDPublishedTables!O$611</f>
        <v>0</v>
      </c>
      <c r="P308" s="182">
        <f xml:space="preserve"> PR19FDPublishedTables!P$611</f>
        <v>0</v>
      </c>
      <c r="Q308" s="182">
        <f xml:space="preserve"> PR19FDPublishedTables!Q$611</f>
        <v>0</v>
      </c>
    </row>
    <row r="309" spans="1:17" s="260" customFormat="1" hidden="1" outlineLevel="2">
      <c r="A309" s="257"/>
      <c r="B309" s="258"/>
      <c r="C309" s="259"/>
      <c r="D309" s="256"/>
      <c r="E309" s="182" t="str">
        <f xml:space="preserve"> PR19FDPublishedTables!E$621</f>
        <v>Opening RCV (Post 2020 investment RCV) - BR - real</v>
      </c>
      <c r="F309" s="182">
        <f xml:space="preserve"> PR19FDPublishedTables!F$621</f>
        <v>0</v>
      </c>
      <c r="G309" s="182" t="str">
        <f xml:space="preserve"> PR19FDPublishedTables!G$621</f>
        <v>£m</v>
      </c>
      <c r="H309" s="182">
        <f xml:space="preserve"> PR19FDPublishedTables!H$621</f>
        <v>0</v>
      </c>
      <c r="I309" s="182">
        <f xml:space="preserve"> PR19FDPublishedTables!I$621</f>
        <v>0</v>
      </c>
      <c r="J309" s="182">
        <f xml:space="preserve"> PR19FDPublishedTables!J$621</f>
        <v>0</v>
      </c>
      <c r="K309" s="182">
        <f xml:space="preserve"> PR19FDPublishedTables!K$621</f>
        <v>0</v>
      </c>
      <c r="L309" s="182">
        <f xml:space="preserve"> PR19FDPublishedTables!L$621</f>
        <v>0</v>
      </c>
      <c r="M309" s="182">
        <f xml:space="preserve"> PR19FDPublishedTables!M$621</f>
        <v>0</v>
      </c>
      <c r="N309" s="182">
        <f xml:space="preserve"> PR19FDPublishedTables!N$621</f>
        <v>0</v>
      </c>
      <c r="O309" s="182">
        <f xml:space="preserve"> PR19FDPublishedTables!O$621</f>
        <v>0</v>
      </c>
      <c r="P309" s="182">
        <f xml:space="preserve"> PR19FDPublishedTables!P$621</f>
        <v>0</v>
      </c>
      <c r="Q309" s="182">
        <f xml:space="preserve"> PR19FDPublishedTables!Q$621</f>
        <v>0</v>
      </c>
    </row>
    <row r="310" spans="1:17" s="260" customFormat="1" hidden="1" outlineLevel="2">
      <c r="A310" s="257"/>
      <c r="B310" s="258"/>
      <c r="C310" s="259"/>
      <c r="D310" s="256" t="str">
        <f xml:space="preserve"> PR19FDPublishedTables!D$108</f>
        <v>plus</v>
      </c>
      <c r="E310" s="182" t="str">
        <f xml:space="preserve"> PR19FDPublishedTables!E$622</f>
        <v>Bio resources: Non-PAYG Totex - real</v>
      </c>
      <c r="F310" s="182">
        <f xml:space="preserve"> PR19FDPublishedTables!F$622</f>
        <v>0</v>
      </c>
      <c r="G310" s="182" t="str">
        <f xml:space="preserve"> PR19FDPublishedTables!G$622</f>
        <v>£m</v>
      </c>
      <c r="H310" s="182">
        <f xml:space="preserve"> PR19FDPublishedTables!H$622</f>
        <v>0</v>
      </c>
      <c r="I310" s="182">
        <f xml:space="preserve"> PR19FDPublishedTables!I$622</f>
        <v>0</v>
      </c>
      <c r="J310" s="182">
        <f xml:space="preserve"> PR19FDPublishedTables!J$622</f>
        <v>0</v>
      </c>
      <c r="K310" s="182">
        <f xml:space="preserve"> PR19FDPublishedTables!K$622</f>
        <v>0</v>
      </c>
      <c r="L310" s="182">
        <f xml:space="preserve"> PR19FDPublishedTables!L$622</f>
        <v>0</v>
      </c>
      <c r="M310" s="182">
        <f xml:space="preserve"> PR19FDPublishedTables!M$622</f>
        <v>0</v>
      </c>
      <c r="N310" s="182">
        <f xml:space="preserve"> PR19FDPublishedTables!N$622</f>
        <v>0</v>
      </c>
      <c r="O310" s="182">
        <f xml:space="preserve"> PR19FDPublishedTables!O$622</f>
        <v>0</v>
      </c>
      <c r="P310" s="182">
        <f xml:space="preserve"> PR19FDPublishedTables!P$622</f>
        <v>0</v>
      </c>
      <c r="Q310" s="182">
        <f xml:space="preserve"> PR19FDPublishedTables!Q$622</f>
        <v>0</v>
      </c>
    </row>
    <row r="311" spans="1:17" s="260" customFormat="1" hidden="1" outlineLevel="2">
      <c r="A311" s="257"/>
      <c r="B311" s="258"/>
      <c r="C311" s="259"/>
      <c r="D311" s="256" t="str">
        <f xml:space="preserve"> PR19FDPublishedTables!D$109</f>
        <v>less</v>
      </c>
      <c r="E311" s="182" t="str">
        <f xml:space="preserve"> PR19FDPublishedTables!E$623</f>
        <v>RCV additions depreciation - BR - real POS</v>
      </c>
      <c r="F311" s="182">
        <f xml:space="preserve"> PR19FDPublishedTables!F$623</f>
        <v>0</v>
      </c>
      <c r="G311" s="182" t="str">
        <f xml:space="preserve"> PR19FDPublishedTables!G$623</f>
        <v>£m</v>
      </c>
      <c r="H311" s="182">
        <f xml:space="preserve"> PR19FDPublishedTables!H$623</f>
        <v>0</v>
      </c>
      <c r="I311" s="182">
        <f xml:space="preserve"> PR19FDPublishedTables!I$623</f>
        <v>0</v>
      </c>
      <c r="J311" s="182">
        <f xml:space="preserve"> PR19FDPublishedTables!J$623</f>
        <v>0</v>
      </c>
      <c r="K311" s="182">
        <f xml:space="preserve"> PR19FDPublishedTables!K$623</f>
        <v>0</v>
      </c>
      <c r="L311" s="182">
        <f xml:space="preserve"> PR19FDPublishedTables!L$623</f>
        <v>0</v>
      </c>
      <c r="M311" s="182">
        <f xml:space="preserve"> PR19FDPublishedTables!M$623</f>
        <v>0</v>
      </c>
      <c r="N311" s="182">
        <f xml:space="preserve"> PR19FDPublishedTables!N$623</f>
        <v>0</v>
      </c>
      <c r="O311" s="182">
        <f xml:space="preserve"> PR19FDPublishedTables!O$623</f>
        <v>0</v>
      </c>
      <c r="P311" s="182">
        <f xml:space="preserve"> PR19FDPublishedTables!P$623</f>
        <v>0</v>
      </c>
      <c r="Q311" s="182">
        <f xml:space="preserve"> PR19FDPublishedTables!Q$623</f>
        <v>0</v>
      </c>
    </row>
    <row r="312" spans="1:17" s="260" customFormat="1" hidden="1" outlineLevel="2">
      <c r="A312" s="257"/>
      <c r="B312" s="258"/>
      <c r="C312" s="259"/>
      <c r="D312" s="256"/>
      <c r="E312" s="182" t="str">
        <f xml:space="preserve"> PR19FDPublishedTables!E$624</f>
        <v>Closing RCV (Post 2020 investment RCV) - BR - real</v>
      </c>
      <c r="F312" s="182">
        <f xml:space="preserve"> PR19FDPublishedTables!F$624</f>
        <v>0</v>
      </c>
      <c r="G312" s="182" t="str">
        <f xml:space="preserve"> PR19FDPublishedTables!G$624</f>
        <v>£m</v>
      </c>
      <c r="H312" s="182">
        <f xml:space="preserve"> PR19FDPublishedTables!H$624</f>
        <v>0</v>
      </c>
      <c r="I312" s="182">
        <f xml:space="preserve"> PR19FDPublishedTables!I$624</f>
        <v>0</v>
      </c>
      <c r="J312" s="182">
        <f xml:space="preserve"> PR19FDPublishedTables!J$624</f>
        <v>0</v>
      </c>
      <c r="K312" s="182">
        <f xml:space="preserve"> PR19FDPublishedTables!K$624</f>
        <v>0</v>
      </c>
      <c r="L312" s="182">
        <f xml:space="preserve"> PR19FDPublishedTables!L$624</f>
        <v>0</v>
      </c>
      <c r="M312" s="182">
        <f xml:space="preserve"> PR19FDPublishedTables!M$624</f>
        <v>0</v>
      </c>
      <c r="N312" s="182">
        <f xml:space="preserve"> PR19FDPublishedTables!N$624</f>
        <v>0</v>
      </c>
      <c r="O312" s="182">
        <f xml:space="preserve"> PR19FDPublishedTables!O$624</f>
        <v>0</v>
      </c>
      <c r="P312" s="182">
        <f xml:space="preserve"> PR19FDPublishedTables!P$624</f>
        <v>0</v>
      </c>
      <c r="Q312" s="182">
        <f xml:space="preserve"> PR19FDPublishedTables!Q$624</f>
        <v>0</v>
      </c>
    </row>
    <row r="313" spans="1:17" s="260" customFormat="1" hidden="1" outlineLevel="2">
      <c r="A313" s="257"/>
      <c r="B313" s="258"/>
      <c r="C313" s="259"/>
      <c r="D313" s="256"/>
      <c r="E313" s="182" t="str">
        <f xml:space="preserve"> PR19FDPublishedTables!E$628</f>
        <v>Average post 2020 investment RCV - BR - real</v>
      </c>
      <c r="F313" s="182">
        <f xml:space="preserve"> PR19FDPublishedTables!F$628</f>
        <v>0</v>
      </c>
      <c r="G313" s="182" t="str">
        <f xml:space="preserve"> PR19FDPublishedTables!G$628</f>
        <v>£m</v>
      </c>
      <c r="H313" s="182">
        <f xml:space="preserve"> PR19FDPublishedTables!H$628</f>
        <v>0</v>
      </c>
      <c r="I313" s="182">
        <f xml:space="preserve"> PR19FDPublishedTables!I$628</f>
        <v>0</v>
      </c>
      <c r="J313" s="182">
        <f xml:space="preserve"> PR19FDPublishedTables!J$628</f>
        <v>0</v>
      </c>
      <c r="K313" s="182">
        <f xml:space="preserve"> PR19FDPublishedTables!K$628</f>
        <v>0</v>
      </c>
      <c r="L313" s="182">
        <f xml:space="preserve"> PR19FDPublishedTables!L$628</f>
        <v>0</v>
      </c>
      <c r="M313" s="182">
        <f xml:space="preserve"> PR19FDPublishedTables!M$628</f>
        <v>0</v>
      </c>
      <c r="N313" s="182">
        <f xml:space="preserve"> PR19FDPublishedTables!N$628</f>
        <v>0</v>
      </c>
      <c r="O313" s="182">
        <f xml:space="preserve"> PR19FDPublishedTables!O$628</f>
        <v>0</v>
      </c>
      <c r="P313" s="182">
        <f xml:space="preserve"> PR19FDPublishedTables!P$628</f>
        <v>0</v>
      </c>
      <c r="Q313" s="182">
        <f xml:space="preserve"> PR19FDPublishedTables!Q$628</f>
        <v>0</v>
      </c>
    </row>
    <row r="314" spans="1:17" s="260" customFormat="1" hidden="1" outlineLevel="2">
      <c r="A314" s="257"/>
      <c r="B314" s="258"/>
      <c r="C314" s="259"/>
      <c r="D314" s="256"/>
      <c r="E314" s="197"/>
      <c r="F314" s="197"/>
      <c r="G314" s="197"/>
      <c r="H314" s="197"/>
      <c r="I314" s="197"/>
      <c r="J314" s="197"/>
      <c r="K314" s="197"/>
      <c r="L314" s="197"/>
      <c r="M314" s="197"/>
      <c r="N314" s="197"/>
      <c r="O314" s="197"/>
      <c r="P314" s="197"/>
      <c r="Q314" s="197"/>
    </row>
    <row r="315" spans="1:17" s="260" customFormat="1" hidden="1" outlineLevel="2">
      <c r="A315" s="257"/>
      <c r="B315" s="258"/>
      <c r="C315" s="259"/>
      <c r="D315" s="256"/>
      <c r="E315" s="197" t="str">
        <f t="shared" ref="E315:Q315" si="159" xml:space="preserve"> E299</f>
        <v>Average RPI inflated RCV - BR - real</v>
      </c>
      <c r="F315" s="197">
        <f t="shared" si="159"/>
        <v>0</v>
      </c>
      <c r="G315" s="197" t="str">
        <f t="shared" si="159"/>
        <v>£m</v>
      </c>
      <c r="H315" s="197">
        <f t="shared" si="159"/>
        <v>0</v>
      </c>
      <c r="I315" s="197">
        <f t="shared" si="159"/>
        <v>0</v>
      </c>
      <c r="J315" s="197">
        <f t="shared" si="159"/>
        <v>0</v>
      </c>
      <c r="K315" s="197">
        <f t="shared" si="159"/>
        <v>0</v>
      </c>
      <c r="L315" s="197">
        <f t="shared" si="159"/>
        <v>0</v>
      </c>
      <c r="M315" s="197">
        <f t="shared" si="159"/>
        <v>0</v>
      </c>
      <c r="N315" s="197">
        <f t="shared" si="159"/>
        <v>0</v>
      </c>
      <c r="O315" s="197">
        <f t="shared" si="159"/>
        <v>0</v>
      </c>
      <c r="P315" s="197">
        <f t="shared" si="159"/>
        <v>0</v>
      </c>
      <c r="Q315" s="197">
        <f t="shared" si="159"/>
        <v>0</v>
      </c>
    </row>
    <row r="316" spans="1:17" s="260" customFormat="1" hidden="1" outlineLevel="2">
      <c r="A316" s="257"/>
      <c r="B316" s="258"/>
      <c r="C316" s="259"/>
      <c r="D316" s="256"/>
      <c r="E316" s="197" t="str">
        <f t="shared" ref="E316:Q316" si="160" xml:space="preserve"> E306</f>
        <v>Average CPIH inflated RCV - BR - real</v>
      </c>
      <c r="F316" s="197">
        <f t="shared" si="160"/>
        <v>0</v>
      </c>
      <c r="G316" s="197" t="str">
        <f t="shared" si="160"/>
        <v>£m</v>
      </c>
      <c r="H316" s="197">
        <f t="shared" si="160"/>
        <v>0</v>
      </c>
      <c r="I316" s="197">
        <f t="shared" si="160"/>
        <v>0</v>
      </c>
      <c r="J316" s="197">
        <f t="shared" si="160"/>
        <v>0</v>
      </c>
      <c r="K316" s="197">
        <f t="shared" si="160"/>
        <v>0</v>
      </c>
      <c r="L316" s="197">
        <f t="shared" si="160"/>
        <v>0</v>
      </c>
      <c r="M316" s="197">
        <f t="shared" si="160"/>
        <v>0</v>
      </c>
      <c r="N316" s="197">
        <f t="shared" si="160"/>
        <v>0</v>
      </c>
      <c r="O316" s="197">
        <f t="shared" si="160"/>
        <v>0</v>
      </c>
      <c r="P316" s="197">
        <f t="shared" si="160"/>
        <v>0</v>
      </c>
      <c r="Q316" s="197">
        <f t="shared" si="160"/>
        <v>0</v>
      </c>
    </row>
    <row r="317" spans="1:17" s="260" customFormat="1" hidden="1" outlineLevel="2">
      <c r="A317" s="257"/>
      <c r="B317" s="258"/>
      <c r="C317" s="259"/>
      <c r="D317" s="256"/>
      <c r="E317" s="197" t="str">
        <f t="shared" ref="E317:Q317" si="161" xml:space="preserve"> E313</f>
        <v>Average post 2020 investment RCV - BR - real</v>
      </c>
      <c r="F317" s="197">
        <f t="shared" si="161"/>
        <v>0</v>
      </c>
      <c r="G317" s="197" t="str">
        <f t="shared" si="161"/>
        <v>£m</v>
      </c>
      <c r="H317" s="197">
        <f t="shared" si="161"/>
        <v>0</v>
      </c>
      <c r="I317" s="197">
        <f t="shared" si="161"/>
        <v>0</v>
      </c>
      <c r="J317" s="197">
        <f t="shared" si="161"/>
        <v>0</v>
      </c>
      <c r="K317" s="197">
        <f t="shared" si="161"/>
        <v>0</v>
      </c>
      <c r="L317" s="197">
        <f t="shared" si="161"/>
        <v>0</v>
      </c>
      <c r="M317" s="197">
        <f t="shared" si="161"/>
        <v>0</v>
      </c>
      <c r="N317" s="197">
        <f t="shared" si="161"/>
        <v>0</v>
      </c>
      <c r="O317" s="197">
        <f t="shared" si="161"/>
        <v>0</v>
      </c>
      <c r="P317" s="197">
        <f t="shared" si="161"/>
        <v>0</v>
      </c>
      <c r="Q317" s="197">
        <f t="shared" si="161"/>
        <v>0</v>
      </c>
    </row>
    <row r="318" spans="1:17" s="260" customFormat="1" hidden="1" outlineLevel="2">
      <c r="A318" s="257"/>
      <c r="B318" s="258"/>
      <c r="C318" s="259"/>
      <c r="D318" s="256"/>
      <c r="E318" s="325" t="s">
        <v>930</v>
      </c>
      <c r="F318" s="392"/>
      <c r="G318" s="325" t="s">
        <v>170</v>
      </c>
      <c r="H318" s="392"/>
      <c r="I318" s="392"/>
      <c r="J318" s="325">
        <f t="shared" ref="J318:N318" si="162" xml:space="preserve"> SUM(J315:J317)</f>
        <v>0</v>
      </c>
      <c r="K318" s="325">
        <f t="shared" si="162"/>
        <v>0</v>
      </c>
      <c r="L318" s="325">
        <f t="shared" si="162"/>
        <v>0</v>
      </c>
      <c r="M318" s="325">
        <f t="shared" si="162"/>
        <v>0</v>
      </c>
      <c r="N318" s="325">
        <f t="shared" si="162"/>
        <v>0</v>
      </c>
      <c r="O318" s="325">
        <f xml:space="preserve"> SUM(O315:O317)</f>
        <v>0</v>
      </c>
      <c r="P318" s="325">
        <f t="shared" ref="P318:Q318" si="163" xml:space="preserve"> SUM(P315:P317)</f>
        <v>0</v>
      </c>
      <c r="Q318" s="325">
        <f t="shared" si="163"/>
        <v>0</v>
      </c>
    </row>
    <row r="319" spans="1:17" s="260" customFormat="1" hidden="1" outlineLevel="1">
      <c r="A319" s="257"/>
      <c r="B319" s="258"/>
      <c r="C319" s="259"/>
      <c r="D319" s="256"/>
      <c r="E319" s="197"/>
      <c r="F319" s="197"/>
      <c r="G319" s="197"/>
      <c r="H319" s="197"/>
      <c r="I319" s="197"/>
      <c r="J319" s="197"/>
      <c r="K319" s="197"/>
      <c r="L319" s="197"/>
      <c r="M319" s="197"/>
      <c r="N319" s="197"/>
      <c r="O319" s="197"/>
      <c r="P319" s="197"/>
      <c r="Q319" s="197"/>
    </row>
    <row r="320" spans="1:17" s="260" customFormat="1" hidden="1" outlineLevel="1" collapsed="1">
      <c r="A320" s="257"/>
      <c r="B320" s="258" t="s">
        <v>772</v>
      </c>
      <c r="C320" s="259"/>
      <c r="D320" s="256"/>
      <c r="E320" s="197"/>
      <c r="F320" s="197"/>
      <c r="G320" s="197"/>
      <c r="H320" s="197"/>
      <c r="I320" s="197"/>
      <c r="J320" s="197"/>
      <c r="K320" s="197"/>
      <c r="L320" s="197"/>
      <c r="M320" s="197"/>
      <c r="N320" s="197"/>
      <c r="O320" s="197"/>
      <c r="P320" s="197"/>
      <c r="Q320" s="197"/>
    </row>
    <row r="321" spans="1:17" s="260" customFormat="1" hidden="1" outlineLevel="2">
      <c r="A321" s="257"/>
      <c r="B321" s="258"/>
      <c r="C321" s="259"/>
      <c r="D321" s="256"/>
      <c r="E321" s="197"/>
      <c r="F321" s="197"/>
      <c r="G321" s="197"/>
      <c r="H321" s="197"/>
      <c r="I321" s="197"/>
      <c r="J321" s="197"/>
      <c r="K321" s="197"/>
      <c r="L321" s="197"/>
      <c r="M321" s="197"/>
      <c r="N321" s="197"/>
      <c r="O321" s="197"/>
      <c r="P321" s="197"/>
      <c r="Q321" s="197"/>
    </row>
    <row r="322" spans="1:17" s="206" customFormat="1" hidden="1" outlineLevel="2">
      <c r="A322" s="299"/>
      <c r="B322" s="300"/>
      <c r="C322" s="301"/>
      <c r="D322" s="302"/>
      <c r="E322" s="303" t="str">
        <f t="shared" ref="E322:P322" si="164" xml:space="preserve"> E$19</f>
        <v>Annual update - CPIH FYA active inflator from FYA 2017-18 - nominal year average prices (used for average RCV)</v>
      </c>
      <c r="F322" s="303">
        <f t="shared" si="164"/>
        <v>0</v>
      </c>
      <c r="G322" s="303" t="str">
        <f t="shared" si="164"/>
        <v>Factor</v>
      </c>
      <c r="H322" s="303">
        <f t="shared" si="164"/>
        <v>0</v>
      </c>
      <c r="I322" s="303">
        <f t="shared" si="164"/>
        <v>0</v>
      </c>
      <c r="J322" s="303">
        <f t="shared" si="164"/>
        <v>0</v>
      </c>
      <c r="K322" s="303">
        <f t="shared" si="164"/>
        <v>0</v>
      </c>
      <c r="L322" s="303">
        <f t="shared" si="164"/>
        <v>1.0386214616983847</v>
      </c>
      <c r="M322" s="303">
        <f t="shared" si="164"/>
        <v>1.0469374700143934</v>
      </c>
      <c r="N322" s="303">
        <f t="shared" si="164"/>
        <v>0</v>
      </c>
      <c r="O322" s="303">
        <f t="shared" si="164"/>
        <v>0</v>
      </c>
      <c r="P322" s="303">
        <f t="shared" si="164"/>
        <v>0</v>
      </c>
      <c r="Q322" s="303">
        <f xml:space="preserve"> Q$19</f>
        <v>0</v>
      </c>
    </row>
    <row r="323" spans="1:17" s="206" customFormat="1" hidden="1" outlineLevel="2">
      <c r="A323" s="299"/>
      <c r="B323" s="300"/>
      <c r="C323" s="301"/>
      <c r="D323" s="302"/>
      <c r="E323" s="303" t="str">
        <f t="shared" ref="E323:P323" si="165" xml:space="preserve"> E$20</f>
        <v>Annual update - CPIH FYE active inflator from FYA 2017-18 - nominal year end prices (used for RCV components)</v>
      </c>
      <c r="F323" s="303">
        <f t="shared" si="165"/>
        <v>0</v>
      </c>
      <c r="G323" s="303" t="str">
        <f t="shared" si="165"/>
        <v>Factor</v>
      </c>
      <c r="H323" s="303">
        <f t="shared" si="165"/>
        <v>0</v>
      </c>
      <c r="I323" s="303">
        <f t="shared" si="165"/>
        <v>0</v>
      </c>
      <c r="J323" s="303">
        <f t="shared" si="165"/>
        <v>0</v>
      </c>
      <c r="K323" s="303">
        <f t="shared" si="165"/>
        <v>0</v>
      </c>
      <c r="L323" s="303">
        <f t="shared" si="165"/>
        <v>1.0420598112905806</v>
      </c>
      <c r="M323" s="303">
        <f t="shared" si="165"/>
        <v>1.0526147449224375</v>
      </c>
      <c r="N323" s="303">
        <f t="shared" si="165"/>
        <v>0</v>
      </c>
      <c r="O323" s="303">
        <f t="shared" si="165"/>
        <v>0</v>
      </c>
      <c r="P323" s="303">
        <f t="shared" si="165"/>
        <v>0</v>
      </c>
      <c r="Q323" s="303">
        <f xml:space="preserve"> Q$20</f>
        <v>0</v>
      </c>
    </row>
    <row r="324" spans="1:17" s="260" customFormat="1" hidden="1" outlineLevel="1">
      <c r="A324" s="257"/>
      <c r="B324" s="258"/>
      <c r="C324" s="259"/>
      <c r="D324" s="256"/>
      <c r="E324" s="197"/>
      <c r="F324" s="197"/>
      <c r="G324" s="197"/>
      <c r="H324" s="197"/>
      <c r="I324" s="197"/>
      <c r="J324" s="197"/>
      <c r="K324" s="197"/>
      <c r="L324" s="197"/>
      <c r="M324" s="197"/>
      <c r="N324" s="197"/>
      <c r="O324" s="197"/>
      <c r="P324" s="197"/>
      <c r="Q324" s="197"/>
    </row>
    <row r="325" spans="1:17" s="260" customFormat="1" hidden="1" outlineLevel="1" collapsed="1">
      <c r="A325" s="257"/>
      <c r="B325" s="258" t="s">
        <v>797</v>
      </c>
      <c r="C325" s="259"/>
      <c r="D325" s="256"/>
      <c r="E325" s="197"/>
      <c r="F325" s="197"/>
      <c r="G325" s="197"/>
      <c r="H325" s="197"/>
      <c r="I325" s="197"/>
      <c r="J325" s="197"/>
      <c r="K325" s="197"/>
      <c r="L325" s="197"/>
      <c r="M325" s="197"/>
      <c r="N325" s="197"/>
      <c r="O325" s="197"/>
      <c r="P325" s="197"/>
      <c r="Q325" s="197"/>
    </row>
    <row r="326" spans="1:17" s="260" customFormat="1" hidden="1" outlineLevel="2">
      <c r="A326" s="257"/>
      <c r="B326" s="258"/>
      <c r="C326" s="259"/>
      <c r="D326" s="256"/>
      <c r="E326" s="197"/>
      <c r="F326" s="197"/>
      <c r="G326" s="197"/>
      <c r="H326" s="197"/>
      <c r="I326" s="197"/>
      <c r="J326" s="197"/>
      <c r="K326" s="197"/>
      <c r="L326" s="197"/>
      <c r="M326" s="197"/>
      <c r="N326" s="197"/>
      <c r="O326" s="197"/>
      <c r="P326" s="197"/>
      <c r="Q326" s="197"/>
    </row>
    <row r="327" spans="1:17" s="260" customFormat="1" hidden="1" outlineLevel="2">
      <c r="A327" s="257"/>
      <c r="B327" s="258"/>
      <c r="C327" s="259"/>
      <c r="D327" s="256"/>
      <c r="E327" s="197" t="s">
        <v>1115</v>
      </c>
      <c r="F327" s="197"/>
      <c r="G327" s="197" t="s">
        <v>170</v>
      </c>
      <c r="H327" s="197"/>
      <c r="I327" s="197"/>
      <c r="J327" s="197">
        <f t="shared" ref="J327:Q327" si="166" xml:space="preserve"> J296 * J323</f>
        <v>0</v>
      </c>
      <c r="K327" s="197">
        <f t="shared" si="166"/>
        <v>0</v>
      </c>
      <c r="L327" s="197">
        <f t="shared" si="166"/>
        <v>0</v>
      </c>
      <c r="M327" s="197">
        <f t="shared" si="166"/>
        <v>0</v>
      </c>
      <c r="N327" s="197">
        <f t="shared" si="166"/>
        <v>0</v>
      </c>
      <c r="O327" s="197">
        <f t="shared" si="166"/>
        <v>0</v>
      </c>
      <c r="P327" s="197">
        <f t="shared" si="166"/>
        <v>0</v>
      </c>
      <c r="Q327" s="197">
        <f t="shared" si="166"/>
        <v>0</v>
      </c>
    </row>
    <row r="328" spans="1:17" s="260" customFormat="1" hidden="1" outlineLevel="2">
      <c r="A328" s="257"/>
      <c r="B328" s="258"/>
      <c r="C328" s="259"/>
      <c r="D328" s="256"/>
      <c r="E328" s="197" t="s">
        <v>286</v>
      </c>
      <c r="F328" s="197"/>
      <c r="G328" s="197" t="s">
        <v>170</v>
      </c>
      <c r="H328" s="197"/>
      <c r="I328" s="197"/>
      <c r="J328" s="197">
        <f t="shared" ref="J328:Q328" si="167" xml:space="preserve"> J297 * J323</f>
        <v>0</v>
      </c>
      <c r="K328" s="197">
        <f t="shared" si="167"/>
        <v>0</v>
      </c>
      <c r="L328" s="197">
        <f t="shared" si="167"/>
        <v>0</v>
      </c>
      <c r="M328" s="197">
        <f t="shared" si="167"/>
        <v>0</v>
      </c>
      <c r="N328" s="197">
        <f t="shared" si="167"/>
        <v>0</v>
      </c>
      <c r="O328" s="197">
        <f t="shared" si="167"/>
        <v>0</v>
      </c>
      <c r="P328" s="197">
        <f t="shared" si="167"/>
        <v>0</v>
      </c>
      <c r="Q328" s="197">
        <f t="shared" si="167"/>
        <v>0</v>
      </c>
    </row>
    <row r="329" spans="1:17" s="260" customFormat="1" hidden="1" outlineLevel="2">
      <c r="A329" s="257"/>
      <c r="B329" s="258"/>
      <c r="C329" s="259"/>
      <c r="D329" s="256"/>
      <c r="E329" s="197" t="s">
        <v>1116</v>
      </c>
      <c r="F329" s="197"/>
      <c r="G329" s="197" t="s">
        <v>170</v>
      </c>
      <c r="H329" s="197"/>
      <c r="I329" s="197"/>
      <c r="J329" s="197">
        <f t="shared" ref="J329:Q329" si="168" xml:space="preserve"> IF( J$10 = 1, J295 * J323, J298 * J323)</f>
        <v>0</v>
      </c>
      <c r="K329" s="197">
        <f t="shared" si="168"/>
        <v>0</v>
      </c>
      <c r="L329" s="197">
        <f t="shared" si="168"/>
        <v>0</v>
      </c>
      <c r="M329" s="197">
        <f t="shared" si="168"/>
        <v>0</v>
      </c>
      <c r="N329" s="197">
        <f t="shared" si="168"/>
        <v>0</v>
      </c>
      <c r="O329" s="197">
        <f t="shared" si="168"/>
        <v>0</v>
      </c>
      <c r="P329" s="197">
        <f t="shared" si="168"/>
        <v>0</v>
      </c>
      <c r="Q329" s="197">
        <f t="shared" si="168"/>
        <v>0</v>
      </c>
    </row>
    <row r="330" spans="1:17" s="260" customFormat="1" hidden="1" outlineLevel="2">
      <c r="A330" s="257"/>
      <c r="B330" s="258"/>
      <c r="C330" s="259"/>
      <c r="D330" s="256"/>
      <c r="E330" s="197"/>
      <c r="F330" s="197"/>
      <c r="G330" s="197"/>
      <c r="H330" s="197"/>
      <c r="I330" s="197"/>
      <c r="J330" s="197"/>
      <c r="K330" s="197"/>
      <c r="L330" s="197"/>
      <c r="M330" s="197"/>
      <c r="N330" s="197"/>
      <c r="O330" s="197"/>
      <c r="P330" s="197"/>
      <c r="Q330" s="197"/>
    </row>
    <row r="331" spans="1:17" s="260" customFormat="1" hidden="1" outlineLevel="2">
      <c r="A331" s="257"/>
      <c r="B331" s="258"/>
      <c r="C331" s="259"/>
      <c r="D331" s="256"/>
      <c r="E331" s="197" t="s">
        <v>1117</v>
      </c>
      <c r="F331" s="197"/>
      <c r="G331" s="197" t="s">
        <v>170</v>
      </c>
      <c r="H331" s="197"/>
      <c r="I331" s="197"/>
      <c r="J331" s="197">
        <f t="shared" ref="J331:Q331" si="169" xml:space="preserve"> J302 * J323</f>
        <v>0</v>
      </c>
      <c r="K331" s="197">
        <f t="shared" si="169"/>
        <v>0</v>
      </c>
      <c r="L331" s="197">
        <f t="shared" si="169"/>
        <v>0</v>
      </c>
      <c r="M331" s="197">
        <f t="shared" si="169"/>
        <v>0</v>
      </c>
      <c r="N331" s="197">
        <f t="shared" si="169"/>
        <v>0</v>
      </c>
      <c r="O331" s="197">
        <f t="shared" si="169"/>
        <v>0</v>
      </c>
      <c r="P331" s="197">
        <f t="shared" si="169"/>
        <v>0</v>
      </c>
      <c r="Q331" s="197">
        <f t="shared" si="169"/>
        <v>0</v>
      </c>
    </row>
    <row r="332" spans="1:17" s="260" customFormat="1" hidden="1" outlineLevel="2">
      <c r="A332" s="257"/>
      <c r="B332" s="258"/>
      <c r="C332" s="259"/>
      <c r="D332" s="256"/>
      <c r="E332" s="197" t="s">
        <v>296</v>
      </c>
      <c r="F332" s="197"/>
      <c r="G332" s="197" t="s">
        <v>170</v>
      </c>
      <c r="H332" s="197"/>
      <c r="I332" s="197"/>
      <c r="J332" s="197">
        <f t="shared" ref="J332:Q332" si="170" xml:space="preserve"> J303 * J323</f>
        <v>0</v>
      </c>
      <c r="K332" s="197">
        <f t="shared" si="170"/>
        <v>0</v>
      </c>
      <c r="L332" s="197">
        <f t="shared" si="170"/>
        <v>0</v>
      </c>
      <c r="M332" s="197">
        <f t="shared" si="170"/>
        <v>0</v>
      </c>
      <c r="N332" s="197">
        <f t="shared" si="170"/>
        <v>0</v>
      </c>
      <c r="O332" s="197">
        <f t="shared" si="170"/>
        <v>0</v>
      </c>
      <c r="P332" s="197">
        <f t="shared" si="170"/>
        <v>0</v>
      </c>
      <c r="Q332" s="197">
        <f t="shared" si="170"/>
        <v>0</v>
      </c>
    </row>
    <row r="333" spans="1:17" s="260" customFormat="1" hidden="1" outlineLevel="2">
      <c r="A333" s="257"/>
      <c r="B333" s="258"/>
      <c r="C333" s="259"/>
      <c r="D333" s="256"/>
      <c r="E333" s="197" t="s">
        <v>298</v>
      </c>
      <c r="F333" s="197"/>
      <c r="G333" s="197" t="s">
        <v>170</v>
      </c>
      <c r="H333" s="197"/>
      <c r="I333" s="197"/>
      <c r="J333" s="197">
        <f t="shared" ref="J333:Q333" si="171" xml:space="preserve"> J304 * J323</f>
        <v>0</v>
      </c>
      <c r="K333" s="197">
        <f t="shared" si="171"/>
        <v>0</v>
      </c>
      <c r="L333" s="197">
        <f t="shared" si="171"/>
        <v>0</v>
      </c>
      <c r="M333" s="197">
        <f t="shared" si="171"/>
        <v>0</v>
      </c>
      <c r="N333" s="197">
        <f t="shared" si="171"/>
        <v>0</v>
      </c>
      <c r="O333" s="197">
        <f t="shared" si="171"/>
        <v>0</v>
      </c>
      <c r="P333" s="197">
        <f t="shared" si="171"/>
        <v>0</v>
      </c>
      <c r="Q333" s="197">
        <f t="shared" si="171"/>
        <v>0</v>
      </c>
    </row>
    <row r="334" spans="1:17" s="260" customFormat="1" hidden="1" outlineLevel="2">
      <c r="A334" s="257"/>
      <c r="B334" s="258"/>
      <c r="C334" s="259"/>
      <c r="D334" s="256"/>
      <c r="E334" s="197" t="s">
        <v>1118</v>
      </c>
      <c r="F334" s="197"/>
      <c r="G334" s="197" t="s">
        <v>170</v>
      </c>
      <c r="H334" s="197"/>
      <c r="I334" s="197"/>
      <c r="J334" s="197">
        <f t="shared" ref="J334:Q334" si="172" xml:space="preserve"> IF( J$10 = 1, J301 * J323, J305 * J323)</f>
        <v>0</v>
      </c>
      <c r="K334" s="197">
        <f t="shared" si="172"/>
        <v>0</v>
      </c>
      <c r="L334" s="197">
        <f t="shared" si="172"/>
        <v>0</v>
      </c>
      <c r="M334" s="197">
        <f t="shared" si="172"/>
        <v>0</v>
      </c>
      <c r="N334" s="197">
        <f t="shared" si="172"/>
        <v>0</v>
      </c>
      <c r="O334" s="197">
        <f t="shared" si="172"/>
        <v>0</v>
      </c>
      <c r="P334" s="197">
        <f t="shared" si="172"/>
        <v>0</v>
      </c>
      <c r="Q334" s="197">
        <f t="shared" si="172"/>
        <v>0</v>
      </c>
    </row>
    <row r="335" spans="1:17" s="260" customFormat="1" hidden="1" outlineLevel="2">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2">
      <c r="A336" s="257"/>
      <c r="B336" s="258"/>
      <c r="C336" s="259"/>
      <c r="D336" s="256"/>
      <c r="E336" s="197" t="s">
        <v>1119</v>
      </c>
      <c r="F336" s="197"/>
      <c r="G336" s="197" t="s">
        <v>170</v>
      </c>
      <c r="H336" s="197"/>
      <c r="I336" s="197"/>
      <c r="J336" s="197">
        <f t="shared" ref="J336:Q336" si="173" xml:space="preserve"> J309 * J323</f>
        <v>0</v>
      </c>
      <c r="K336" s="197">
        <f t="shared" si="173"/>
        <v>0</v>
      </c>
      <c r="L336" s="197">
        <f t="shared" si="173"/>
        <v>0</v>
      </c>
      <c r="M336" s="197">
        <f t="shared" si="173"/>
        <v>0</v>
      </c>
      <c r="N336" s="197">
        <f t="shared" si="173"/>
        <v>0</v>
      </c>
      <c r="O336" s="197">
        <f t="shared" si="173"/>
        <v>0</v>
      </c>
      <c r="P336" s="197">
        <f t="shared" si="173"/>
        <v>0</v>
      </c>
      <c r="Q336" s="197">
        <f t="shared" si="173"/>
        <v>0</v>
      </c>
    </row>
    <row r="337" spans="1:17" s="260" customFormat="1" hidden="1" outlineLevel="2">
      <c r="A337" s="257"/>
      <c r="B337" s="258"/>
      <c r="C337" s="259"/>
      <c r="D337" s="256"/>
      <c r="E337" s="197" t="s">
        <v>306</v>
      </c>
      <c r="F337" s="197"/>
      <c r="G337" s="197" t="s">
        <v>170</v>
      </c>
      <c r="H337" s="197"/>
      <c r="I337" s="197"/>
      <c r="J337" s="197">
        <f t="shared" ref="J337:Q337" si="174" xml:space="preserve"> J310 * J323</f>
        <v>0</v>
      </c>
      <c r="K337" s="197">
        <f t="shared" si="174"/>
        <v>0</v>
      </c>
      <c r="L337" s="197">
        <f t="shared" si="174"/>
        <v>0</v>
      </c>
      <c r="M337" s="197">
        <f t="shared" si="174"/>
        <v>0</v>
      </c>
      <c r="N337" s="197">
        <f t="shared" si="174"/>
        <v>0</v>
      </c>
      <c r="O337" s="197">
        <f t="shared" si="174"/>
        <v>0</v>
      </c>
      <c r="P337" s="197">
        <f t="shared" si="174"/>
        <v>0</v>
      </c>
      <c r="Q337" s="197">
        <f t="shared" si="174"/>
        <v>0</v>
      </c>
    </row>
    <row r="338" spans="1:17" s="260" customFormat="1" hidden="1" outlineLevel="2">
      <c r="A338" s="257"/>
      <c r="B338" s="258"/>
      <c r="C338" s="259"/>
      <c r="D338" s="256"/>
      <c r="E338" s="197" t="s">
        <v>308</v>
      </c>
      <c r="F338" s="197"/>
      <c r="G338" s="197" t="s">
        <v>170</v>
      </c>
      <c r="H338" s="197"/>
      <c r="I338" s="197"/>
      <c r="J338" s="197">
        <f t="shared" ref="J338:Q338" si="175" xml:space="preserve"> J311 * J323</f>
        <v>0</v>
      </c>
      <c r="K338" s="197">
        <f t="shared" si="175"/>
        <v>0</v>
      </c>
      <c r="L338" s="197">
        <f t="shared" si="175"/>
        <v>0</v>
      </c>
      <c r="M338" s="197">
        <f t="shared" si="175"/>
        <v>0</v>
      </c>
      <c r="N338" s="197">
        <f t="shared" si="175"/>
        <v>0</v>
      </c>
      <c r="O338" s="197">
        <f t="shared" si="175"/>
        <v>0</v>
      </c>
      <c r="P338" s="197">
        <f t="shared" si="175"/>
        <v>0</v>
      </c>
      <c r="Q338" s="197">
        <f t="shared" si="175"/>
        <v>0</v>
      </c>
    </row>
    <row r="339" spans="1:17" s="260" customFormat="1" hidden="1" outlineLevel="2">
      <c r="A339" s="257"/>
      <c r="B339" s="258"/>
      <c r="C339" s="259"/>
      <c r="D339" s="256"/>
      <c r="E339" s="197" t="s">
        <v>1120</v>
      </c>
      <c r="F339" s="197"/>
      <c r="G339" s="197" t="s">
        <v>170</v>
      </c>
      <c r="H339" s="197"/>
      <c r="I339" s="197"/>
      <c r="J339" s="197">
        <f t="shared" ref="J339:Q339" si="176" xml:space="preserve"> IF(J$10 = 1, J308 * J323, J312 * J323)</f>
        <v>0</v>
      </c>
      <c r="K339" s="197">
        <f t="shared" si="176"/>
        <v>0</v>
      </c>
      <c r="L339" s="197">
        <f t="shared" si="176"/>
        <v>0</v>
      </c>
      <c r="M339" s="197">
        <f t="shared" si="176"/>
        <v>0</v>
      </c>
      <c r="N339" s="197">
        <f t="shared" si="176"/>
        <v>0</v>
      </c>
      <c r="O339" s="197">
        <f t="shared" si="176"/>
        <v>0</v>
      </c>
      <c r="P339" s="197">
        <f t="shared" si="176"/>
        <v>0</v>
      </c>
      <c r="Q339" s="197">
        <f t="shared" si="176"/>
        <v>0</v>
      </c>
    </row>
    <row r="340" spans="1:17" s="260" customFormat="1" hidden="1" outlineLevel="2">
      <c r="A340" s="257"/>
      <c r="B340" s="258"/>
      <c r="C340" s="259"/>
      <c r="D340" s="256"/>
      <c r="E340" s="197"/>
      <c r="F340" s="197"/>
      <c r="G340" s="197"/>
      <c r="H340" s="197"/>
      <c r="I340" s="197"/>
      <c r="J340" s="197"/>
      <c r="K340" s="197"/>
      <c r="L340" s="197"/>
      <c r="M340" s="197"/>
      <c r="N340" s="197"/>
      <c r="O340" s="197"/>
      <c r="P340" s="197"/>
      <c r="Q340" s="197"/>
    </row>
    <row r="341" spans="1:17" s="260" customFormat="1" hidden="1" outlineLevel="2">
      <c r="A341" s="257"/>
      <c r="B341" s="258"/>
      <c r="C341" s="259"/>
      <c r="D341" s="256"/>
      <c r="E341" s="197" t="s">
        <v>1121</v>
      </c>
      <c r="F341" s="197"/>
      <c r="G341" s="197" t="s">
        <v>170</v>
      </c>
      <c r="H341" s="197"/>
      <c r="I341" s="197"/>
      <c r="J341" s="197">
        <f t="shared" ref="J341:Q341" si="177" xml:space="preserve"> J299 * J322</f>
        <v>0</v>
      </c>
      <c r="K341" s="197">
        <f t="shared" si="177"/>
        <v>0</v>
      </c>
      <c r="L341" s="197">
        <f t="shared" si="177"/>
        <v>0</v>
      </c>
      <c r="M341" s="197">
        <f t="shared" si="177"/>
        <v>0</v>
      </c>
      <c r="N341" s="197">
        <f t="shared" si="177"/>
        <v>0</v>
      </c>
      <c r="O341" s="197">
        <f t="shared" si="177"/>
        <v>0</v>
      </c>
      <c r="P341" s="197">
        <f t="shared" si="177"/>
        <v>0</v>
      </c>
      <c r="Q341" s="197">
        <f t="shared" si="177"/>
        <v>0</v>
      </c>
    </row>
    <row r="342" spans="1:17" s="260" customFormat="1" hidden="1" outlineLevel="2">
      <c r="A342" s="257"/>
      <c r="B342" s="258"/>
      <c r="C342" s="259"/>
      <c r="D342" s="256"/>
      <c r="E342" s="197" t="s">
        <v>1122</v>
      </c>
      <c r="F342" s="197"/>
      <c r="G342" s="197" t="s">
        <v>170</v>
      </c>
      <c r="H342" s="197"/>
      <c r="I342" s="197"/>
      <c r="J342" s="197">
        <f t="shared" ref="J342:Q342" si="178" xml:space="preserve"> J306 * J322</f>
        <v>0</v>
      </c>
      <c r="K342" s="197">
        <f t="shared" si="178"/>
        <v>0</v>
      </c>
      <c r="L342" s="197">
        <f t="shared" si="178"/>
        <v>0</v>
      </c>
      <c r="M342" s="197">
        <f t="shared" si="178"/>
        <v>0</v>
      </c>
      <c r="N342" s="197">
        <f t="shared" si="178"/>
        <v>0</v>
      </c>
      <c r="O342" s="197">
        <f t="shared" si="178"/>
        <v>0</v>
      </c>
      <c r="P342" s="197">
        <f t="shared" si="178"/>
        <v>0</v>
      </c>
      <c r="Q342" s="197">
        <f t="shared" si="178"/>
        <v>0</v>
      </c>
    </row>
    <row r="343" spans="1:17" s="260" customFormat="1" hidden="1" outlineLevel="2">
      <c r="A343" s="257"/>
      <c r="B343" s="258"/>
      <c r="C343" s="259"/>
      <c r="D343" s="256"/>
      <c r="E343" s="197" t="s">
        <v>1123</v>
      </c>
      <c r="F343" s="197"/>
      <c r="G343" s="197" t="s">
        <v>170</v>
      </c>
      <c r="H343" s="197"/>
      <c r="I343" s="197"/>
      <c r="J343" s="197">
        <f t="shared" ref="J343:Q343" si="179" xml:space="preserve"> J313 * J322</f>
        <v>0</v>
      </c>
      <c r="K343" s="197">
        <f t="shared" si="179"/>
        <v>0</v>
      </c>
      <c r="L343" s="197">
        <f t="shared" si="179"/>
        <v>0</v>
      </c>
      <c r="M343" s="197">
        <f t="shared" si="179"/>
        <v>0</v>
      </c>
      <c r="N343" s="197">
        <f t="shared" si="179"/>
        <v>0</v>
      </c>
      <c r="O343" s="197">
        <f t="shared" si="179"/>
        <v>0</v>
      </c>
      <c r="P343" s="197">
        <f t="shared" si="179"/>
        <v>0</v>
      </c>
      <c r="Q343" s="197">
        <f t="shared" si="179"/>
        <v>0</v>
      </c>
    </row>
    <row r="344" spans="1:17" s="193" customFormat="1" hidden="1" outlineLevel="2">
      <c r="A344" s="189"/>
      <c r="B344" s="309"/>
      <c r="C344" s="191"/>
      <c r="D344" s="192"/>
      <c r="E344" s="244" t="s">
        <v>1124</v>
      </c>
      <c r="F344" s="244"/>
      <c r="G344" s="244" t="s">
        <v>170</v>
      </c>
      <c r="H344" s="244"/>
      <c r="I344" s="244"/>
      <c r="J344" s="244">
        <f t="shared" ref="J344:Q344" si="180" xml:space="preserve"> SUM(J341:J343)</f>
        <v>0</v>
      </c>
      <c r="K344" s="244">
        <f t="shared" si="180"/>
        <v>0</v>
      </c>
      <c r="L344" s="244">
        <f t="shared" si="180"/>
        <v>0</v>
      </c>
      <c r="M344" s="244">
        <f t="shared" si="180"/>
        <v>0</v>
      </c>
      <c r="N344" s="244">
        <f t="shared" si="180"/>
        <v>0</v>
      </c>
      <c r="O344" s="244">
        <f t="shared" si="180"/>
        <v>0</v>
      </c>
      <c r="P344" s="244">
        <f t="shared" si="180"/>
        <v>0</v>
      </c>
      <c r="Q344" s="244">
        <f t="shared" si="180"/>
        <v>0</v>
      </c>
    </row>
    <row r="345" spans="1:17" s="260" customFormat="1" hidden="1" outlineLevel="1">
      <c r="A345" s="257"/>
      <c r="B345" s="258"/>
      <c r="C345" s="259"/>
      <c r="D345" s="256"/>
      <c r="E345" s="197"/>
      <c r="F345" s="197"/>
      <c r="G345" s="197"/>
      <c r="H345" s="197"/>
      <c r="I345" s="197"/>
      <c r="J345" s="197"/>
      <c r="K345" s="197"/>
      <c r="L345" s="197"/>
      <c r="M345" s="197"/>
      <c r="N345" s="197"/>
      <c r="O345" s="197"/>
      <c r="P345" s="197"/>
      <c r="Q345" s="197"/>
    </row>
    <row r="346" spans="1:17" s="260" customFormat="1" hidden="1" outlineLevel="1" collapsed="1">
      <c r="A346" s="257"/>
      <c r="B346" s="258" t="s">
        <v>813</v>
      </c>
      <c r="C346" s="259"/>
      <c r="D346" s="256"/>
      <c r="E346" s="197"/>
      <c r="F346" s="197"/>
      <c r="G346" s="197"/>
      <c r="H346" s="197"/>
      <c r="I346" s="197"/>
      <c r="J346" s="197"/>
      <c r="K346" s="197"/>
      <c r="L346" s="197"/>
      <c r="M346" s="197"/>
      <c r="N346" s="197"/>
      <c r="O346" s="197"/>
      <c r="P346" s="197"/>
      <c r="Q346" s="197"/>
    </row>
    <row r="347" spans="1:17" s="260" customFormat="1" hidden="1" outlineLevel="2">
      <c r="A347" s="257"/>
      <c r="B347" s="258"/>
      <c r="C347" s="259"/>
      <c r="D347" s="256"/>
      <c r="E347" s="267"/>
      <c r="F347" s="267"/>
      <c r="G347" s="267"/>
      <c r="H347" s="268"/>
      <c r="I347" s="267"/>
      <c r="J347" s="268"/>
      <c r="K347" s="268"/>
      <c r="L347" s="268"/>
      <c r="M347" s="268"/>
      <c r="N347" s="268"/>
      <c r="O347" s="268"/>
      <c r="P347" s="268"/>
      <c r="Q347" s="268"/>
    </row>
    <row r="348" spans="1:17" s="201" customFormat="1" hidden="1" outlineLevel="2">
      <c r="A348" s="319"/>
      <c r="B348" s="320"/>
      <c r="C348" s="321"/>
      <c r="D348" s="322"/>
      <c r="E348" s="323" t="str">
        <f t="shared" ref="E348:Q348" si="181" xml:space="preserve"> E329</f>
        <v>Closing RCV (RPI inflated RCV) - BR - nominal</v>
      </c>
      <c r="F348" s="323">
        <f t="shared" si="181"/>
        <v>0</v>
      </c>
      <c r="G348" s="323" t="str">
        <f t="shared" si="181"/>
        <v>£m</v>
      </c>
      <c r="H348" s="323">
        <f t="shared" si="181"/>
        <v>0</v>
      </c>
      <c r="I348" s="323">
        <f t="shared" si="181"/>
        <v>0</v>
      </c>
      <c r="J348" s="323">
        <f t="shared" si="181"/>
        <v>0</v>
      </c>
      <c r="K348" s="323">
        <f t="shared" si="181"/>
        <v>0</v>
      </c>
      <c r="L348" s="323">
        <f t="shared" si="181"/>
        <v>0</v>
      </c>
      <c r="M348" s="323">
        <f t="shared" si="181"/>
        <v>0</v>
      </c>
      <c r="N348" s="323">
        <f t="shared" si="181"/>
        <v>0</v>
      </c>
      <c r="O348" s="323">
        <f t="shared" si="181"/>
        <v>0</v>
      </c>
      <c r="P348" s="323">
        <f t="shared" si="181"/>
        <v>0</v>
      </c>
      <c r="Q348" s="323">
        <f t="shared" si="181"/>
        <v>0</v>
      </c>
    </row>
    <row r="349" spans="1:17" s="201" customFormat="1" hidden="1" outlineLevel="2">
      <c r="A349" s="319"/>
      <c r="B349" s="320"/>
      <c r="C349" s="321"/>
      <c r="D349" s="322" t="s">
        <v>565</v>
      </c>
      <c r="E349" s="323" t="str">
        <f t="shared" ref="E349:Q349" si="182" xml:space="preserve"> E334</f>
        <v>Closing RCV (CPIH inflated RCV) - BR - nominal</v>
      </c>
      <c r="F349" s="323">
        <f t="shared" si="182"/>
        <v>0</v>
      </c>
      <c r="G349" s="323" t="str">
        <f t="shared" si="182"/>
        <v>£m</v>
      </c>
      <c r="H349" s="323">
        <f t="shared" si="182"/>
        <v>0</v>
      </c>
      <c r="I349" s="323">
        <f t="shared" si="182"/>
        <v>0</v>
      </c>
      <c r="J349" s="323">
        <f t="shared" si="182"/>
        <v>0</v>
      </c>
      <c r="K349" s="323">
        <f t="shared" si="182"/>
        <v>0</v>
      </c>
      <c r="L349" s="323">
        <f t="shared" si="182"/>
        <v>0</v>
      </c>
      <c r="M349" s="323">
        <f t="shared" si="182"/>
        <v>0</v>
      </c>
      <c r="N349" s="323">
        <f t="shared" si="182"/>
        <v>0</v>
      </c>
      <c r="O349" s="323">
        <f t="shared" si="182"/>
        <v>0</v>
      </c>
      <c r="P349" s="323">
        <f t="shared" si="182"/>
        <v>0</v>
      </c>
      <c r="Q349" s="323">
        <f t="shared" si="182"/>
        <v>0</v>
      </c>
    </row>
    <row r="350" spans="1:17" s="201" customFormat="1" hidden="1" outlineLevel="2">
      <c r="A350" s="319"/>
      <c r="B350" s="320"/>
      <c r="C350" s="321"/>
      <c r="D350" s="322" t="s">
        <v>565</v>
      </c>
      <c r="E350" s="323" t="str">
        <f t="shared" ref="E350:Q350" si="183" xml:space="preserve"> E339</f>
        <v>Closing RCV (Post 2020 investment RCV) - BR - nominal</v>
      </c>
      <c r="F350" s="323">
        <f t="shared" si="183"/>
        <v>0</v>
      </c>
      <c r="G350" s="323" t="str">
        <f t="shared" si="183"/>
        <v>£m</v>
      </c>
      <c r="H350" s="323">
        <f t="shared" si="183"/>
        <v>0</v>
      </c>
      <c r="I350" s="323">
        <f t="shared" si="183"/>
        <v>0</v>
      </c>
      <c r="J350" s="323">
        <f t="shared" si="183"/>
        <v>0</v>
      </c>
      <c r="K350" s="323">
        <f t="shared" si="183"/>
        <v>0</v>
      </c>
      <c r="L350" s="323">
        <f t="shared" si="183"/>
        <v>0</v>
      </c>
      <c r="M350" s="323">
        <f t="shared" si="183"/>
        <v>0</v>
      </c>
      <c r="N350" s="323">
        <f t="shared" si="183"/>
        <v>0</v>
      </c>
      <c r="O350" s="323">
        <f t="shared" si="183"/>
        <v>0</v>
      </c>
      <c r="P350" s="323">
        <f t="shared" si="183"/>
        <v>0</v>
      </c>
      <c r="Q350" s="323">
        <f t="shared" si="183"/>
        <v>0</v>
      </c>
    </row>
    <row r="351" spans="1:17" s="193" customFormat="1" hidden="1" outlineLevel="2">
      <c r="A351" s="189"/>
      <c r="B351" s="309"/>
      <c r="C351" s="191"/>
      <c r="D351" s="192"/>
      <c r="E351" s="244" t="s">
        <v>945</v>
      </c>
      <c r="F351" s="244"/>
      <c r="G351" s="244" t="s">
        <v>170</v>
      </c>
      <c r="H351" s="244"/>
      <c r="I351" s="244"/>
      <c r="J351" s="324">
        <f t="shared" ref="J351:Q351" si="184" xml:space="preserve"> SUM(J348:J350)</f>
        <v>0</v>
      </c>
      <c r="K351" s="324">
        <f t="shared" si="184"/>
        <v>0</v>
      </c>
      <c r="L351" s="324">
        <f t="shared" si="184"/>
        <v>0</v>
      </c>
      <c r="M351" s="324">
        <f t="shared" si="184"/>
        <v>0</v>
      </c>
      <c r="N351" s="324">
        <f t="shared" si="184"/>
        <v>0</v>
      </c>
      <c r="O351" s="324">
        <f t="shared" si="184"/>
        <v>0</v>
      </c>
      <c r="P351" s="324">
        <f t="shared" si="184"/>
        <v>0</v>
      </c>
      <c r="Q351" s="324">
        <f t="shared" si="184"/>
        <v>0</v>
      </c>
    </row>
    <row r="352" spans="1:17" s="260" customFormat="1" hidden="1" outlineLevel="2">
      <c r="A352" s="257"/>
      <c r="B352" s="258"/>
      <c r="C352" s="259"/>
      <c r="D352" s="256"/>
      <c r="E352" s="197"/>
      <c r="F352" s="197"/>
      <c r="G352" s="197"/>
      <c r="H352" s="197"/>
      <c r="I352" s="197"/>
      <c r="J352" s="197"/>
      <c r="K352" s="197"/>
      <c r="L352" s="197"/>
      <c r="M352" s="197"/>
      <c r="N352" s="197"/>
      <c r="O352" s="197"/>
      <c r="P352" s="197"/>
      <c r="Q352" s="197"/>
    </row>
    <row r="353" spans="1:17" s="201" customFormat="1" hidden="1" outlineLevel="2">
      <c r="A353" s="319"/>
      <c r="B353" s="320"/>
      <c r="C353" s="321"/>
      <c r="D353" s="322"/>
      <c r="E353" s="323" t="s">
        <v>946</v>
      </c>
      <c r="F353" s="323"/>
      <c r="G353" s="323" t="s">
        <v>170</v>
      </c>
      <c r="H353" s="323"/>
      <c r="I353" s="323"/>
      <c r="J353" s="323">
        <f t="shared" ref="J353:J355" si="185" xml:space="preserve"> I348 * J$21</f>
        <v>0</v>
      </c>
      <c r="K353" s="323">
        <f t="shared" ref="K353:K355" si="186" xml:space="preserve"> J348 * K$21</f>
        <v>0</v>
      </c>
      <c r="L353" s="323">
        <f t="shared" ref="L353:L355" si="187" xml:space="preserve"> K348 * L$21</f>
        <v>0</v>
      </c>
      <c r="M353" s="323">
        <f xml:space="preserve"> L348 * M$21</f>
        <v>0</v>
      </c>
      <c r="N353" s="323">
        <f xml:space="preserve"> M348 * N$21</f>
        <v>0</v>
      </c>
      <c r="O353" s="323">
        <f t="shared" ref="O353:O355" si="188" xml:space="preserve"> N348 * O$21</f>
        <v>0</v>
      </c>
      <c r="P353" s="323">
        <f t="shared" ref="P353:P355" si="189" xml:space="preserve"> O348 * P$21</f>
        <v>0</v>
      </c>
      <c r="Q353" s="323">
        <f t="shared" ref="Q353:Q355" si="190" xml:space="preserve"> P348 * Q$21</f>
        <v>0</v>
      </c>
    </row>
    <row r="354" spans="1:17" s="201" customFormat="1" hidden="1" outlineLevel="2">
      <c r="A354" s="319"/>
      <c r="B354" s="320"/>
      <c r="C354" s="321"/>
      <c r="D354" s="322" t="s">
        <v>565</v>
      </c>
      <c r="E354" s="323" t="s">
        <v>947</v>
      </c>
      <c r="F354" s="323"/>
      <c r="G354" s="323" t="s">
        <v>170</v>
      </c>
      <c r="H354" s="323"/>
      <c r="I354" s="323"/>
      <c r="J354" s="323">
        <f t="shared" si="185"/>
        <v>0</v>
      </c>
      <c r="K354" s="323">
        <f t="shared" si="186"/>
        <v>0</v>
      </c>
      <c r="L354" s="323">
        <f t="shared" si="187"/>
        <v>0</v>
      </c>
      <c r="M354" s="323">
        <f t="shared" ref="M354:M355" si="191" xml:space="preserve"> L349 * M$21</f>
        <v>0</v>
      </c>
      <c r="N354" s="323">
        <f t="shared" ref="N354:N355" si="192" xml:space="preserve"> M349 * N$21</f>
        <v>0</v>
      </c>
      <c r="O354" s="323">
        <f t="shared" si="188"/>
        <v>0</v>
      </c>
      <c r="P354" s="323">
        <f t="shared" si="189"/>
        <v>0</v>
      </c>
      <c r="Q354" s="323">
        <f t="shared" si="190"/>
        <v>0</v>
      </c>
    </row>
    <row r="355" spans="1:17" s="201" customFormat="1" hidden="1" outlineLevel="2">
      <c r="A355" s="319"/>
      <c r="B355" s="320"/>
      <c r="C355" s="321"/>
      <c r="D355" s="322" t="s">
        <v>565</v>
      </c>
      <c r="E355" s="323" t="s">
        <v>948</v>
      </c>
      <c r="F355" s="323"/>
      <c r="G355" s="323" t="s">
        <v>170</v>
      </c>
      <c r="H355" s="323"/>
      <c r="I355" s="323"/>
      <c r="J355" s="323">
        <f t="shared" si="185"/>
        <v>0</v>
      </c>
      <c r="K355" s="323">
        <f t="shared" si="186"/>
        <v>0</v>
      </c>
      <c r="L355" s="323">
        <f t="shared" si="187"/>
        <v>0</v>
      </c>
      <c r="M355" s="323">
        <f t="shared" si="191"/>
        <v>0</v>
      </c>
      <c r="N355" s="323">
        <f t="shared" si="192"/>
        <v>0</v>
      </c>
      <c r="O355" s="323">
        <f t="shared" si="188"/>
        <v>0</v>
      </c>
      <c r="P355" s="323">
        <f t="shared" si="189"/>
        <v>0</v>
      </c>
      <c r="Q355" s="323">
        <f t="shared" si="190"/>
        <v>0</v>
      </c>
    </row>
    <row r="356" spans="1:17" s="193" customFormat="1" hidden="1" outlineLevel="2">
      <c r="A356" s="189"/>
      <c r="B356" s="309"/>
      <c r="C356" s="191"/>
      <c r="D356" s="192"/>
      <c r="E356" s="244" t="s">
        <v>949</v>
      </c>
      <c r="F356" s="244"/>
      <c r="G356" s="244" t="s">
        <v>170</v>
      </c>
      <c r="H356" s="244"/>
      <c r="I356" s="244"/>
      <c r="J356" s="324">
        <f t="shared" ref="J356:Q356" si="193" xml:space="preserve"> SUM(J353:J355)</f>
        <v>0</v>
      </c>
      <c r="K356" s="324">
        <f t="shared" si="193"/>
        <v>0</v>
      </c>
      <c r="L356" s="324">
        <f t="shared" si="193"/>
        <v>0</v>
      </c>
      <c r="M356" s="324">
        <f t="shared" si="193"/>
        <v>0</v>
      </c>
      <c r="N356" s="324">
        <f t="shared" si="193"/>
        <v>0</v>
      </c>
      <c r="O356" s="324">
        <f t="shared" si="193"/>
        <v>0</v>
      </c>
      <c r="P356" s="324">
        <f t="shared" si="193"/>
        <v>0</v>
      </c>
      <c r="Q356" s="324">
        <f t="shared" si="193"/>
        <v>0</v>
      </c>
    </row>
    <row r="357" spans="1:17" s="260" customFormat="1" hidden="1" outlineLevel="2">
      <c r="A357" s="257"/>
      <c r="B357" s="258"/>
      <c r="C357" s="259"/>
      <c r="D357" s="256"/>
      <c r="E357" s="197"/>
      <c r="F357" s="197"/>
      <c r="G357" s="197"/>
      <c r="H357" s="197"/>
      <c r="I357" s="197"/>
      <c r="J357" s="197"/>
      <c r="K357" s="197"/>
      <c r="L357" s="197"/>
      <c r="M357" s="197"/>
      <c r="N357" s="197"/>
      <c r="O357" s="197"/>
      <c r="P357" s="197"/>
      <c r="Q357" s="197"/>
    </row>
    <row r="358" spans="1:17" s="260" customFormat="1" hidden="1" outlineLevel="2">
      <c r="A358" s="257"/>
      <c r="B358" s="258"/>
      <c r="C358" s="259"/>
      <c r="D358" s="256"/>
      <c r="E358" s="197" t="str">
        <f t="shared" ref="E358:Q358" si="194" xml:space="preserve"> E356</f>
        <v>Prior year closing RCV expressed in current year nominal terms - BR</v>
      </c>
      <c r="F358" s="197">
        <f t="shared" si="194"/>
        <v>0</v>
      </c>
      <c r="G358" s="197" t="str">
        <f t="shared" si="194"/>
        <v>£m</v>
      </c>
      <c r="H358" s="197">
        <f t="shared" si="194"/>
        <v>0</v>
      </c>
      <c r="I358" s="197">
        <f t="shared" si="194"/>
        <v>0</v>
      </c>
      <c r="J358" s="197">
        <f t="shared" si="194"/>
        <v>0</v>
      </c>
      <c r="K358" s="197">
        <f t="shared" si="194"/>
        <v>0</v>
      </c>
      <c r="L358" s="197">
        <f t="shared" si="194"/>
        <v>0</v>
      </c>
      <c r="M358" s="197">
        <f t="shared" si="194"/>
        <v>0</v>
      </c>
      <c r="N358" s="197">
        <f t="shared" si="194"/>
        <v>0</v>
      </c>
      <c r="O358" s="197">
        <f t="shared" si="194"/>
        <v>0</v>
      </c>
      <c r="P358" s="197">
        <f t="shared" si="194"/>
        <v>0</v>
      </c>
      <c r="Q358" s="197">
        <f t="shared" si="194"/>
        <v>0</v>
      </c>
    </row>
    <row r="359" spans="1:17" s="260" customFormat="1" hidden="1" outlineLevel="2">
      <c r="A359" s="257"/>
      <c r="B359" s="258"/>
      <c r="C359" s="259"/>
      <c r="D359" s="256" t="s">
        <v>473</v>
      </c>
      <c r="E359" s="197" t="s">
        <v>950</v>
      </c>
      <c r="F359" s="197"/>
      <c r="G359" s="197" t="s">
        <v>170</v>
      </c>
      <c r="H359" s="197"/>
      <c r="I359" s="197"/>
      <c r="J359" s="197">
        <f t="shared" ref="J359" si="195" xml:space="preserve"> I351</f>
        <v>0</v>
      </c>
      <c r="K359" s="197">
        <f t="shared" ref="K359" si="196" xml:space="preserve"> J351</f>
        <v>0</v>
      </c>
      <c r="L359" s="197">
        <f t="shared" ref="L359" si="197" xml:space="preserve"> K351</f>
        <v>0</v>
      </c>
      <c r="M359" s="197">
        <f t="shared" ref="M359" si="198" xml:space="preserve"> L351</f>
        <v>0</v>
      </c>
      <c r="N359" s="197">
        <f t="shared" ref="N359" si="199" xml:space="preserve"> M351</f>
        <v>0</v>
      </c>
      <c r="O359" s="197">
        <f t="shared" ref="O359" si="200" xml:space="preserve"> N351</f>
        <v>0</v>
      </c>
      <c r="P359" s="197">
        <f t="shared" ref="P359" si="201" xml:space="preserve"> O351</f>
        <v>0</v>
      </c>
      <c r="Q359" s="197">
        <f t="shared" ref="Q359" si="202" xml:space="preserve"> P351</f>
        <v>0</v>
      </c>
    </row>
    <row r="360" spans="1:17" s="260" customFormat="1" hidden="1" outlineLevel="2">
      <c r="A360" s="257"/>
      <c r="B360" s="258"/>
      <c r="C360" s="259"/>
      <c r="D360" s="256"/>
      <c r="E360" s="267" t="str">
        <f t="shared" ref="E360:Q360" si="203" xml:space="preserve"> E$13</f>
        <v>Annual update active flag</v>
      </c>
      <c r="F360" s="267">
        <f t="shared" si="203"/>
        <v>0</v>
      </c>
      <c r="G360" s="267" t="str">
        <f t="shared" si="203"/>
        <v>Flag</v>
      </c>
      <c r="H360" s="267">
        <f t="shared" si="203"/>
        <v>0</v>
      </c>
      <c r="I360" s="267">
        <f t="shared" si="203"/>
        <v>0</v>
      </c>
      <c r="J360" s="267">
        <f t="shared" si="203"/>
        <v>0</v>
      </c>
      <c r="K360" s="267">
        <f t="shared" si="203"/>
        <v>0</v>
      </c>
      <c r="L360" s="267">
        <f t="shared" si="203"/>
        <v>1</v>
      </c>
      <c r="M360" s="267">
        <f t="shared" si="203"/>
        <v>1</v>
      </c>
      <c r="N360" s="267">
        <f t="shared" si="203"/>
        <v>0</v>
      </c>
      <c r="O360" s="267">
        <f t="shared" si="203"/>
        <v>0</v>
      </c>
      <c r="P360" s="267">
        <f t="shared" si="203"/>
        <v>0</v>
      </c>
      <c r="Q360" s="267">
        <f t="shared" si="203"/>
        <v>0</v>
      </c>
    </row>
    <row r="361" spans="1:17" s="260" customFormat="1" hidden="1" outlineLevel="2">
      <c r="A361" s="257"/>
      <c r="B361" s="258"/>
      <c r="C361" s="259"/>
      <c r="D361" s="256"/>
      <c r="E361" s="325" t="s">
        <v>951</v>
      </c>
      <c r="F361" s="325"/>
      <c r="G361" s="325" t="s">
        <v>170</v>
      </c>
      <c r="H361" s="325"/>
      <c r="I361" s="325"/>
      <c r="J361" s="325">
        <f t="shared" ref="J361:Q361" si="204" xml:space="preserve"> J360 * (J358 - J359)</f>
        <v>0</v>
      </c>
      <c r="K361" s="325">
        <f t="shared" si="204"/>
        <v>0</v>
      </c>
      <c r="L361" s="325">
        <f t="shared" si="204"/>
        <v>0</v>
      </c>
      <c r="M361" s="325">
        <f t="shared" si="204"/>
        <v>0</v>
      </c>
      <c r="N361" s="325">
        <f t="shared" si="204"/>
        <v>0</v>
      </c>
      <c r="O361" s="325">
        <f t="shared" si="204"/>
        <v>0</v>
      </c>
      <c r="P361" s="325">
        <f t="shared" si="204"/>
        <v>0</v>
      </c>
      <c r="Q361" s="325">
        <f t="shared" si="204"/>
        <v>0</v>
      </c>
    </row>
    <row r="362" spans="1:17" s="193" customFormat="1" hidden="1" outlineLevel="1">
      <c r="A362" s="189"/>
      <c r="B362" s="309"/>
      <c r="C362" s="191"/>
      <c r="D362" s="192"/>
      <c r="E362" s="196"/>
    </row>
    <row r="363" spans="1:17" s="193" customFormat="1" hidden="1" outlineLevel="1" collapsed="1">
      <c r="A363" s="189"/>
      <c r="B363" s="309" t="s">
        <v>603</v>
      </c>
      <c r="C363" s="191"/>
      <c r="D363" s="192"/>
      <c r="E363" s="196"/>
    </row>
    <row r="364" spans="1:17" s="193" customFormat="1" hidden="1" outlineLevel="2">
      <c r="A364" s="189"/>
      <c r="B364" s="85"/>
      <c r="C364" s="191"/>
      <c r="D364" s="192"/>
      <c r="E364" s="196"/>
    </row>
    <row r="365" spans="1:17" s="188" customFormat="1" hidden="1" outlineLevel="2">
      <c r="A365" s="184"/>
      <c r="B365" s="159"/>
      <c r="C365" s="186"/>
      <c r="D365" s="187"/>
      <c r="E365" s="182" t="str">
        <f xml:space="preserve"> Inp!E$201</f>
        <v>Regulatory equity notional (PR19FD)</v>
      </c>
      <c r="F365" s="182">
        <f xml:space="preserve"> Inp!F$201</f>
        <v>0</v>
      </c>
      <c r="G365" s="182" t="str">
        <f xml:space="preserve"> Inp!G$201</f>
        <v>%</v>
      </c>
      <c r="H365" s="182">
        <f xml:space="preserve"> Inp!H$201</f>
        <v>0</v>
      </c>
      <c r="I365" s="182">
        <f xml:space="preserve"> Inp!I$201</f>
        <v>0</v>
      </c>
      <c r="J365" s="295">
        <f xml:space="preserve"> Inp!J$201</f>
        <v>0</v>
      </c>
      <c r="K365" s="295">
        <f xml:space="preserve"> Inp!K$201</f>
        <v>0</v>
      </c>
      <c r="L365" s="295">
        <f xml:space="preserve"> Inp!L$201</f>
        <v>0</v>
      </c>
      <c r="M365" s="295">
        <f xml:space="preserve"> Inp!M$201</f>
        <v>0.4</v>
      </c>
      <c r="N365" s="295">
        <f xml:space="preserve"> Inp!N$201</f>
        <v>0.4</v>
      </c>
      <c r="O365" s="295">
        <f xml:space="preserve"> Inp!O$201</f>
        <v>0.4</v>
      </c>
      <c r="P365" s="295">
        <f xml:space="preserve"> Inp!P$201</f>
        <v>0.4</v>
      </c>
      <c r="Q365" s="295">
        <f xml:space="preserve"> Inp!Q$201</f>
        <v>0.4</v>
      </c>
    </row>
    <row r="366" spans="1:17" s="193" customFormat="1" hidden="1" outlineLevel="2">
      <c r="A366" s="189"/>
      <c r="B366" s="309"/>
      <c r="C366" s="191"/>
      <c r="D366" s="192"/>
      <c r="E366" s="196" t="str">
        <f t="shared" ref="E366:Q366" si="205" xml:space="preserve"> E344</f>
        <v>Average total RCV (year average) - BR - nominal</v>
      </c>
      <c r="F366" s="196">
        <f t="shared" si="205"/>
        <v>0</v>
      </c>
      <c r="G366" s="196" t="str">
        <f t="shared" si="205"/>
        <v>£m</v>
      </c>
      <c r="H366" s="196">
        <f t="shared" si="205"/>
        <v>0</v>
      </c>
      <c r="I366" s="196">
        <f t="shared" si="205"/>
        <v>0</v>
      </c>
      <c r="J366" s="196">
        <f t="shared" si="205"/>
        <v>0</v>
      </c>
      <c r="K366" s="196">
        <f t="shared" si="205"/>
        <v>0</v>
      </c>
      <c r="L366" s="196">
        <f t="shared" si="205"/>
        <v>0</v>
      </c>
      <c r="M366" s="196">
        <f t="shared" si="205"/>
        <v>0</v>
      </c>
      <c r="N366" s="196">
        <f t="shared" si="205"/>
        <v>0</v>
      </c>
      <c r="O366" s="196">
        <f t="shared" si="205"/>
        <v>0</v>
      </c>
      <c r="P366" s="196">
        <f t="shared" si="205"/>
        <v>0</v>
      </c>
      <c r="Q366" s="196">
        <f t="shared" si="205"/>
        <v>0</v>
      </c>
    </row>
    <row r="367" spans="1:17" s="193" customFormat="1" hidden="1" outlineLevel="2">
      <c r="A367" s="189"/>
      <c r="B367" s="270"/>
      <c r="C367" s="191"/>
      <c r="D367" s="192"/>
      <c r="E367" s="196" t="s">
        <v>1125</v>
      </c>
      <c r="G367" s="193" t="s">
        <v>170</v>
      </c>
      <c r="J367" s="196">
        <f t="shared" ref="J367:Q367" si="206" xml:space="preserve"> J365 * J366</f>
        <v>0</v>
      </c>
      <c r="K367" s="196">
        <f t="shared" si="206"/>
        <v>0</v>
      </c>
      <c r="L367" s="196">
        <f t="shared" si="206"/>
        <v>0</v>
      </c>
      <c r="M367" s="196">
        <f t="shared" si="206"/>
        <v>0</v>
      </c>
      <c r="N367" s="196">
        <f t="shared" si="206"/>
        <v>0</v>
      </c>
      <c r="O367" s="196">
        <f t="shared" si="206"/>
        <v>0</v>
      </c>
      <c r="P367" s="196">
        <f t="shared" si="206"/>
        <v>0</v>
      </c>
      <c r="Q367" s="196">
        <f t="shared" si="206"/>
        <v>0</v>
      </c>
    </row>
    <row r="368" spans="1:17" s="241" customFormat="1" hidden="1" outlineLevel="2">
      <c r="A368" s="238"/>
      <c r="B368" s="242"/>
      <c r="C368" s="239"/>
      <c r="D368" s="240"/>
      <c r="E368" s="197" t="s">
        <v>953</v>
      </c>
      <c r="G368" s="241" t="s">
        <v>170</v>
      </c>
      <c r="J368" s="197">
        <f t="shared" ref="J368:Q368" si="207" xml:space="preserve"> J318 * J$13</f>
        <v>0</v>
      </c>
      <c r="K368" s="197">
        <f t="shared" si="207"/>
        <v>0</v>
      </c>
      <c r="L368" s="197">
        <f t="shared" si="207"/>
        <v>0</v>
      </c>
      <c r="M368" s="197">
        <f t="shared" si="207"/>
        <v>0</v>
      </c>
      <c r="N368" s="197">
        <f t="shared" si="207"/>
        <v>0</v>
      </c>
      <c r="O368" s="197">
        <f t="shared" si="207"/>
        <v>0</v>
      </c>
      <c r="P368" s="197">
        <f t="shared" si="207"/>
        <v>0</v>
      </c>
      <c r="Q368" s="197">
        <f t="shared" si="207"/>
        <v>0</v>
      </c>
    </row>
    <row r="369" spans="1:17" s="241" customFormat="1" hidden="1" outlineLevel="2">
      <c r="A369" s="238"/>
      <c r="B369" s="242"/>
      <c r="C369" s="239"/>
      <c r="D369" s="240"/>
      <c r="E369" s="197" t="s">
        <v>954</v>
      </c>
      <c r="G369" s="241" t="s">
        <v>170</v>
      </c>
      <c r="J369" s="197">
        <f t="shared" ref="J369" si="208" xml:space="preserve"> J365 * J368</f>
        <v>0</v>
      </c>
      <c r="K369" s="197">
        <f t="shared" ref="K369" si="209" xml:space="preserve"> K365 * K368</f>
        <v>0</v>
      </c>
      <c r="L369" s="197">
        <f t="shared" ref="L369" si="210" xml:space="preserve"> L365 * L368</f>
        <v>0</v>
      </c>
      <c r="M369" s="197">
        <f t="shared" ref="M369" si="211" xml:space="preserve"> M365 * M368</f>
        <v>0</v>
      </c>
      <c r="N369" s="197">
        <f xml:space="preserve"> N365 * N368</f>
        <v>0</v>
      </c>
      <c r="O369" s="197">
        <f t="shared" ref="O369" si="212" xml:space="preserve"> O365 * O368</f>
        <v>0</v>
      </c>
      <c r="P369" s="197">
        <f t="shared" ref="P369" si="213" xml:space="preserve"> P365 * P368</f>
        <v>0</v>
      </c>
      <c r="Q369" s="197">
        <f t="shared" ref="Q369" si="214" xml:space="preserve"> Q365 * Q368</f>
        <v>0</v>
      </c>
    </row>
    <row r="370" spans="1:17" s="193" customFormat="1" hidden="1" outlineLevel="1">
      <c r="A370" s="189"/>
      <c r="B370" s="85"/>
      <c r="C370" s="191"/>
      <c r="D370" s="192"/>
      <c r="E370" s="196"/>
    </row>
    <row r="371" spans="1:17" s="193" customFormat="1" hidden="1" outlineLevel="1" collapsed="1">
      <c r="A371" s="189"/>
      <c r="B371" s="309" t="s">
        <v>605</v>
      </c>
      <c r="C371" s="191"/>
      <c r="D371" s="192"/>
      <c r="E371" s="196"/>
    </row>
    <row r="372" spans="1:17" s="193" customFormat="1" hidden="1" outlineLevel="2">
      <c r="A372" s="189"/>
      <c r="B372" s="309"/>
      <c r="C372" s="191"/>
      <c r="D372" s="192"/>
      <c r="E372" s="196"/>
    </row>
    <row r="373" spans="1:17" s="188" customFormat="1" hidden="1" outlineLevel="2">
      <c r="A373" s="184"/>
      <c r="B373" s="159"/>
      <c r="C373" s="186"/>
      <c r="D373" s="187"/>
      <c r="E373" s="182" t="str">
        <f xml:space="preserve"> Inp!E$209</f>
        <v>Regulatory equity actual</v>
      </c>
      <c r="F373" s="182">
        <f xml:space="preserve"> Inp!F$209</f>
        <v>0</v>
      </c>
      <c r="G373" s="182" t="str">
        <f xml:space="preserve"> Inp!G$209</f>
        <v>%</v>
      </c>
      <c r="H373" s="182">
        <f xml:space="preserve"> Inp!H$209</f>
        <v>0</v>
      </c>
      <c r="I373" s="182">
        <f xml:space="preserve"> Inp!I$209</f>
        <v>0</v>
      </c>
      <c r="J373" s="295">
        <f xml:space="preserve"> Inp!J$209</f>
        <v>0</v>
      </c>
      <c r="K373" s="295">
        <f xml:space="preserve"> Inp!K$209</f>
        <v>0</v>
      </c>
      <c r="L373" s="295">
        <f xml:space="preserve"> Inp!L$209</f>
        <v>0</v>
      </c>
      <c r="M373" s="295">
        <f xml:space="preserve"> Inp!M$209</f>
        <v>0</v>
      </c>
      <c r="N373" s="295">
        <f xml:space="preserve"> Inp!N$209</f>
        <v>0</v>
      </c>
      <c r="O373" s="295">
        <f xml:space="preserve"> Inp!O$209</f>
        <v>0</v>
      </c>
      <c r="P373" s="295">
        <f xml:space="preserve"> Inp!P$209</f>
        <v>0</v>
      </c>
      <c r="Q373" s="295">
        <f xml:space="preserve"> Inp!Q$209</f>
        <v>0</v>
      </c>
    </row>
    <row r="374" spans="1:17" s="193" customFormat="1" hidden="1" outlineLevel="2">
      <c r="A374" s="189"/>
      <c r="B374" s="309"/>
      <c r="C374" s="191"/>
      <c r="D374" s="192"/>
      <c r="E374" s="196" t="str">
        <f t="shared" ref="E374:Q374" si="215" xml:space="preserve"> E344</f>
        <v>Average total RCV (year average) - BR - nominal</v>
      </c>
      <c r="F374" s="196">
        <f t="shared" si="215"/>
        <v>0</v>
      </c>
      <c r="G374" s="196" t="str">
        <f t="shared" si="215"/>
        <v>£m</v>
      </c>
      <c r="H374" s="196">
        <f t="shared" si="215"/>
        <v>0</v>
      </c>
      <c r="I374" s="196">
        <f t="shared" si="215"/>
        <v>0</v>
      </c>
      <c r="J374" s="196">
        <f t="shared" si="215"/>
        <v>0</v>
      </c>
      <c r="K374" s="196">
        <f t="shared" si="215"/>
        <v>0</v>
      </c>
      <c r="L374" s="196">
        <f t="shared" si="215"/>
        <v>0</v>
      </c>
      <c r="M374" s="196">
        <f t="shared" si="215"/>
        <v>0</v>
      </c>
      <c r="N374" s="196">
        <f t="shared" si="215"/>
        <v>0</v>
      </c>
      <c r="O374" s="196">
        <f t="shared" si="215"/>
        <v>0</v>
      </c>
      <c r="P374" s="196">
        <f t="shared" si="215"/>
        <v>0</v>
      </c>
      <c r="Q374" s="196">
        <f t="shared" si="215"/>
        <v>0</v>
      </c>
    </row>
    <row r="375" spans="1:17" s="193" customFormat="1" hidden="1" outlineLevel="2">
      <c r="A375" s="189"/>
      <c r="B375" s="309"/>
      <c r="C375" s="191"/>
      <c r="D375" s="192"/>
      <c r="E375" s="196" t="s">
        <v>1126</v>
      </c>
      <c r="G375" s="193" t="s">
        <v>170</v>
      </c>
      <c r="J375" s="196">
        <f t="shared" ref="J375:Q375" si="216" xml:space="preserve"> J373 * J374</f>
        <v>0</v>
      </c>
      <c r="K375" s="196">
        <f t="shared" si="216"/>
        <v>0</v>
      </c>
      <c r="L375" s="196">
        <f t="shared" si="216"/>
        <v>0</v>
      </c>
      <c r="M375" s="196">
        <f t="shared" si="216"/>
        <v>0</v>
      </c>
      <c r="N375" s="196">
        <f t="shared" si="216"/>
        <v>0</v>
      </c>
      <c r="O375" s="196">
        <f t="shared" si="216"/>
        <v>0</v>
      </c>
      <c r="P375" s="196">
        <f t="shared" si="216"/>
        <v>0</v>
      </c>
      <c r="Q375" s="196">
        <f t="shared" si="216"/>
        <v>0</v>
      </c>
    </row>
    <row r="376" spans="1:17" s="260" customFormat="1" hidden="1" outlineLevel="2">
      <c r="A376" s="257"/>
      <c r="B376" s="258"/>
      <c r="C376" s="259"/>
      <c r="D376" s="256"/>
      <c r="E376" s="197" t="s">
        <v>953</v>
      </c>
      <c r="F376" s="241"/>
      <c r="G376" s="241" t="s">
        <v>170</v>
      </c>
      <c r="H376" s="241"/>
      <c r="I376" s="241"/>
      <c r="J376" s="197">
        <f t="shared" ref="J376:L376" si="217" xml:space="preserve"> J318 * J$13</f>
        <v>0</v>
      </c>
      <c r="K376" s="197">
        <f t="shared" si="217"/>
        <v>0</v>
      </c>
      <c r="L376" s="197">
        <f t="shared" si="217"/>
        <v>0</v>
      </c>
      <c r="M376" s="197">
        <f xml:space="preserve"> M318 * M$13</f>
        <v>0</v>
      </c>
      <c r="N376" s="197">
        <f t="shared" ref="N376:Q376" si="218" xml:space="preserve"> N318 * N$13</f>
        <v>0</v>
      </c>
      <c r="O376" s="197">
        <f t="shared" si="218"/>
        <v>0</v>
      </c>
      <c r="P376" s="197">
        <f t="shared" si="218"/>
        <v>0</v>
      </c>
      <c r="Q376" s="197">
        <f t="shared" si="218"/>
        <v>0</v>
      </c>
    </row>
    <row r="377" spans="1:17" s="260" customFormat="1" hidden="1" outlineLevel="2">
      <c r="A377" s="257"/>
      <c r="B377" s="258"/>
      <c r="C377" s="259"/>
      <c r="D377" s="256"/>
      <c r="E377" s="197" t="s">
        <v>956</v>
      </c>
      <c r="F377" s="241"/>
      <c r="G377" s="241" t="s">
        <v>170</v>
      </c>
      <c r="H377" s="241"/>
      <c r="I377" s="241"/>
      <c r="J377" s="197">
        <f t="shared" ref="J377" si="219" xml:space="preserve"> J373 * J376</f>
        <v>0</v>
      </c>
      <c r="K377" s="197">
        <f t="shared" ref="K377" si="220" xml:space="preserve"> K373 * K376</f>
        <v>0</v>
      </c>
      <c r="L377" s="197">
        <f t="shared" ref="L377" si="221" xml:space="preserve"> L373 * L376</f>
        <v>0</v>
      </c>
      <c r="M377" s="197">
        <f xml:space="preserve"> M373 * M376</f>
        <v>0</v>
      </c>
      <c r="N377" s="197">
        <f t="shared" ref="N377" si="222" xml:space="preserve"> N373 * N376</f>
        <v>0</v>
      </c>
      <c r="O377" s="197">
        <f t="shared" ref="O377" si="223" xml:space="preserve"> O373 * O376</f>
        <v>0</v>
      </c>
      <c r="P377" s="197">
        <f t="shared" ref="P377" si="224" xml:space="preserve"> P373 * P376</f>
        <v>0</v>
      </c>
      <c r="Q377" s="197">
        <f t="shared" ref="Q377" si="225" xml:space="preserve"> Q373 * Q376</f>
        <v>0</v>
      </c>
    </row>
    <row r="378" spans="1:17" s="260" customFormat="1" hidden="1" outlineLevel="1">
      <c r="A378" s="257"/>
      <c r="B378" s="258"/>
      <c r="C378" s="259"/>
      <c r="D378" s="256"/>
      <c r="E378" s="197"/>
      <c r="F378" s="241"/>
      <c r="G378" s="241"/>
      <c r="H378" s="241"/>
      <c r="I378" s="241"/>
      <c r="J378" s="197"/>
      <c r="K378" s="197"/>
      <c r="L378" s="197"/>
      <c r="M378" s="197"/>
      <c r="N378" s="197"/>
      <c r="O378" s="197"/>
      <c r="P378" s="197"/>
      <c r="Q378" s="197"/>
    </row>
    <row r="379" spans="1:17" s="260" customFormat="1">
      <c r="A379" s="257"/>
      <c r="B379" s="258"/>
      <c r="C379" s="259"/>
      <c r="D379" s="256"/>
      <c r="E379" s="197"/>
      <c r="F379" s="197"/>
      <c r="G379" s="197"/>
      <c r="H379" s="197"/>
      <c r="I379" s="197"/>
      <c r="J379" s="197"/>
      <c r="K379" s="197"/>
      <c r="L379" s="197"/>
      <c r="M379" s="197"/>
      <c r="N379" s="197"/>
      <c r="O379" s="197"/>
      <c r="P379" s="197"/>
      <c r="Q379" s="197"/>
    </row>
    <row r="380" spans="1:17" s="33" customFormat="1" collapsed="1">
      <c r="A380" s="33" t="s">
        <v>1127</v>
      </c>
      <c r="D380" s="254"/>
    </row>
    <row r="381" spans="1:17" s="260" customFormat="1" hidden="1" outlineLevel="1">
      <c r="A381" s="257"/>
      <c r="B381" s="258"/>
      <c r="C381" s="259"/>
      <c r="D381" s="256"/>
      <c r="E381" s="197"/>
      <c r="F381" s="197"/>
      <c r="G381" s="197"/>
      <c r="H381" s="197"/>
      <c r="I381" s="197"/>
      <c r="J381" s="197"/>
      <c r="K381" s="197"/>
      <c r="L381" s="197"/>
      <c r="M381" s="197"/>
      <c r="N381" s="197"/>
      <c r="O381" s="197"/>
      <c r="P381" s="197"/>
      <c r="Q381" s="197"/>
    </row>
    <row r="382" spans="1:17" s="260" customFormat="1" hidden="1" outlineLevel="1" collapsed="1">
      <c r="A382" s="257"/>
      <c r="B382" s="145" t="s">
        <v>1075</v>
      </c>
      <c r="C382" s="259"/>
      <c r="D382" s="256"/>
      <c r="E382" s="197"/>
      <c r="F382" s="197"/>
      <c r="G382" s="197"/>
      <c r="H382" s="197"/>
      <c r="I382" s="197"/>
      <c r="J382" s="197"/>
      <c r="K382" s="197"/>
      <c r="L382" s="197"/>
      <c r="M382" s="197"/>
      <c r="N382" s="197"/>
      <c r="O382" s="197"/>
      <c r="P382" s="197"/>
      <c r="Q382" s="197"/>
    </row>
    <row r="383" spans="1:17" s="260" customFormat="1" hidden="1" outlineLevel="2">
      <c r="A383" s="257"/>
      <c r="B383" s="258"/>
      <c r="C383" s="259"/>
      <c r="D383" s="256"/>
      <c r="E383" s="197"/>
      <c r="F383" s="197"/>
      <c r="G383" s="197"/>
      <c r="H383" s="197"/>
      <c r="I383" s="197"/>
      <c r="J383" s="197"/>
      <c r="K383" s="197"/>
      <c r="L383" s="197"/>
      <c r="M383" s="197"/>
      <c r="N383" s="197"/>
      <c r="O383" s="197"/>
      <c r="P383" s="197"/>
      <c r="Q383" s="197"/>
    </row>
    <row r="384" spans="1:17" s="296" customFormat="1" hidden="1" outlineLevel="2">
      <c r="A384" s="291"/>
      <c r="B384" s="292"/>
      <c r="C384" s="293"/>
      <c r="D384" s="294"/>
      <c r="E384" s="182" t="str">
        <f xml:space="preserve"> PR19FDPublishedTables!E$705</f>
        <v>RCV (RPI inflated RCV) 31 March 2020 post midnight adjustments - DMMY - real</v>
      </c>
      <c r="F384" s="182">
        <f xml:space="preserve"> PR19FDPublishedTables!F$705</f>
        <v>0</v>
      </c>
      <c r="G384" s="182" t="str">
        <f xml:space="preserve"> PR19FDPublishedTables!G$705</f>
        <v>£m</v>
      </c>
      <c r="H384" s="182">
        <f xml:space="preserve"> PR19FDPublishedTables!H$705</f>
        <v>0</v>
      </c>
      <c r="I384" s="182">
        <f xml:space="preserve"> PR19FDPublishedTables!I$705</f>
        <v>0</v>
      </c>
      <c r="J384" s="182">
        <f xml:space="preserve"> PR19FDPublishedTables!J$705</f>
        <v>0</v>
      </c>
      <c r="K384" s="182">
        <f xml:space="preserve"> PR19FDPublishedTables!K$705</f>
        <v>0</v>
      </c>
      <c r="L384" s="182">
        <f xml:space="preserve"> PR19FDPublishedTables!L$705</f>
        <v>5.0000000000000001E-9</v>
      </c>
      <c r="M384" s="182">
        <f xml:space="preserve"> PR19FDPublishedTables!M$705</f>
        <v>0</v>
      </c>
      <c r="N384" s="182">
        <f xml:space="preserve"> PR19FDPublishedTables!N$705</f>
        <v>0</v>
      </c>
      <c r="O384" s="182">
        <f xml:space="preserve"> PR19FDPublishedTables!O$705</f>
        <v>0</v>
      </c>
      <c r="P384" s="182">
        <f xml:space="preserve"> PR19FDPublishedTables!P$705</f>
        <v>0</v>
      </c>
      <c r="Q384" s="182">
        <f xml:space="preserve"> PR19FDPublishedTables!Q$705</f>
        <v>0</v>
      </c>
    </row>
    <row r="385" spans="1:17" s="296" customFormat="1" hidden="1" outlineLevel="2">
      <c r="A385" s="291"/>
      <c r="B385" s="292"/>
      <c r="C385" s="293"/>
      <c r="D385" s="256"/>
      <c r="E385" s="182" t="str">
        <f xml:space="preserve"> PR19FDPublishedTables!E$714</f>
        <v>Opening RCV (RPI inflated RCV) - DMMY - real</v>
      </c>
      <c r="F385" s="182">
        <f xml:space="preserve"> PR19FDPublishedTables!F$714</f>
        <v>0</v>
      </c>
      <c r="G385" s="182" t="str">
        <f xml:space="preserve"> PR19FDPublishedTables!G$714</f>
        <v>£m</v>
      </c>
      <c r="H385" s="182">
        <f xml:space="preserve"> PR19FDPublishedTables!H$714</f>
        <v>0</v>
      </c>
      <c r="I385" s="182">
        <f xml:space="preserve"> PR19FDPublishedTables!I$714</f>
        <v>0</v>
      </c>
      <c r="J385" s="182">
        <f xml:space="preserve"> PR19FDPublishedTables!J$714</f>
        <v>0</v>
      </c>
      <c r="K385" s="182">
        <f xml:space="preserve"> PR19FDPublishedTables!K$714</f>
        <v>0</v>
      </c>
      <c r="L385" s="182">
        <f xml:space="preserve"> PR19FDPublishedTables!L$714</f>
        <v>0</v>
      </c>
      <c r="M385" s="182">
        <f xml:space="preserve"> PR19FDPublishedTables!M$714</f>
        <v>5.0216920229704124E-9</v>
      </c>
      <c r="N385" s="182">
        <f xml:space="preserve"> PR19FDPublishedTables!N$714</f>
        <v>5.0686855717439773E-9</v>
      </c>
      <c r="O385" s="182">
        <f xml:space="preserve"> PR19FDPublishedTables!O$714</f>
        <v>5.1220783010771625E-9</v>
      </c>
      <c r="P385" s="182">
        <f xml:space="preserve"> PR19FDPublishedTables!P$714</f>
        <v>5.1772622984443023E-9</v>
      </c>
      <c r="Q385" s="182">
        <f xml:space="preserve"> PR19FDPublishedTables!Q$714</f>
        <v>5.2330408344706355E-9</v>
      </c>
    </row>
    <row r="386" spans="1:17" s="296" customFormat="1" hidden="1" outlineLevel="2">
      <c r="A386" s="291"/>
      <c r="B386" s="292"/>
      <c r="C386" s="293"/>
      <c r="D386" s="256" t="str">
        <f xml:space="preserve"> PR19FDPublishedTables!D$29</f>
        <v>less</v>
      </c>
      <c r="E386" s="182" t="str">
        <f xml:space="preserve"> PR19FDPublishedTables!E$715</f>
        <v>RCV - CPI(H) + RPI wedge bf depreciation - DMMY - real</v>
      </c>
      <c r="F386" s="182">
        <f xml:space="preserve"> PR19FDPublishedTables!F$715</f>
        <v>0</v>
      </c>
      <c r="G386" s="182" t="str">
        <f xml:space="preserve"> PR19FDPublishedTables!G$715</f>
        <v>£m</v>
      </c>
      <c r="H386" s="182">
        <f xml:space="preserve"> PR19FDPublishedTables!H$715</f>
        <v>0</v>
      </c>
      <c r="I386" s="182">
        <f xml:space="preserve"> PR19FDPublishedTables!I$715</f>
        <v>0</v>
      </c>
      <c r="J386" s="182">
        <f xml:space="preserve"> PR19FDPublishedTables!J$715</f>
        <v>0</v>
      </c>
      <c r="K386" s="182">
        <f xml:space="preserve"> PR19FDPublishedTables!K$715</f>
        <v>0</v>
      </c>
      <c r="L386" s="182">
        <f xml:space="preserve"> PR19FDPublishedTables!L$715</f>
        <v>0</v>
      </c>
      <c r="M386" s="182">
        <f xml:space="preserve"> PR19FDPublishedTables!M$715</f>
        <v>0</v>
      </c>
      <c r="N386" s="182">
        <f xml:space="preserve"> PR19FDPublishedTables!N$715</f>
        <v>0</v>
      </c>
      <c r="O386" s="182">
        <f xml:space="preserve"> PR19FDPublishedTables!O$715</f>
        <v>0</v>
      </c>
      <c r="P386" s="182">
        <f xml:space="preserve"> PR19FDPublishedTables!P$715</f>
        <v>0</v>
      </c>
      <c r="Q386" s="182">
        <f xml:space="preserve"> PR19FDPublishedTables!Q$715</f>
        <v>0</v>
      </c>
    </row>
    <row r="387" spans="1:17" s="296" customFormat="1" hidden="1" outlineLevel="2">
      <c r="A387" s="291"/>
      <c r="B387" s="292"/>
      <c r="C387" s="293"/>
      <c r="D387" s="256"/>
      <c r="E387" s="182" t="str">
        <f xml:space="preserve"> PR19FDPublishedTables!E$716</f>
        <v>Closing RCV (RPI inflated RCV) - DMMY - real</v>
      </c>
      <c r="F387" s="182">
        <f xml:space="preserve"> PR19FDPublishedTables!F$716</f>
        <v>0</v>
      </c>
      <c r="G387" s="182" t="str">
        <f xml:space="preserve"> PR19FDPublishedTables!G$716</f>
        <v>£m</v>
      </c>
      <c r="H387" s="182">
        <f xml:space="preserve"> PR19FDPublishedTables!H$716</f>
        <v>0</v>
      </c>
      <c r="I387" s="182">
        <f xml:space="preserve"> PR19FDPublishedTables!I$716</f>
        <v>0</v>
      </c>
      <c r="J387" s="182">
        <f xml:space="preserve"> PR19FDPublishedTables!J$716</f>
        <v>0</v>
      </c>
      <c r="K387" s="182">
        <f xml:space="preserve"> PR19FDPublishedTables!K$716</f>
        <v>0</v>
      </c>
      <c r="L387" s="182">
        <f xml:space="preserve"> PR19FDPublishedTables!L$716</f>
        <v>0</v>
      </c>
      <c r="M387" s="182">
        <f xml:space="preserve"> PR19FDPublishedTables!M$716</f>
        <v>5.0216920229704124E-9</v>
      </c>
      <c r="N387" s="182">
        <f xml:space="preserve"> PR19FDPublishedTables!N$716</f>
        <v>5.0686855717439773E-9</v>
      </c>
      <c r="O387" s="182">
        <f xml:space="preserve"> PR19FDPublishedTables!O$716</f>
        <v>5.1220783010771625E-9</v>
      </c>
      <c r="P387" s="182">
        <f xml:space="preserve"> PR19FDPublishedTables!P$716</f>
        <v>5.1772622984443023E-9</v>
      </c>
      <c r="Q387" s="182">
        <f xml:space="preserve"> PR19FDPublishedTables!Q$716</f>
        <v>5.2330408344706355E-9</v>
      </c>
    </row>
    <row r="388" spans="1:17" s="296" customFormat="1" hidden="1" outlineLevel="2">
      <c r="A388" s="291"/>
      <c r="B388" s="292"/>
      <c r="C388" s="293"/>
      <c r="D388" s="256"/>
      <c r="E388" s="182" t="str">
        <f xml:space="preserve"> PR19FDPublishedTables!E$720</f>
        <v>Average RPI inflated RCV - DMMY - real</v>
      </c>
      <c r="F388" s="182">
        <f xml:space="preserve"> PR19FDPublishedTables!F$720</f>
        <v>0</v>
      </c>
      <c r="G388" s="182" t="str">
        <f xml:space="preserve"> PR19FDPublishedTables!G$720</f>
        <v>£m</v>
      </c>
      <c r="H388" s="182">
        <f xml:space="preserve"> PR19FDPublishedTables!H$720</f>
        <v>0</v>
      </c>
      <c r="I388" s="182">
        <f xml:space="preserve"> PR19FDPublishedTables!I$720</f>
        <v>0</v>
      </c>
      <c r="J388" s="182">
        <f xml:space="preserve"> PR19FDPublishedTables!J$720</f>
        <v>0</v>
      </c>
      <c r="K388" s="182">
        <f xml:space="preserve"> PR19FDPublishedTables!K$720</f>
        <v>0</v>
      </c>
      <c r="L388" s="182">
        <f xml:space="preserve"> PR19FDPublishedTables!L$720</f>
        <v>0</v>
      </c>
      <c r="M388" s="182">
        <f xml:space="preserve"> PR19FDPublishedTables!M$720</f>
        <v>5.0216920229704124E-9</v>
      </c>
      <c r="N388" s="182">
        <f xml:space="preserve"> PR19FDPublishedTables!N$720</f>
        <v>5.0686855717439773E-9</v>
      </c>
      <c r="O388" s="182">
        <f xml:space="preserve"> PR19FDPublishedTables!O$720</f>
        <v>5.1220783010771625E-9</v>
      </c>
      <c r="P388" s="182">
        <f xml:space="preserve"> PR19FDPublishedTables!P$720</f>
        <v>5.1772622984443023E-9</v>
      </c>
      <c r="Q388" s="182">
        <f xml:space="preserve"> PR19FDPublishedTables!Q$720</f>
        <v>5.2330408344706355E-9</v>
      </c>
    </row>
    <row r="389" spans="1:17" s="260" customFormat="1" hidden="1" outlineLevel="2">
      <c r="A389" s="257"/>
      <c r="B389" s="258"/>
      <c r="C389" s="259"/>
      <c r="D389" s="256"/>
      <c r="E389" s="197"/>
      <c r="F389" s="197"/>
      <c r="G389" s="197"/>
      <c r="H389" s="197"/>
      <c r="I389" s="197"/>
      <c r="J389" s="197"/>
      <c r="K389" s="197"/>
      <c r="L389" s="197"/>
      <c r="M389" s="197"/>
      <c r="N389" s="197"/>
      <c r="O389" s="197"/>
      <c r="P389" s="197"/>
      <c r="Q389" s="197"/>
    </row>
    <row r="390" spans="1:17" s="296" customFormat="1" hidden="1" outlineLevel="2">
      <c r="A390" s="291"/>
      <c r="B390" s="292"/>
      <c r="C390" s="293"/>
      <c r="D390" s="294"/>
      <c r="E390" s="182" t="str">
        <f xml:space="preserve"> PR19FDPublishedTables!E$741</f>
        <v>RCV (CPIH inflated RCV) 31 March 2020 post midnight adjustments - DMMY - real</v>
      </c>
      <c r="F390" s="182">
        <f xml:space="preserve"> PR19FDPublishedTables!F$741</f>
        <v>0</v>
      </c>
      <c r="G390" s="182" t="str">
        <f xml:space="preserve"> PR19FDPublishedTables!G$741</f>
        <v>£m</v>
      </c>
      <c r="H390" s="182">
        <f xml:space="preserve"> PR19FDPublishedTables!H$741</f>
        <v>0</v>
      </c>
      <c r="I390" s="182">
        <f xml:space="preserve"> PR19FDPublishedTables!I$741</f>
        <v>0</v>
      </c>
      <c r="J390" s="182">
        <f xml:space="preserve"> PR19FDPublishedTables!J$741</f>
        <v>0</v>
      </c>
      <c r="K390" s="182">
        <f xml:space="preserve"> PR19FDPublishedTables!K$741</f>
        <v>0</v>
      </c>
      <c r="L390" s="182">
        <f xml:space="preserve"> PR19FDPublishedTables!L$741</f>
        <v>5.0000000000000001E-9</v>
      </c>
      <c r="M390" s="182">
        <f xml:space="preserve"> PR19FDPublishedTables!M$741</f>
        <v>0</v>
      </c>
      <c r="N390" s="182">
        <f xml:space="preserve"> PR19FDPublishedTables!N$741</f>
        <v>0</v>
      </c>
      <c r="O390" s="182">
        <f xml:space="preserve"> PR19FDPublishedTables!O$741</f>
        <v>0</v>
      </c>
      <c r="P390" s="182">
        <f xml:space="preserve"> PR19FDPublishedTables!P$741</f>
        <v>0</v>
      </c>
      <c r="Q390" s="182">
        <f xml:space="preserve"> PR19FDPublishedTables!Q$741</f>
        <v>0</v>
      </c>
    </row>
    <row r="391" spans="1:17" s="260" customFormat="1" hidden="1" outlineLevel="2">
      <c r="A391" s="257"/>
      <c r="B391" s="258"/>
      <c r="C391" s="259"/>
      <c r="D391" s="197"/>
      <c r="E391" s="182" t="str">
        <f xml:space="preserve"> PR19FDPublishedTables!E$754</f>
        <v>Opening RCV (CPIH inflated RCV) - DMMY - real</v>
      </c>
      <c r="F391" s="182">
        <f xml:space="preserve"> PR19FDPublishedTables!F$754</f>
        <v>0</v>
      </c>
      <c r="G391" s="182" t="str">
        <f xml:space="preserve"> PR19FDPublishedTables!G$754</f>
        <v>£m</v>
      </c>
      <c r="H391" s="182">
        <f xml:space="preserve"> PR19FDPublishedTables!H$754</f>
        <v>0</v>
      </c>
      <c r="I391" s="182">
        <f xml:space="preserve"> PR19FDPublishedTables!I$754</f>
        <v>0</v>
      </c>
      <c r="J391" s="182">
        <f xml:space="preserve"> PR19FDPublishedTables!J$754</f>
        <v>0</v>
      </c>
      <c r="K391" s="182">
        <f xml:space="preserve"> PR19FDPublishedTables!K$754</f>
        <v>0</v>
      </c>
      <c r="L391" s="182">
        <f xml:space="preserve"> PR19FDPublishedTables!L$754</f>
        <v>0</v>
      </c>
      <c r="M391" s="182">
        <f xml:space="preserve"> PR19FDPublishedTables!M$754</f>
        <v>5.0000000000000001E-9</v>
      </c>
      <c r="N391" s="182">
        <f xml:space="preserve"> PR19FDPublishedTables!N$754</f>
        <v>4.9999999999999976E-9</v>
      </c>
      <c r="O391" s="182">
        <f xml:space="preserve"> PR19FDPublishedTables!O$754</f>
        <v>5.0000000000000001E-9</v>
      </c>
      <c r="P391" s="182">
        <f xml:space="preserve"> PR19FDPublishedTables!P$754</f>
        <v>5.0000000000000059E-9</v>
      </c>
      <c r="Q391" s="182">
        <f xml:space="preserve"> PR19FDPublishedTables!Q$754</f>
        <v>5.0000000000000042E-9</v>
      </c>
    </row>
    <row r="392" spans="1:17" s="260" customFormat="1" hidden="1" outlineLevel="2">
      <c r="A392" s="257"/>
      <c r="B392" s="258"/>
      <c r="C392" s="259"/>
      <c r="D392" s="256" t="str">
        <f xml:space="preserve"> PR19FDPublishedTables!D$69</f>
        <v>less</v>
      </c>
      <c r="E392" s="182" t="str">
        <f xml:space="preserve"> PR19FDPublishedTables!E$755</f>
        <v>RCV - CPI(H) bf depreciation - DMMY - real</v>
      </c>
      <c r="F392" s="182">
        <f xml:space="preserve"> PR19FDPublishedTables!F$755</f>
        <v>0</v>
      </c>
      <c r="G392" s="182" t="str">
        <f xml:space="preserve"> PR19FDPublishedTables!G$755</f>
        <v>£m</v>
      </c>
      <c r="H392" s="182">
        <f xml:space="preserve"> PR19FDPublishedTables!H$755</f>
        <v>0</v>
      </c>
      <c r="I392" s="182">
        <f xml:space="preserve"> PR19FDPublishedTables!I$755</f>
        <v>0</v>
      </c>
      <c r="J392" s="182">
        <f xml:space="preserve"> PR19FDPublishedTables!J$755</f>
        <v>0</v>
      </c>
      <c r="K392" s="182">
        <f xml:space="preserve"> PR19FDPublishedTables!K$755</f>
        <v>0</v>
      </c>
      <c r="L392" s="182">
        <f xml:space="preserve"> PR19FDPublishedTables!L$755</f>
        <v>0</v>
      </c>
      <c r="M392" s="182">
        <f xml:space="preserve"> PR19FDPublishedTables!M$755</f>
        <v>0</v>
      </c>
      <c r="N392" s="182">
        <f xml:space="preserve"> PR19FDPublishedTables!N$755</f>
        <v>0</v>
      </c>
      <c r="O392" s="182">
        <f xml:space="preserve"> PR19FDPublishedTables!O$755</f>
        <v>0</v>
      </c>
      <c r="P392" s="182">
        <f xml:space="preserve"> PR19FDPublishedTables!P$755</f>
        <v>0</v>
      </c>
      <c r="Q392" s="182">
        <f xml:space="preserve"> PR19FDPublishedTables!Q$755</f>
        <v>0</v>
      </c>
    </row>
    <row r="393" spans="1:17" s="260" customFormat="1" hidden="1" outlineLevel="2">
      <c r="A393" s="257"/>
      <c r="B393" s="258"/>
      <c r="C393" s="259"/>
      <c r="D393" s="256" t="str">
        <f xml:space="preserve"> PR19FDPublishedTables!D$70</f>
        <v>less</v>
      </c>
      <c r="E393" s="182" t="str">
        <f xml:space="preserve"> PR19FDPublishedTables!E$756</f>
        <v>Other adjustments CPI(H) - DMMY - real</v>
      </c>
      <c r="F393" s="182">
        <f xml:space="preserve"> PR19FDPublishedTables!F$756</f>
        <v>0</v>
      </c>
      <c r="G393" s="182" t="str">
        <f xml:space="preserve"> PR19FDPublishedTables!G$756</f>
        <v>£m</v>
      </c>
      <c r="H393" s="182">
        <f xml:space="preserve"> PR19FDPublishedTables!H$756</f>
        <v>0</v>
      </c>
      <c r="I393" s="182">
        <f xml:space="preserve"> PR19FDPublishedTables!I$756</f>
        <v>0</v>
      </c>
      <c r="J393" s="182">
        <f xml:space="preserve"> PR19FDPublishedTables!J$756</f>
        <v>0</v>
      </c>
      <c r="K393" s="182">
        <f xml:space="preserve"> PR19FDPublishedTables!K$756</f>
        <v>0</v>
      </c>
      <c r="L393" s="182">
        <f xml:space="preserve"> PR19FDPublishedTables!L$756</f>
        <v>0</v>
      </c>
      <c r="M393" s="182">
        <f xml:space="preserve"> PR19FDPublishedTables!M$756</f>
        <v>0</v>
      </c>
      <c r="N393" s="182">
        <f xml:space="preserve"> PR19FDPublishedTables!N$756</f>
        <v>0</v>
      </c>
      <c r="O393" s="182">
        <f xml:space="preserve"> PR19FDPublishedTables!O$756</f>
        <v>0</v>
      </c>
      <c r="P393" s="182">
        <f xml:space="preserve"> PR19FDPublishedTables!P$756</f>
        <v>0</v>
      </c>
      <c r="Q393" s="182">
        <f xml:space="preserve"> PR19FDPublishedTables!Q$756</f>
        <v>0</v>
      </c>
    </row>
    <row r="394" spans="1:17" s="260" customFormat="1" hidden="1" outlineLevel="2">
      <c r="A394" s="257"/>
      <c r="B394" s="258"/>
      <c r="C394" s="259"/>
      <c r="D394" s="256"/>
      <c r="E394" s="182" t="str">
        <f xml:space="preserve"> PR19FDPublishedTables!E$757</f>
        <v>Closing RCV (CPIH inflated RCV) - DMMY - real</v>
      </c>
      <c r="F394" s="182">
        <f xml:space="preserve"> PR19FDPublishedTables!F$757</f>
        <v>0</v>
      </c>
      <c r="G394" s="182" t="str">
        <f xml:space="preserve"> PR19FDPublishedTables!G$757</f>
        <v>£m</v>
      </c>
      <c r="H394" s="182">
        <f xml:space="preserve"> PR19FDPublishedTables!H$757</f>
        <v>0</v>
      </c>
      <c r="I394" s="182">
        <f xml:space="preserve"> PR19FDPublishedTables!I$757</f>
        <v>0</v>
      </c>
      <c r="J394" s="182">
        <f xml:space="preserve"> PR19FDPublishedTables!J$757</f>
        <v>0</v>
      </c>
      <c r="K394" s="182">
        <f xml:space="preserve"> PR19FDPublishedTables!K$757</f>
        <v>0</v>
      </c>
      <c r="L394" s="182">
        <f xml:space="preserve"> PR19FDPublishedTables!L$757</f>
        <v>0</v>
      </c>
      <c r="M394" s="182">
        <f xml:space="preserve"> PR19FDPublishedTables!M$757</f>
        <v>5.0000000000000001E-9</v>
      </c>
      <c r="N394" s="182">
        <f xml:space="preserve"> PR19FDPublishedTables!N$757</f>
        <v>4.9999999999999976E-9</v>
      </c>
      <c r="O394" s="182">
        <f xml:space="preserve"> PR19FDPublishedTables!O$757</f>
        <v>5.0000000000000001E-9</v>
      </c>
      <c r="P394" s="182">
        <f xml:space="preserve"> PR19FDPublishedTables!P$757</f>
        <v>5.0000000000000059E-9</v>
      </c>
      <c r="Q394" s="182">
        <f xml:space="preserve"> PR19FDPublishedTables!Q$757</f>
        <v>5.0000000000000042E-9</v>
      </c>
    </row>
    <row r="395" spans="1:17" s="260" customFormat="1" hidden="1" outlineLevel="2">
      <c r="A395" s="257"/>
      <c r="B395" s="258"/>
      <c r="C395" s="259"/>
      <c r="D395" s="256"/>
      <c r="E395" s="182" t="str">
        <f xml:space="preserve"> PR19FDPublishedTables!E$761</f>
        <v>Average CPIH inflated RCV - DMMY - real</v>
      </c>
      <c r="F395" s="182">
        <f xml:space="preserve"> PR19FDPublishedTables!F$761</f>
        <v>0</v>
      </c>
      <c r="G395" s="182" t="str">
        <f xml:space="preserve"> PR19FDPublishedTables!G$761</f>
        <v>£m</v>
      </c>
      <c r="H395" s="182">
        <f xml:space="preserve"> PR19FDPublishedTables!H$761</f>
        <v>0</v>
      </c>
      <c r="I395" s="182">
        <f xml:space="preserve"> PR19FDPublishedTables!I$761</f>
        <v>0</v>
      </c>
      <c r="J395" s="182">
        <f xml:space="preserve"> PR19FDPublishedTables!J$761</f>
        <v>0</v>
      </c>
      <c r="K395" s="182">
        <f xml:space="preserve"> PR19FDPublishedTables!K$761</f>
        <v>0</v>
      </c>
      <c r="L395" s="182">
        <f xml:space="preserve"> PR19FDPublishedTables!L$761</f>
        <v>0</v>
      </c>
      <c r="M395" s="182">
        <f xml:space="preserve"> PR19FDPublishedTables!M$761</f>
        <v>5.0000000000000001E-9</v>
      </c>
      <c r="N395" s="182">
        <f xml:space="preserve"> PR19FDPublishedTables!N$761</f>
        <v>4.9999999999999976E-9</v>
      </c>
      <c r="O395" s="182">
        <f xml:space="preserve"> PR19FDPublishedTables!O$761</f>
        <v>5.0000000000000001E-9</v>
      </c>
      <c r="P395" s="182">
        <f xml:space="preserve"> PR19FDPublishedTables!P$761</f>
        <v>5.0000000000000059E-9</v>
      </c>
      <c r="Q395" s="182">
        <f xml:space="preserve"> PR19FDPublishedTables!Q$761</f>
        <v>5.0000000000000042E-9</v>
      </c>
    </row>
    <row r="396" spans="1:17" s="260" customFormat="1" hidden="1" outlineLevel="2">
      <c r="A396" s="257"/>
      <c r="B396" s="258"/>
      <c r="C396" s="259"/>
      <c r="D396" s="256"/>
      <c r="E396" s="197"/>
      <c r="F396" s="197"/>
      <c r="G396" s="197"/>
      <c r="H396" s="197"/>
      <c r="I396" s="197"/>
      <c r="J396" s="197"/>
      <c r="K396" s="197"/>
      <c r="L396" s="197"/>
      <c r="M396" s="197"/>
      <c r="N396" s="197"/>
      <c r="O396" s="197"/>
      <c r="P396" s="197"/>
      <c r="Q396" s="197"/>
    </row>
    <row r="397" spans="1:17" s="296" customFormat="1" hidden="1" outlineLevel="2">
      <c r="A397" s="291"/>
      <c r="B397" s="292"/>
      <c r="C397" s="293"/>
      <c r="D397" s="294"/>
      <c r="E397" s="182" t="str">
        <f xml:space="preserve"> PR19FDPublishedTables!E$783</f>
        <v>RCV (post 2020 investment RCV) 31 March 2020 post midnight adjustments - DMMY - real</v>
      </c>
      <c r="F397" s="182">
        <f xml:space="preserve"> PR19FDPublishedTables!F$783</f>
        <v>0</v>
      </c>
      <c r="G397" s="182" t="str">
        <f xml:space="preserve"> PR19FDPublishedTables!G$783</f>
        <v>£m</v>
      </c>
      <c r="H397" s="182">
        <f xml:space="preserve"> PR19FDPublishedTables!H$783</f>
        <v>0</v>
      </c>
      <c r="I397" s="182">
        <f xml:space="preserve"> PR19FDPublishedTables!I$783</f>
        <v>0</v>
      </c>
      <c r="J397" s="182">
        <f xml:space="preserve"> PR19FDPublishedTables!J$783</f>
        <v>0</v>
      </c>
      <c r="K397" s="182">
        <f xml:space="preserve"> PR19FDPublishedTables!K$783</f>
        <v>0</v>
      </c>
      <c r="L397" s="182">
        <f xml:space="preserve"> PR19FDPublishedTables!L$783</f>
        <v>0</v>
      </c>
      <c r="M397" s="182">
        <f xml:space="preserve"> PR19FDPublishedTables!M$783</f>
        <v>0</v>
      </c>
      <c r="N397" s="182">
        <f xml:space="preserve"> PR19FDPublishedTables!N$783</f>
        <v>0</v>
      </c>
      <c r="O397" s="182">
        <f xml:space="preserve"> PR19FDPublishedTables!O$783</f>
        <v>0</v>
      </c>
      <c r="P397" s="182">
        <f xml:space="preserve"> PR19FDPublishedTables!P$783</f>
        <v>0</v>
      </c>
      <c r="Q397" s="182">
        <f xml:space="preserve"> PR19FDPublishedTables!Q$783</f>
        <v>0</v>
      </c>
    </row>
    <row r="398" spans="1:17" s="260" customFormat="1" hidden="1" outlineLevel="2">
      <c r="A398" s="257"/>
      <c r="B398" s="258"/>
      <c r="C398" s="259"/>
      <c r="D398" s="256"/>
      <c r="E398" s="182" t="str">
        <f xml:space="preserve"> PR19FDPublishedTables!E$793</f>
        <v>Opening RCV (Post 2020 investment RCV) - DMMY - real</v>
      </c>
      <c r="F398" s="182">
        <f xml:space="preserve"> PR19FDPublishedTables!F$793</f>
        <v>0</v>
      </c>
      <c r="G398" s="182" t="str">
        <f xml:space="preserve"> PR19FDPublishedTables!G$793</f>
        <v>£m</v>
      </c>
      <c r="H398" s="182">
        <f xml:space="preserve"> PR19FDPublishedTables!H$793</f>
        <v>0</v>
      </c>
      <c r="I398" s="182">
        <f xml:space="preserve"> PR19FDPublishedTables!I$793</f>
        <v>0</v>
      </c>
      <c r="J398" s="182">
        <f xml:space="preserve"> PR19FDPublishedTables!J$793</f>
        <v>0</v>
      </c>
      <c r="K398" s="182">
        <f xml:space="preserve"> PR19FDPublishedTables!K$793</f>
        <v>0</v>
      </c>
      <c r="L398" s="182">
        <f xml:space="preserve"> PR19FDPublishedTables!L$793</f>
        <v>0</v>
      </c>
      <c r="M398" s="182">
        <f xml:space="preserve"> PR19FDPublishedTables!M$793</f>
        <v>0</v>
      </c>
      <c r="N398" s="182">
        <f xml:space="preserve"> PR19FDPublishedTables!N$793</f>
        <v>10.066293404362401</v>
      </c>
      <c r="O398" s="182">
        <f xml:space="preserve"> PR19FDPublishedTables!O$793</f>
        <v>16.024466075342218</v>
      </c>
      <c r="P398" s="182">
        <f xml:space="preserve"> PR19FDPublishedTables!P$793</f>
        <v>22.901849247276864</v>
      </c>
      <c r="Q398" s="182">
        <f xml:space="preserve"> PR19FDPublishedTables!Q$793</f>
        <v>40.160290502028801</v>
      </c>
    </row>
    <row r="399" spans="1:17" s="260" customFormat="1" hidden="1" outlineLevel="2">
      <c r="A399" s="257"/>
      <c r="B399" s="258"/>
      <c r="C399" s="259"/>
      <c r="D399" s="256" t="str">
        <f xml:space="preserve"> PR19FDPublishedTables!D$108</f>
        <v>plus</v>
      </c>
      <c r="E399" s="182" t="str">
        <f xml:space="preserve"> PR19FDPublishedTables!E$794</f>
        <v>Dummy control: Non-PAYG Totex - real</v>
      </c>
      <c r="F399" s="182">
        <f xml:space="preserve"> PR19FDPublishedTables!F$794</f>
        <v>0</v>
      </c>
      <c r="G399" s="182" t="str">
        <f xml:space="preserve"> PR19FDPublishedTables!G$794</f>
        <v>£m</v>
      </c>
      <c r="H399" s="182">
        <f xml:space="preserve"> PR19FDPublishedTables!H$794</f>
        <v>0</v>
      </c>
      <c r="I399" s="182">
        <f xml:space="preserve"> PR19FDPublishedTables!I$794</f>
        <v>0</v>
      </c>
      <c r="J399" s="182">
        <f xml:space="preserve"> PR19FDPublishedTables!J$794</f>
        <v>0</v>
      </c>
      <c r="K399" s="182">
        <f xml:space="preserve"> PR19FDPublishedTables!K$794</f>
        <v>0</v>
      </c>
      <c r="L399" s="182">
        <f xml:space="preserve"> PR19FDPublishedTables!L$794</f>
        <v>0</v>
      </c>
      <c r="M399" s="182">
        <f xml:space="preserve"> PR19FDPublishedTables!M$794</f>
        <v>10.129302496884332</v>
      </c>
      <c r="N399" s="182">
        <f xml:space="preserve"> PR19FDPublishedTables!N$794</f>
        <v>6.1195127113625523</v>
      </c>
      <c r="O399" s="182">
        <f xml:space="preserve"> PR19FDPublishedTables!O$794</f>
        <v>7.1160841469201399</v>
      </c>
      <c r="P399" s="182">
        <f xml:space="preserve"> PR19FDPublishedTables!P$794</f>
        <v>17.64222891073738</v>
      </c>
      <c r="Q399" s="182">
        <f xml:space="preserve"> PR19FDPublishedTables!Q$794</f>
        <v>20.419372649882199</v>
      </c>
    </row>
    <row r="400" spans="1:17" s="260" customFormat="1" hidden="1" outlineLevel="2">
      <c r="A400" s="257"/>
      <c r="B400" s="258"/>
      <c r="C400" s="259"/>
      <c r="D400" s="256" t="str">
        <f xml:space="preserve"> PR19FDPublishedTables!D$109</f>
        <v>less</v>
      </c>
      <c r="E400" s="182" t="str">
        <f xml:space="preserve"> PR19FDPublishedTables!E$795</f>
        <v>RCV additions depreciation - DMMY - real POS</v>
      </c>
      <c r="F400" s="182">
        <f xml:space="preserve"> PR19FDPublishedTables!F$795</f>
        <v>0</v>
      </c>
      <c r="G400" s="182" t="str">
        <f xml:space="preserve"> PR19FDPublishedTables!G$795</f>
        <v>£m</v>
      </c>
      <c r="H400" s="182">
        <f xml:space="preserve"> PR19FDPublishedTables!H$795</f>
        <v>0</v>
      </c>
      <c r="I400" s="182">
        <f xml:space="preserve"> PR19FDPublishedTables!I$795</f>
        <v>0</v>
      </c>
      <c r="J400" s="182">
        <f xml:space="preserve"> PR19FDPublishedTables!J$795</f>
        <v>0</v>
      </c>
      <c r="K400" s="182">
        <f xml:space="preserve"> PR19FDPublishedTables!K$795</f>
        <v>0</v>
      </c>
      <c r="L400" s="182">
        <f xml:space="preserve"> PR19FDPublishedTables!L$795</f>
        <v>0</v>
      </c>
      <c r="M400" s="182">
        <f xml:space="preserve"> PR19FDPublishedTables!M$795</f>
        <v>6.3009092521938675E-2</v>
      </c>
      <c r="N400" s="182">
        <f xml:space="preserve"> PR19FDPublishedTables!N$795</f>
        <v>0.16134004038271285</v>
      </c>
      <c r="O400" s="182">
        <f xml:space="preserve"> PR19FDPublishedTables!O$795</f>
        <v>0.23870097498545489</v>
      </c>
      <c r="P400" s="182">
        <f xml:space="preserve"> PR19FDPublishedTables!P$795</f>
        <v>0.38378765598545928</v>
      </c>
      <c r="Q400" s="182">
        <f xml:space="preserve"> PR19FDPublishedTables!Q$795</f>
        <v>0.60419505945492324</v>
      </c>
    </row>
    <row r="401" spans="1:17" s="260" customFormat="1" hidden="1" outlineLevel="2">
      <c r="A401" s="257"/>
      <c r="B401" s="258"/>
      <c r="C401" s="259"/>
      <c r="D401" s="256"/>
      <c r="E401" s="182" t="str">
        <f xml:space="preserve"> PR19FDPublishedTables!E$796</f>
        <v>Closing RCV (Post 2020 investment RCV) - DMMY - real</v>
      </c>
      <c r="F401" s="182">
        <f xml:space="preserve"> PR19FDPublishedTables!F$796</f>
        <v>0</v>
      </c>
      <c r="G401" s="182" t="str">
        <f xml:space="preserve"> PR19FDPublishedTables!G$796</f>
        <v>£m</v>
      </c>
      <c r="H401" s="182">
        <f xml:space="preserve"> PR19FDPublishedTables!H$796</f>
        <v>0</v>
      </c>
      <c r="I401" s="182">
        <f xml:space="preserve"> PR19FDPublishedTables!I$796</f>
        <v>0</v>
      </c>
      <c r="J401" s="182">
        <f xml:space="preserve"> PR19FDPublishedTables!J$796</f>
        <v>0</v>
      </c>
      <c r="K401" s="182">
        <f xml:space="preserve"> PR19FDPublishedTables!K$796</f>
        <v>0</v>
      </c>
      <c r="L401" s="182">
        <f xml:space="preserve"> PR19FDPublishedTables!L$796</f>
        <v>0</v>
      </c>
      <c r="M401" s="182">
        <f xml:space="preserve"> PR19FDPublishedTables!M$796</f>
        <v>10.066293404362392</v>
      </c>
      <c r="N401" s="182">
        <f xml:space="preserve"> PR19FDPublishedTables!N$796</f>
        <v>16.024466075342243</v>
      </c>
      <c r="O401" s="182">
        <f xml:space="preserve"> PR19FDPublishedTables!O$796</f>
        <v>22.901849247276903</v>
      </c>
      <c r="P401" s="182">
        <f xml:space="preserve"> PR19FDPublishedTables!P$796</f>
        <v>40.160290502028786</v>
      </c>
      <c r="Q401" s="182">
        <f xml:space="preserve"> PR19FDPublishedTables!Q$796</f>
        <v>59.975468092456076</v>
      </c>
    </row>
    <row r="402" spans="1:17" s="260" customFormat="1" hidden="1" outlineLevel="2">
      <c r="A402" s="257"/>
      <c r="B402" s="258"/>
      <c r="C402" s="259"/>
      <c r="D402" s="256"/>
      <c r="E402" s="182" t="str">
        <f xml:space="preserve"> PR19FDPublishedTables!E$800</f>
        <v>Average post 2020 investment RCV - DMMY - real</v>
      </c>
      <c r="F402" s="182">
        <f xml:space="preserve"> PR19FDPublishedTables!F$800</f>
        <v>0</v>
      </c>
      <c r="G402" s="182" t="str">
        <f xml:space="preserve"> PR19FDPublishedTables!G$800</f>
        <v>£m</v>
      </c>
      <c r="H402" s="182">
        <f xml:space="preserve"> PR19FDPublishedTables!H$800</f>
        <v>0</v>
      </c>
      <c r="I402" s="182">
        <f xml:space="preserve"> PR19FDPublishedTables!I$800</f>
        <v>0</v>
      </c>
      <c r="J402" s="182">
        <f xml:space="preserve"> PR19FDPublishedTables!J$800</f>
        <v>0</v>
      </c>
      <c r="K402" s="182">
        <f xml:space="preserve"> PR19FDPublishedTables!K$800</f>
        <v>0</v>
      </c>
      <c r="L402" s="182">
        <f xml:space="preserve"> PR19FDPublishedTables!L$800</f>
        <v>0</v>
      </c>
      <c r="M402" s="182">
        <f xml:space="preserve"> PR19FDPublishedTables!M$800</f>
        <v>5.0331467021811962</v>
      </c>
      <c r="N402" s="182">
        <f xml:space="preserve"> PR19FDPublishedTables!N$800</f>
        <v>13.045379739852322</v>
      </c>
      <c r="O402" s="182">
        <f xml:space="preserve"> PR19FDPublishedTables!O$800</f>
        <v>19.463157661309559</v>
      </c>
      <c r="P402" s="182">
        <f xml:space="preserve"> PR19FDPublishedTables!P$800</f>
        <v>31.531069874652825</v>
      </c>
      <c r="Q402" s="182">
        <f xml:space="preserve"> PR19FDPublishedTables!Q$800</f>
        <v>50.067879297242442</v>
      </c>
    </row>
    <row r="403" spans="1:17" s="260" customFormat="1" hidden="1" outlineLevel="2">
      <c r="A403" s="257"/>
      <c r="B403" s="258"/>
      <c r="C403" s="259"/>
      <c r="D403" s="256"/>
      <c r="E403" s="197"/>
      <c r="F403" s="197"/>
      <c r="G403" s="197"/>
      <c r="H403" s="197"/>
      <c r="I403" s="197"/>
      <c r="J403" s="197"/>
      <c r="K403" s="197"/>
      <c r="L403" s="197"/>
      <c r="M403" s="197"/>
      <c r="N403" s="197"/>
      <c r="O403" s="197"/>
      <c r="P403" s="197"/>
      <c r="Q403" s="197"/>
    </row>
    <row r="404" spans="1:17" s="260" customFormat="1" hidden="1" outlineLevel="2">
      <c r="A404" s="257"/>
      <c r="B404" s="258"/>
      <c r="C404" s="259"/>
      <c r="D404" s="256"/>
      <c r="E404" s="197" t="str">
        <f t="shared" ref="E404:Q404" si="226" xml:space="preserve"> E388</f>
        <v>Average RPI inflated RCV - DMMY - real</v>
      </c>
      <c r="F404" s="197">
        <f t="shared" si="226"/>
        <v>0</v>
      </c>
      <c r="G404" s="197" t="str">
        <f t="shared" si="226"/>
        <v>£m</v>
      </c>
      <c r="H404" s="197">
        <f t="shared" si="226"/>
        <v>0</v>
      </c>
      <c r="I404" s="197">
        <f t="shared" si="226"/>
        <v>0</v>
      </c>
      <c r="J404" s="197">
        <f t="shared" si="226"/>
        <v>0</v>
      </c>
      <c r="K404" s="197">
        <f t="shared" si="226"/>
        <v>0</v>
      </c>
      <c r="L404" s="197">
        <f t="shared" si="226"/>
        <v>0</v>
      </c>
      <c r="M404" s="197">
        <f t="shared" si="226"/>
        <v>5.0216920229704124E-9</v>
      </c>
      <c r="N404" s="197">
        <f t="shared" si="226"/>
        <v>5.0686855717439773E-9</v>
      </c>
      <c r="O404" s="197">
        <f t="shared" si="226"/>
        <v>5.1220783010771625E-9</v>
      </c>
      <c r="P404" s="197">
        <f t="shared" si="226"/>
        <v>5.1772622984443023E-9</v>
      </c>
      <c r="Q404" s="197">
        <f t="shared" si="226"/>
        <v>5.2330408344706355E-9</v>
      </c>
    </row>
    <row r="405" spans="1:17" s="260" customFormat="1" hidden="1" outlineLevel="2">
      <c r="A405" s="257"/>
      <c r="B405" s="258"/>
      <c r="C405" s="259"/>
      <c r="D405" s="256"/>
      <c r="E405" s="197" t="str">
        <f t="shared" ref="E405:Q405" si="227" xml:space="preserve"> E395</f>
        <v>Average CPIH inflated RCV - DMMY - real</v>
      </c>
      <c r="F405" s="197">
        <f t="shared" si="227"/>
        <v>0</v>
      </c>
      <c r="G405" s="197" t="str">
        <f t="shared" si="227"/>
        <v>£m</v>
      </c>
      <c r="H405" s="197">
        <f t="shared" si="227"/>
        <v>0</v>
      </c>
      <c r="I405" s="197">
        <f t="shared" si="227"/>
        <v>0</v>
      </c>
      <c r="J405" s="197">
        <f t="shared" si="227"/>
        <v>0</v>
      </c>
      <c r="K405" s="197">
        <f t="shared" si="227"/>
        <v>0</v>
      </c>
      <c r="L405" s="197">
        <f t="shared" si="227"/>
        <v>0</v>
      </c>
      <c r="M405" s="197">
        <f t="shared" si="227"/>
        <v>5.0000000000000001E-9</v>
      </c>
      <c r="N405" s="197">
        <f t="shared" si="227"/>
        <v>4.9999999999999976E-9</v>
      </c>
      <c r="O405" s="197">
        <f t="shared" si="227"/>
        <v>5.0000000000000001E-9</v>
      </c>
      <c r="P405" s="197">
        <f t="shared" si="227"/>
        <v>5.0000000000000059E-9</v>
      </c>
      <c r="Q405" s="197">
        <f t="shared" si="227"/>
        <v>5.0000000000000042E-9</v>
      </c>
    </row>
    <row r="406" spans="1:17" s="260" customFormat="1" hidden="1" outlineLevel="2">
      <c r="A406" s="257"/>
      <c r="B406" s="258"/>
      <c r="C406" s="259"/>
      <c r="D406" s="256"/>
      <c r="E406" s="197" t="str">
        <f t="shared" ref="E406:Q406" si="228" xml:space="preserve"> E402</f>
        <v>Average post 2020 investment RCV - DMMY - real</v>
      </c>
      <c r="F406" s="197">
        <f t="shared" si="228"/>
        <v>0</v>
      </c>
      <c r="G406" s="197" t="str">
        <f t="shared" si="228"/>
        <v>£m</v>
      </c>
      <c r="H406" s="197">
        <f t="shared" si="228"/>
        <v>0</v>
      </c>
      <c r="I406" s="197">
        <f t="shared" si="228"/>
        <v>0</v>
      </c>
      <c r="J406" s="197">
        <f t="shared" si="228"/>
        <v>0</v>
      </c>
      <c r="K406" s="197">
        <f t="shared" si="228"/>
        <v>0</v>
      </c>
      <c r="L406" s="197">
        <f t="shared" si="228"/>
        <v>0</v>
      </c>
      <c r="M406" s="197">
        <f t="shared" si="228"/>
        <v>5.0331467021811962</v>
      </c>
      <c r="N406" s="197">
        <f t="shared" si="228"/>
        <v>13.045379739852322</v>
      </c>
      <c r="O406" s="197">
        <f t="shared" si="228"/>
        <v>19.463157661309559</v>
      </c>
      <c r="P406" s="197">
        <f t="shared" si="228"/>
        <v>31.531069874652825</v>
      </c>
      <c r="Q406" s="197">
        <f t="shared" si="228"/>
        <v>50.067879297242442</v>
      </c>
    </row>
    <row r="407" spans="1:17" s="260" customFormat="1" hidden="1" outlineLevel="2">
      <c r="A407" s="257"/>
      <c r="B407" s="258"/>
      <c r="C407" s="259"/>
      <c r="D407" s="256"/>
      <c r="E407" s="325" t="s">
        <v>974</v>
      </c>
      <c r="F407" s="392"/>
      <c r="G407" s="325" t="s">
        <v>170</v>
      </c>
      <c r="H407" s="392"/>
      <c r="I407" s="392"/>
      <c r="J407" s="325">
        <f t="shared" ref="J407:N407" si="229" xml:space="preserve"> SUM(J404:J406)</f>
        <v>0</v>
      </c>
      <c r="K407" s="325">
        <f t="shared" si="229"/>
        <v>0</v>
      </c>
      <c r="L407" s="325">
        <f t="shared" si="229"/>
        <v>0</v>
      </c>
      <c r="M407" s="325">
        <f t="shared" si="229"/>
        <v>5.0331467122028881</v>
      </c>
      <c r="N407" s="325">
        <f t="shared" si="229"/>
        <v>13.045379749921008</v>
      </c>
      <c r="O407" s="325">
        <f xml:space="preserve"> SUM(O404:O406)</f>
        <v>19.463157671431638</v>
      </c>
      <c r="P407" s="325">
        <f t="shared" ref="P407:Q407" si="230" xml:space="preserve"> SUM(P404:P406)</f>
        <v>31.531069884830089</v>
      </c>
      <c r="Q407" s="325">
        <f t="shared" si="230"/>
        <v>50.067879307475479</v>
      </c>
    </row>
    <row r="408" spans="1:17" s="260" customFormat="1" hidden="1" outlineLevel="1">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1" collapsed="1">
      <c r="A409" s="257"/>
      <c r="B409" s="258" t="s">
        <v>772</v>
      </c>
      <c r="C409" s="259"/>
      <c r="D409" s="256"/>
      <c r="E409" s="197"/>
      <c r="F409" s="197"/>
      <c r="G409" s="197"/>
      <c r="H409" s="197"/>
      <c r="I409" s="197"/>
      <c r="J409" s="197"/>
      <c r="K409" s="197"/>
      <c r="L409" s="197"/>
      <c r="M409" s="197"/>
      <c r="N409" s="197"/>
      <c r="O409" s="197"/>
      <c r="P409" s="197"/>
      <c r="Q409" s="197"/>
    </row>
    <row r="410" spans="1:17" s="260" customFormat="1" hidden="1" outlineLevel="2">
      <c r="A410" s="257"/>
      <c r="B410" s="258"/>
      <c r="C410" s="259"/>
      <c r="D410" s="256"/>
      <c r="E410" s="197"/>
      <c r="F410" s="197"/>
      <c r="G410" s="197"/>
      <c r="H410" s="197"/>
      <c r="I410" s="197"/>
      <c r="J410" s="197"/>
      <c r="K410" s="197"/>
      <c r="L410" s="197"/>
      <c r="M410" s="197"/>
      <c r="N410" s="197"/>
      <c r="O410" s="197"/>
      <c r="P410" s="197"/>
      <c r="Q410" s="197"/>
    </row>
    <row r="411" spans="1:17" s="206" customFormat="1" hidden="1" outlineLevel="2">
      <c r="A411" s="299"/>
      <c r="B411" s="300"/>
      <c r="C411" s="301"/>
      <c r="D411" s="302"/>
      <c r="E411" s="303" t="str">
        <f t="shared" ref="E411:P411" si="231" xml:space="preserve"> E$19</f>
        <v>Annual update - CPIH FYA active inflator from FYA 2017-18 - nominal year average prices (used for average RCV)</v>
      </c>
      <c r="F411" s="303">
        <f t="shared" si="231"/>
        <v>0</v>
      </c>
      <c r="G411" s="303" t="str">
        <f t="shared" si="231"/>
        <v>Factor</v>
      </c>
      <c r="H411" s="303">
        <f t="shared" si="231"/>
        <v>0</v>
      </c>
      <c r="I411" s="303">
        <f t="shared" si="231"/>
        <v>0</v>
      </c>
      <c r="J411" s="303">
        <f t="shared" si="231"/>
        <v>0</v>
      </c>
      <c r="K411" s="303">
        <f t="shared" si="231"/>
        <v>0</v>
      </c>
      <c r="L411" s="303">
        <f t="shared" si="231"/>
        <v>1.0386214616983847</v>
      </c>
      <c r="M411" s="303">
        <f t="shared" si="231"/>
        <v>1.0469374700143934</v>
      </c>
      <c r="N411" s="303">
        <f t="shared" si="231"/>
        <v>0</v>
      </c>
      <c r="O411" s="303">
        <f t="shared" si="231"/>
        <v>0</v>
      </c>
      <c r="P411" s="303">
        <f t="shared" si="231"/>
        <v>0</v>
      </c>
      <c r="Q411" s="303">
        <f xml:space="preserve"> Q$19</f>
        <v>0</v>
      </c>
    </row>
    <row r="412" spans="1:17" s="206" customFormat="1" hidden="1" outlineLevel="2">
      <c r="A412" s="299"/>
      <c r="B412" s="300"/>
      <c r="C412" s="301"/>
      <c r="D412" s="302"/>
      <c r="E412" s="303" t="str">
        <f t="shared" ref="E412:P412" si="232" xml:space="preserve"> E$20</f>
        <v>Annual update - CPIH FYE active inflator from FYA 2017-18 - nominal year end prices (used for RCV components)</v>
      </c>
      <c r="F412" s="303">
        <f t="shared" si="232"/>
        <v>0</v>
      </c>
      <c r="G412" s="303" t="str">
        <f t="shared" si="232"/>
        <v>Factor</v>
      </c>
      <c r="H412" s="303">
        <f t="shared" si="232"/>
        <v>0</v>
      </c>
      <c r="I412" s="303">
        <f t="shared" si="232"/>
        <v>0</v>
      </c>
      <c r="J412" s="303">
        <f t="shared" si="232"/>
        <v>0</v>
      </c>
      <c r="K412" s="303">
        <f t="shared" si="232"/>
        <v>0</v>
      </c>
      <c r="L412" s="303">
        <f t="shared" si="232"/>
        <v>1.0420598112905806</v>
      </c>
      <c r="M412" s="303">
        <f t="shared" si="232"/>
        <v>1.0526147449224375</v>
      </c>
      <c r="N412" s="303">
        <f t="shared" si="232"/>
        <v>0</v>
      </c>
      <c r="O412" s="303">
        <f t="shared" si="232"/>
        <v>0</v>
      </c>
      <c r="P412" s="303">
        <f t="shared" si="232"/>
        <v>0</v>
      </c>
      <c r="Q412" s="303">
        <f xml:space="preserve"> Q$20</f>
        <v>0</v>
      </c>
    </row>
    <row r="413" spans="1:17" s="260" customFormat="1" hidden="1" outlineLevel="1">
      <c r="A413" s="257"/>
      <c r="B413" s="258"/>
      <c r="C413" s="259"/>
      <c r="D413" s="256"/>
      <c r="E413" s="197"/>
      <c r="F413" s="197"/>
      <c r="G413" s="197"/>
      <c r="H413" s="197"/>
      <c r="I413" s="197"/>
      <c r="J413" s="197"/>
      <c r="K413" s="197"/>
      <c r="L413" s="197"/>
      <c r="M413" s="197"/>
      <c r="N413" s="197"/>
      <c r="O413" s="197"/>
      <c r="P413" s="197"/>
      <c r="Q413" s="197"/>
    </row>
    <row r="414" spans="1:17" s="260" customFormat="1" hidden="1" outlineLevel="1" collapsed="1">
      <c r="A414" s="257"/>
      <c r="B414" s="258" t="s">
        <v>797</v>
      </c>
      <c r="C414" s="259"/>
      <c r="D414" s="256"/>
      <c r="E414" s="197"/>
      <c r="F414" s="197"/>
      <c r="G414" s="197"/>
      <c r="H414" s="197"/>
      <c r="I414" s="197"/>
      <c r="J414" s="197"/>
      <c r="K414" s="197"/>
      <c r="L414" s="197"/>
      <c r="M414" s="197"/>
      <c r="N414" s="197"/>
      <c r="O414" s="197"/>
      <c r="P414" s="197"/>
      <c r="Q414" s="197"/>
    </row>
    <row r="415" spans="1:17" s="260" customFormat="1" hidden="1" outlineLevel="2">
      <c r="A415" s="257"/>
      <c r="B415" s="258"/>
      <c r="C415" s="259"/>
      <c r="D415" s="256"/>
      <c r="E415" s="197"/>
      <c r="F415" s="197"/>
      <c r="G415" s="197"/>
      <c r="H415" s="197"/>
      <c r="I415" s="197"/>
      <c r="J415" s="197"/>
      <c r="K415" s="197"/>
      <c r="L415" s="197"/>
      <c r="M415" s="197"/>
      <c r="N415" s="197"/>
      <c r="O415" s="197"/>
      <c r="P415" s="197"/>
      <c r="Q415" s="197"/>
    </row>
    <row r="416" spans="1:17" s="260" customFormat="1" hidden="1" outlineLevel="2">
      <c r="A416" s="257"/>
      <c r="B416" s="258"/>
      <c r="C416" s="259"/>
      <c r="D416" s="256"/>
      <c r="E416" s="197" t="s">
        <v>1128</v>
      </c>
      <c r="F416" s="197"/>
      <c r="G416" s="197" t="s">
        <v>170</v>
      </c>
      <c r="H416" s="197"/>
      <c r="I416" s="197"/>
      <c r="J416" s="197">
        <f t="shared" ref="J416:Q416" si="233" xml:space="preserve"> J385 * J412</f>
        <v>0</v>
      </c>
      <c r="K416" s="197">
        <f t="shared" si="233"/>
        <v>0</v>
      </c>
      <c r="L416" s="197">
        <f t="shared" si="233"/>
        <v>0</v>
      </c>
      <c r="M416" s="197">
        <f t="shared" si="233"/>
        <v>5.2859070678380394E-9</v>
      </c>
      <c r="N416" s="197">
        <f t="shared" si="233"/>
        <v>0</v>
      </c>
      <c r="O416" s="197">
        <f t="shared" si="233"/>
        <v>0</v>
      </c>
      <c r="P416" s="197">
        <f t="shared" si="233"/>
        <v>0</v>
      </c>
      <c r="Q416" s="197">
        <f t="shared" si="233"/>
        <v>0</v>
      </c>
    </row>
    <row r="417" spans="1:17" s="260" customFormat="1" hidden="1" outlineLevel="2">
      <c r="A417" s="257"/>
      <c r="B417" s="258"/>
      <c r="C417" s="259"/>
      <c r="D417" s="256"/>
      <c r="E417" s="197" t="s">
        <v>322</v>
      </c>
      <c r="F417" s="197"/>
      <c r="G417" s="197" t="s">
        <v>170</v>
      </c>
      <c r="H417" s="197"/>
      <c r="I417" s="197"/>
      <c r="J417" s="197">
        <f t="shared" ref="J417:Q417" si="234" xml:space="preserve"> J386 * J412</f>
        <v>0</v>
      </c>
      <c r="K417" s="197">
        <f t="shared" si="234"/>
        <v>0</v>
      </c>
      <c r="L417" s="197">
        <f t="shared" si="234"/>
        <v>0</v>
      </c>
      <c r="M417" s="197">
        <f t="shared" si="234"/>
        <v>0</v>
      </c>
      <c r="N417" s="197">
        <f t="shared" si="234"/>
        <v>0</v>
      </c>
      <c r="O417" s="197">
        <f t="shared" si="234"/>
        <v>0</v>
      </c>
      <c r="P417" s="197">
        <f t="shared" si="234"/>
        <v>0</v>
      </c>
      <c r="Q417" s="197">
        <f t="shared" si="234"/>
        <v>0</v>
      </c>
    </row>
    <row r="418" spans="1:17" s="260" customFormat="1" hidden="1" outlineLevel="2">
      <c r="A418" s="257"/>
      <c r="B418" s="258"/>
      <c r="C418" s="259"/>
      <c r="D418" s="256"/>
      <c r="E418" s="197" t="s">
        <v>1129</v>
      </c>
      <c r="F418" s="197"/>
      <c r="G418" s="197" t="s">
        <v>170</v>
      </c>
      <c r="H418" s="197"/>
      <c r="I418" s="197"/>
      <c r="J418" s="197">
        <f t="shared" ref="J418:Q418" si="235" xml:space="preserve"> IF( J$10 = 1, J384 * J412, J387 * J412)</f>
        <v>0</v>
      </c>
      <c r="K418" s="197">
        <f t="shared" si="235"/>
        <v>0</v>
      </c>
      <c r="L418" s="197">
        <f t="shared" si="235"/>
        <v>5.2102990564529032E-9</v>
      </c>
      <c r="M418" s="197">
        <f t="shared" si="235"/>
        <v>5.2859070678380394E-9</v>
      </c>
      <c r="N418" s="197">
        <f t="shared" si="235"/>
        <v>0</v>
      </c>
      <c r="O418" s="197">
        <f t="shared" si="235"/>
        <v>0</v>
      </c>
      <c r="P418" s="197">
        <f t="shared" si="235"/>
        <v>0</v>
      </c>
      <c r="Q418" s="197">
        <f t="shared" si="235"/>
        <v>0</v>
      </c>
    </row>
    <row r="419" spans="1:17" s="260" customFormat="1" hidden="1" outlineLevel="2">
      <c r="A419" s="257"/>
      <c r="B419" s="258"/>
      <c r="C419" s="259"/>
      <c r="D419" s="256"/>
      <c r="E419" s="197"/>
      <c r="F419" s="197"/>
      <c r="G419" s="197"/>
      <c r="H419" s="197"/>
      <c r="I419" s="197"/>
      <c r="J419" s="197"/>
      <c r="K419" s="197"/>
      <c r="L419" s="197"/>
      <c r="M419" s="197"/>
      <c r="N419" s="197"/>
      <c r="O419" s="197"/>
      <c r="P419" s="197"/>
      <c r="Q419" s="197"/>
    </row>
    <row r="420" spans="1:17" s="260" customFormat="1" hidden="1" outlineLevel="2">
      <c r="A420" s="257"/>
      <c r="B420" s="258"/>
      <c r="C420" s="259"/>
      <c r="D420" s="256"/>
      <c r="E420" s="197" t="s">
        <v>1130</v>
      </c>
      <c r="F420" s="197"/>
      <c r="G420" s="197" t="s">
        <v>170</v>
      </c>
      <c r="H420" s="197"/>
      <c r="I420" s="197"/>
      <c r="J420" s="197">
        <f t="shared" ref="J420:Q420" si="236" xml:space="preserve"> J391 * J412</f>
        <v>0</v>
      </c>
      <c r="K420" s="197">
        <f t="shared" si="236"/>
        <v>0</v>
      </c>
      <c r="L420" s="197">
        <f t="shared" si="236"/>
        <v>0</v>
      </c>
      <c r="M420" s="197">
        <f t="shared" si="236"/>
        <v>5.2630737246121876E-9</v>
      </c>
      <c r="N420" s="197">
        <f t="shared" si="236"/>
        <v>0</v>
      </c>
      <c r="O420" s="197">
        <f t="shared" si="236"/>
        <v>0</v>
      </c>
      <c r="P420" s="197">
        <f t="shared" si="236"/>
        <v>0</v>
      </c>
      <c r="Q420" s="197">
        <f t="shared" si="236"/>
        <v>0</v>
      </c>
    </row>
    <row r="421" spans="1:17" s="260" customFormat="1" hidden="1" outlineLevel="2">
      <c r="A421" s="257"/>
      <c r="B421" s="258"/>
      <c r="C421" s="259"/>
      <c r="D421" s="256"/>
      <c r="E421" s="197" t="s">
        <v>332</v>
      </c>
      <c r="F421" s="197"/>
      <c r="G421" s="197" t="s">
        <v>170</v>
      </c>
      <c r="H421" s="197"/>
      <c r="I421" s="197"/>
      <c r="J421" s="197">
        <f t="shared" ref="J421:Q421" si="237" xml:space="preserve"> J392 * J412</f>
        <v>0</v>
      </c>
      <c r="K421" s="197">
        <f t="shared" si="237"/>
        <v>0</v>
      </c>
      <c r="L421" s="197">
        <f t="shared" si="237"/>
        <v>0</v>
      </c>
      <c r="M421" s="197">
        <f t="shared" si="237"/>
        <v>0</v>
      </c>
      <c r="N421" s="197">
        <f t="shared" si="237"/>
        <v>0</v>
      </c>
      <c r="O421" s="197">
        <f t="shared" si="237"/>
        <v>0</v>
      </c>
      <c r="P421" s="197">
        <f t="shared" si="237"/>
        <v>0</v>
      </c>
      <c r="Q421" s="197">
        <f t="shared" si="237"/>
        <v>0</v>
      </c>
    </row>
    <row r="422" spans="1:17" s="260" customFormat="1" hidden="1" outlineLevel="2">
      <c r="A422" s="257"/>
      <c r="B422" s="258"/>
      <c r="C422" s="259"/>
      <c r="D422" s="256"/>
      <c r="E422" s="197" t="s">
        <v>334</v>
      </c>
      <c r="F422" s="197"/>
      <c r="G422" s="197" t="s">
        <v>170</v>
      </c>
      <c r="H422" s="197"/>
      <c r="I422" s="197"/>
      <c r="J422" s="197">
        <f t="shared" ref="J422:Q422" si="238" xml:space="preserve"> J393 * J412</f>
        <v>0</v>
      </c>
      <c r="K422" s="197">
        <f t="shared" si="238"/>
        <v>0</v>
      </c>
      <c r="L422" s="197">
        <f t="shared" si="238"/>
        <v>0</v>
      </c>
      <c r="M422" s="197">
        <f t="shared" si="238"/>
        <v>0</v>
      </c>
      <c r="N422" s="197">
        <f t="shared" si="238"/>
        <v>0</v>
      </c>
      <c r="O422" s="197">
        <f t="shared" si="238"/>
        <v>0</v>
      </c>
      <c r="P422" s="197">
        <f t="shared" si="238"/>
        <v>0</v>
      </c>
      <c r="Q422" s="197">
        <f t="shared" si="238"/>
        <v>0</v>
      </c>
    </row>
    <row r="423" spans="1:17" s="260" customFormat="1" hidden="1" outlineLevel="2">
      <c r="A423" s="257"/>
      <c r="B423" s="258"/>
      <c r="C423" s="259"/>
      <c r="D423" s="256"/>
      <c r="E423" s="197" t="s">
        <v>1131</v>
      </c>
      <c r="F423" s="197"/>
      <c r="G423" s="197" t="s">
        <v>170</v>
      </c>
      <c r="H423" s="197"/>
      <c r="I423" s="197"/>
      <c r="J423" s="197">
        <f t="shared" ref="J423:Q423" si="239" xml:space="preserve"> IF( J$10 = 1, J390 * J412, J394 * J412)</f>
        <v>0</v>
      </c>
      <c r="K423" s="197">
        <f t="shared" si="239"/>
        <v>0</v>
      </c>
      <c r="L423" s="197">
        <f t="shared" si="239"/>
        <v>5.2102990564529032E-9</v>
      </c>
      <c r="M423" s="197">
        <f t="shared" si="239"/>
        <v>5.2630737246121876E-9</v>
      </c>
      <c r="N423" s="197">
        <f t="shared" si="239"/>
        <v>0</v>
      </c>
      <c r="O423" s="197">
        <f t="shared" si="239"/>
        <v>0</v>
      </c>
      <c r="P423" s="197">
        <f t="shared" si="239"/>
        <v>0</v>
      </c>
      <c r="Q423" s="197">
        <f t="shared" si="239"/>
        <v>0</v>
      </c>
    </row>
    <row r="424" spans="1:17" s="260" customFormat="1" hidden="1" outlineLevel="2">
      <c r="A424" s="257"/>
      <c r="B424" s="258"/>
      <c r="C424" s="259"/>
      <c r="D424" s="256"/>
      <c r="E424" s="197"/>
      <c r="F424" s="197"/>
      <c r="G424" s="197"/>
      <c r="H424" s="197"/>
      <c r="I424" s="197"/>
      <c r="J424" s="197"/>
      <c r="K424" s="197"/>
      <c r="L424" s="197"/>
      <c r="M424" s="197"/>
      <c r="N424" s="197"/>
      <c r="O424" s="197"/>
      <c r="P424" s="197"/>
      <c r="Q424" s="197"/>
    </row>
    <row r="425" spans="1:17" s="260" customFormat="1" hidden="1" outlineLevel="2">
      <c r="A425" s="257"/>
      <c r="B425" s="258"/>
      <c r="C425" s="259"/>
      <c r="D425" s="256"/>
      <c r="E425" s="197" t="s">
        <v>1132</v>
      </c>
      <c r="F425" s="197"/>
      <c r="G425" s="197" t="s">
        <v>170</v>
      </c>
      <c r="H425" s="197"/>
      <c r="I425" s="197"/>
      <c r="J425" s="197">
        <f t="shared" ref="J425:Q425" si="240" xml:space="preserve"> J398 * J412</f>
        <v>0</v>
      </c>
      <c r="K425" s="197">
        <f t="shared" si="240"/>
        <v>0</v>
      </c>
      <c r="L425" s="197">
        <f t="shared" si="240"/>
        <v>0</v>
      </c>
      <c r="M425" s="197">
        <f t="shared" si="240"/>
        <v>0</v>
      </c>
      <c r="N425" s="197">
        <f t="shared" si="240"/>
        <v>0</v>
      </c>
      <c r="O425" s="197">
        <f t="shared" si="240"/>
        <v>0</v>
      </c>
      <c r="P425" s="197">
        <f t="shared" si="240"/>
        <v>0</v>
      </c>
      <c r="Q425" s="197">
        <f t="shared" si="240"/>
        <v>0</v>
      </c>
    </row>
    <row r="426" spans="1:17" s="260" customFormat="1" hidden="1" outlineLevel="2">
      <c r="A426" s="257"/>
      <c r="B426" s="258"/>
      <c r="C426" s="259"/>
      <c r="D426" s="256"/>
      <c r="E426" s="197" t="s">
        <v>342</v>
      </c>
      <c r="F426" s="197"/>
      <c r="G426" s="197" t="s">
        <v>170</v>
      </c>
      <c r="H426" s="197"/>
      <c r="I426" s="197"/>
      <c r="J426" s="197">
        <f t="shared" ref="J426:Q426" si="241" xml:space="preserve"> J399 * J412</f>
        <v>0</v>
      </c>
      <c r="K426" s="197">
        <f t="shared" si="241"/>
        <v>0</v>
      </c>
      <c r="L426" s="197">
        <f t="shared" si="241"/>
        <v>0</v>
      </c>
      <c r="M426" s="197">
        <f t="shared" si="241"/>
        <v>10.662253164000109</v>
      </c>
      <c r="N426" s="197">
        <f t="shared" si="241"/>
        <v>0</v>
      </c>
      <c r="O426" s="197">
        <f t="shared" si="241"/>
        <v>0</v>
      </c>
      <c r="P426" s="197">
        <f t="shared" si="241"/>
        <v>0</v>
      </c>
      <c r="Q426" s="197">
        <f t="shared" si="241"/>
        <v>0</v>
      </c>
    </row>
    <row r="427" spans="1:17" s="260" customFormat="1" hidden="1" outlineLevel="2">
      <c r="A427" s="257"/>
      <c r="B427" s="258"/>
      <c r="C427" s="259"/>
      <c r="D427" s="256"/>
      <c r="E427" s="197" t="s">
        <v>344</v>
      </c>
      <c r="F427" s="197"/>
      <c r="G427" s="197" t="s">
        <v>170</v>
      </c>
      <c r="H427" s="197"/>
      <c r="I427" s="197"/>
      <c r="J427" s="197">
        <f t="shared" ref="J427:Q427" si="242" xml:space="preserve"> J400 * J412</f>
        <v>0</v>
      </c>
      <c r="K427" s="197">
        <f t="shared" si="242"/>
        <v>0</v>
      </c>
      <c r="L427" s="197">
        <f t="shared" si="242"/>
        <v>0</v>
      </c>
      <c r="M427" s="197">
        <f t="shared" si="242"/>
        <v>6.6324299852774743E-2</v>
      </c>
      <c r="N427" s="197">
        <f t="shared" si="242"/>
        <v>0</v>
      </c>
      <c r="O427" s="197">
        <f t="shared" si="242"/>
        <v>0</v>
      </c>
      <c r="P427" s="197">
        <f t="shared" si="242"/>
        <v>0</v>
      </c>
      <c r="Q427" s="197">
        <f t="shared" si="242"/>
        <v>0</v>
      </c>
    </row>
    <row r="428" spans="1:17" s="260" customFormat="1" hidden="1" outlineLevel="2">
      <c r="A428" s="257"/>
      <c r="B428" s="258"/>
      <c r="C428" s="259"/>
      <c r="D428" s="256"/>
      <c r="E428" s="197" t="s">
        <v>1133</v>
      </c>
      <c r="F428" s="197"/>
      <c r="G428" s="197" t="s">
        <v>170</v>
      </c>
      <c r="H428" s="197"/>
      <c r="I428" s="197"/>
      <c r="J428" s="197">
        <f t="shared" ref="J428:Q428" si="243" xml:space="preserve"> IF(J$10 = 1, J397 * J412, J401 * J412)</f>
        <v>0</v>
      </c>
      <c r="K428" s="197">
        <f t="shared" si="243"/>
        <v>0</v>
      </c>
      <c r="L428" s="197">
        <f t="shared" si="243"/>
        <v>0</v>
      </c>
      <c r="M428" s="197">
        <f t="shared" si="243"/>
        <v>10.595928864147334</v>
      </c>
      <c r="N428" s="197">
        <f t="shared" si="243"/>
        <v>0</v>
      </c>
      <c r="O428" s="197">
        <f t="shared" si="243"/>
        <v>0</v>
      </c>
      <c r="P428" s="197">
        <f t="shared" si="243"/>
        <v>0</v>
      </c>
      <c r="Q428" s="197">
        <f t="shared" si="243"/>
        <v>0</v>
      </c>
    </row>
    <row r="429" spans="1:17" s="260" customFormat="1" hidden="1" outlineLevel="2">
      <c r="A429" s="257"/>
      <c r="B429" s="258"/>
      <c r="C429" s="259"/>
      <c r="D429" s="256"/>
      <c r="E429" s="197"/>
      <c r="F429" s="197"/>
      <c r="G429" s="197"/>
      <c r="H429" s="197"/>
      <c r="I429" s="197"/>
      <c r="J429" s="197"/>
      <c r="K429" s="197"/>
      <c r="L429" s="197"/>
      <c r="M429" s="197"/>
      <c r="N429" s="197"/>
      <c r="O429" s="197"/>
      <c r="P429" s="197"/>
      <c r="Q429" s="197"/>
    </row>
    <row r="430" spans="1:17" s="260" customFormat="1" hidden="1" outlineLevel="2">
      <c r="A430" s="257"/>
      <c r="B430" s="258"/>
      <c r="C430" s="259"/>
      <c r="D430" s="256"/>
      <c r="E430" s="197" t="s">
        <v>1134</v>
      </c>
      <c r="F430" s="197"/>
      <c r="G430" s="197" t="s">
        <v>170</v>
      </c>
      <c r="H430" s="197"/>
      <c r="I430" s="197"/>
      <c r="J430" s="197">
        <f t="shared" ref="J430:Q430" si="244" xml:space="preserve"> J388 * J411</f>
        <v>0</v>
      </c>
      <c r="K430" s="197">
        <f t="shared" si="244"/>
        <v>0</v>
      </c>
      <c r="L430" s="197">
        <f t="shared" si="244"/>
        <v>0</v>
      </c>
      <c r="M430" s="197">
        <f t="shared" si="244"/>
        <v>5.2573975417201046E-9</v>
      </c>
      <c r="N430" s="197">
        <f t="shared" si="244"/>
        <v>0</v>
      </c>
      <c r="O430" s="197">
        <f t="shared" si="244"/>
        <v>0</v>
      </c>
      <c r="P430" s="197">
        <f t="shared" si="244"/>
        <v>0</v>
      </c>
      <c r="Q430" s="197">
        <f t="shared" si="244"/>
        <v>0</v>
      </c>
    </row>
    <row r="431" spans="1:17" s="260" customFormat="1" hidden="1" outlineLevel="2">
      <c r="A431" s="257"/>
      <c r="B431" s="258"/>
      <c r="C431" s="259"/>
      <c r="D431" s="256"/>
      <c r="E431" s="197" t="s">
        <v>1135</v>
      </c>
      <c r="F431" s="197"/>
      <c r="G431" s="197" t="s">
        <v>170</v>
      </c>
      <c r="H431" s="197"/>
      <c r="I431" s="197"/>
      <c r="J431" s="197">
        <f t="shared" ref="J431:Q431" si="245" xml:space="preserve"> J395 * J411</f>
        <v>0</v>
      </c>
      <c r="K431" s="197">
        <f t="shared" si="245"/>
        <v>0</v>
      </c>
      <c r="L431" s="197">
        <f t="shared" si="245"/>
        <v>0</v>
      </c>
      <c r="M431" s="197">
        <f t="shared" si="245"/>
        <v>5.234687350071967E-9</v>
      </c>
      <c r="N431" s="197">
        <f t="shared" si="245"/>
        <v>0</v>
      </c>
      <c r="O431" s="197">
        <f t="shared" si="245"/>
        <v>0</v>
      </c>
      <c r="P431" s="197">
        <f t="shared" si="245"/>
        <v>0</v>
      </c>
      <c r="Q431" s="197">
        <f t="shared" si="245"/>
        <v>0</v>
      </c>
    </row>
    <row r="432" spans="1:17" s="260" customFormat="1" hidden="1" outlineLevel="2">
      <c r="A432" s="257"/>
      <c r="B432" s="258"/>
      <c r="C432" s="259"/>
      <c r="D432" s="256"/>
      <c r="E432" s="197" t="s">
        <v>1136</v>
      </c>
      <c r="F432" s="197"/>
      <c r="G432" s="197" t="s">
        <v>170</v>
      </c>
      <c r="H432" s="197"/>
      <c r="I432" s="197"/>
      <c r="J432" s="197">
        <f t="shared" ref="J432:Q432" si="246" xml:space="preserve"> J402 * J411</f>
        <v>0</v>
      </c>
      <c r="K432" s="197">
        <f t="shared" si="246"/>
        <v>0</v>
      </c>
      <c r="L432" s="197">
        <f t="shared" si="246"/>
        <v>0</v>
      </c>
      <c r="M432" s="197">
        <f t="shared" si="246"/>
        <v>5.2693898745928696</v>
      </c>
      <c r="N432" s="197">
        <f t="shared" si="246"/>
        <v>0</v>
      </c>
      <c r="O432" s="197">
        <f t="shared" si="246"/>
        <v>0</v>
      </c>
      <c r="P432" s="197">
        <f t="shared" si="246"/>
        <v>0</v>
      </c>
      <c r="Q432" s="197">
        <f t="shared" si="246"/>
        <v>0</v>
      </c>
    </row>
    <row r="433" spans="1:17" s="193" customFormat="1" hidden="1" outlineLevel="2">
      <c r="A433" s="189"/>
      <c r="B433" s="309"/>
      <c r="C433" s="191"/>
      <c r="D433" s="192"/>
      <c r="E433" s="244" t="s">
        <v>1137</v>
      </c>
      <c r="F433" s="244"/>
      <c r="G433" s="244" t="s">
        <v>170</v>
      </c>
      <c r="H433" s="244"/>
      <c r="I433" s="244"/>
      <c r="J433" s="244">
        <f t="shared" ref="J433:Q433" si="247" xml:space="preserve"> SUM(J430:J432)</f>
        <v>0</v>
      </c>
      <c r="K433" s="244">
        <f t="shared" si="247"/>
        <v>0</v>
      </c>
      <c r="L433" s="244">
        <f t="shared" si="247"/>
        <v>0</v>
      </c>
      <c r="M433" s="244">
        <f t="shared" si="247"/>
        <v>5.2693898850849541</v>
      </c>
      <c r="N433" s="244">
        <f t="shared" si="247"/>
        <v>0</v>
      </c>
      <c r="O433" s="244">
        <f t="shared" si="247"/>
        <v>0</v>
      </c>
      <c r="P433" s="244">
        <f t="shared" si="247"/>
        <v>0</v>
      </c>
      <c r="Q433" s="244">
        <f t="shared" si="247"/>
        <v>0</v>
      </c>
    </row>
    <row r="434" spans="1:17" s="260" customFormat="1" hidden="1" outlineLevel="1">
      <c r="A434" s="257"/>
      <c r="B434" s="258"/>
      <c r="C434" s="259"/>
      <c r="D434" s="256"/>
      <c r="E434" s="197"/>
      <c r="F434" s="197"/>
      <c r="G434" s="197"/>
      <c r="H434" s="197"/>
      <c r="I434" s="197"/>
      <c r="J434" s="197"/>
      <c r="K434" s="197"/>
      <c r="L434" s="197"/>
      <c r="M434" s="197"/>
      <c r="N434" s="197"/>
      <c r="O434" s="197"/>
      <c r="P434" s="197"/>
      <c r="Q434" s="197"/>
    </row>
    <row r="435" spans="1:17" s="260" customFormat="1" hidden="1" outlineLevel="1" collapsed="1">
      <c r="A435" s="257"/>
      <c r="B435" s="258" t="s">
        <v>813</v>
      </c>
      <c r="C435" s="259"/>
      <c r="D435" s="256"/>
      <c r="E435" s="197"/>
      <c r="F435" s="197"/>
      <c r="G435" s="197"/>
      <c r="H435" s="197"/>
      <c r="I435" s="197"/>
      <c r="J435" s="197"/>
      <c r="K435" s="197"/>
      <c r="L435" s="197"/>
      <c r="M435" s="197"/>
      <c r="N435" s="197"/>
      <c r="O435" s="197"/>
      <c r="P435" s="197"/>
      <c r="Q435" s="197"/>
    </row>
    <row r="436" spans="1:17" s="260" customFormat="1" hidden="1" outlineLevel="2">
      <c r="A436" s="257"/>
      <c r="B436" s="258"/>
      <c r="C436" s="259"/>
      <c r="D436" s="256"/>
      <c r="E436" s="267"/>
      <c r="F436" s="267"/>
      <c r="G436" s="267"/>
      <c r="H436" s="268"/>
      <c r="I436" s="267"/>
      <c r="J436" s="268"/>
      <c r="K436" s="268"/>
      <c r="L436" s="268"/>
      <c r="M436" s="268"/>
      <c r="N436" s="268"/>
      <c r="O436" s="268"/>
      <c r="P436" s="268"/>
      <c r="Q436" s="268"/>
    </row>
    <row r="437" spans="1:17" s="201" customFormat="1" hidden="1" outlineLevel="2">
      <c r="A437" s="319"/>
      <c r="B437" s="320"/>
      <c r="C437" s="321"/>
      <c r="D437" s="322"/>
      <c r="E437" s="323" t="str">
        <f t="shared" ref="E437:Q437" si="248" xml:space="preserve"> E418</f>
        <v>Closing RCV (RPI inflated RCV) - DMMY - nominal</v>
      </c>
      <c r="F437" s="323">
        <f t="shared" si="248"/>
        <v>0</v>
      </c>
      <c r="G437" s="323" t="str">
        <f t="shared" si="248"/>
        <v>£m</v>
      </c>
      <c r="H437" s="323">
        <f t="shared" si="248"/>
        <v>0</v>
      </c>
      <c r="I437" s="323">
        <f t="shared" si="248"/>
        <v>0</v>
      </c>
      <c r="J437" s="323">
        <f t="shared" si="248"/>
        <v>0</v>
      </c>
      <c r="K437" s="323">
        <f t="shared" si="248"/>
        <v>0</v>
      </c>
      <c r="L437" s="323">
        <f t="shared" si="248"/>
        <v>5.2102990564529032E-9</v>
      </c>
      <c r="M437" s="323">
        <f t="shared" si="248"/>
        <v>5.2859070678380394E-9</v>
      </c>
      <c r="N437" s="323">
        <f t="shared" si="248"/>
        <v>0</v>
      </c>
      <c r="O437" s="323">
        <f t="shared" si="248"/>
        <v>0</v>
      </c>
      <c r="P437" s="323">
        <f t="shared" si="248"/>
        <v>0</v>
      </c>
      <c r="Q437" s="323">
        <f t="shared" si="248"/>
        <v>0</v>
      </c>
    </row>
    <row r="438" spans="1:17" s="201" customFormat="1" hidden="1" outlineLevel="2">
      <c r="A438" s="319"/>
      <c r="B438" s="320"/>
      <c r="C438" s="321"/>
      <c r="D438" s="322" t="s">
        <v>565</v>
      </c>
      <c r="E438" s="323" t="str">
        <f t="shared" ref="E438:Q438" si="249" xml:space="preserve"> E423</f>
        <v>Closing RCV (CPIH inflated RCV) - DMMY - nominal</v>
      </c>
      <c r="F438" s="323">
        <f t="shared" si="249"/>
        <v>0</v>
      </c>
      <c r="G438" s="323" t="str">
        <f t="shared" si="249"/>
        <v>£m</v>
      </c>
      <c r="H438" s="323">
        <f t="shared" si="249"/>
        <v>0</v>
      </c>
      <c r="I438" s="323">
        <f t="shared" si="249"/>
        <v>0</v>
      </c>
      <c r="J438" s="323">
        <f t="shared" si="249"/>
        <v>0</v>
      </c>
      <c r="K438" s="323">
        <f t="shared" si="249"/>
        <v>0</v>
      </c>
      <c r="L438" s="323">
        <f t="shared" si="249"/>
        <v>5.2102990564529032E-9</v>
      </c>
      <c r="M438" s="323">
        <f t="shared" si="249"/>
        <v>5.2630737246121876E-9</v>
      </c>
      <c r="N438" s="323">
        <f t="shared" si="249"/>
        <v>0</v>
      </c>
      <c r="O438" s="323">
        <f t="shared" si="249"/>
        <v>0</v>
      </c>
      <c r="P438" s="323">
        <f t="shared" si="249"/>
        <v>0</v>
      </c>
      <c r="Q438" s="323">
        <f t="shared" si="249"/>
        <v>0</v>
      </c>
    </row>
    <row r="439" spans="1:17" s="201" customFormat="1" hidden="1" outlineLevel="2">
      <c r="A439" s="319"/>
      <c r="B439" s="320"/>
      <c r="C439" s="321"/>
      <c r="D439" s="322" t="s">
        <v>565</v>
      </c>
      <c r="E439" s="323" t="str">
        <f t="shared" ref="E439:Q439" si="250" xml:space="preserve"> E428</f>
        <v>Closing RCV (Post 2020 investment RCV) - DMMY - nominal</v>
      </c>
      <c r="F439" s="323">
        <f t="shared" si="250"/>
        <v>0</v>
      </c>
      <c r="G439" s="323" t="str">
        <f t="shared" si="250"/>
        <v>£m</v>
      </c>
      <c r="H439" s="323">
        <f t="shared" si="250"/>
        <v>0</v>
      </c>
      <c r="I439" s="323">
        <f t="shared" si="250"/>
        <v>0</v>
      </c>
      <c r="J439" s="323">
        <f t="shared" si="250"/>
        <v>0</v>
      </c>
      <c r="K439" s="323">
        <f t="shared" si="250"/>
        <v>0</v>
      </c>
      <c r="L439" s="323">
        <f t="shared" si="250"/>
        <v>0</v>
      </c>
      <c r="M439" s="323">
        <f t="shared" si="250"/>
        <v>10.595928864147334</v>
      </c>
      <c r="N439" s="323">
        <f t="shared" si="250"/>
        <v>0</v>
      </c>
      <c r="O439" s="323">
        <f t="shared" si="250"/>
        <v>0</v>
      </c>
      <c r="P439" s="323">
        <f t="shared" si="250"/>
        <v>0</v>
      </c>
      <c r="Q439" s="323">
        <f t="shared" si="250"/>
        <v>0</v>
      </c>
    </row>
    <row r="440" spans="1:17" s="193" customFormat="1" hidden="1" outlineLevel="2">
      <c r="A440" s="189"/>
      <c r="B440" s="309"/>
      <c r="C440" s="191"/>
      <c r="D440" s="192"/>
      <c r="E440" s="244" t="s">
        <v>989</v>
      </c>
      <c r="F440" s="244"/>
      <c r="G440" s="244" t="s">
        <v>170</v>
      </c>
      <c r="H440" s="244"/>
      <c r="I440" s="244"/>
      <c r="J440" s="324">
        <f t="shared" ref="J440:Q440" si="251" xml:space="preserve"> SUM(J437:J439)</f>
        <v>0</v>
      </c>
      <c r="K440" s="324">
        <f t="shared" si="251"/>
        <v>0</v>
      </c>
      <c r="L440" s="324">
        <f t="shared" si="251"/>
        <v>1.0420598112905806E-8</v>
      </c>
      <c r="M440" s="324">
        <f t="shared" si="251"/>
        <v>10.595928874696314</v>
      </c>
      <c r="N440" s="324">
        <f t="shared" si="251"/>
        <v>0</v>
      </c>
      <c r="O440" s="324">
        <f t="shared" si="251"/>
        <v>0</v>
      </c>
      <c r="P440" s="324">
        <f t="shared" si="251"/>
        <v>0</v>
      </c>
      <c r="Q440" s="324">
        <f t="shared" si="251"/>
        <v>0</v>
      </c>
    </row>
    <row r="441" spans="1:17" s="260" customFormat="1" hidden="1" outlineLevel="2">
      <c r="A441" s="257"/>
      <c r="B441" s="258"/>
      <c r="C441" s="259"/>
      <c r="D441" s="256"/>
      <c r="E441" s="197"/>
      <c r="F441" s="197"/>
      <c r="G441" s="197"/>
      <c r="H441" s="197"/>
      <c r="I441" s="197"/>
      <c r="J441" s="197"/>
      <c r="K441" s="197"/>
      <c r="L441" s="197"/>
      <c r="M441" s="197"/>
      <c r="N441" s="197"/>
      <c r="O441" s="197"/>
      <c r="P441" s="197"/>
      <c r="Q441" s="197"/>
    </row>
    <row r="442" spans="1:17" s="201" customFormat="1" hidden="1" outlineLevel="2">
      <c r="A442" s="319"/>
      <c r="B442" s="320"/>
      <c r="C442" s="321"/>
      <c r="D442" s="322"/>
      <c r="E442" s="323" t="s">
        <v>990</v>
      </c>
      <c r="F442" s="323"/>
      <c r="G442" s="323" t="s">
        <v>170</v>
      </c>
      <c r="H442" s="323"/>
      <c r="I442" s="323"/>
      <c r="J442" s="323">
        <f t="shared" ref="J442:J444" si="252" xml:space="preserve"> I437 * J$21</f>
        <v>0</v>
      </c>
      <c r="K442" s="323">
        <f t="shared" ref="K442:K444" si="253" xml:space="preserve"> J437 * K$21</f>
        <v>0</v>
      </c>
      <c r="L442" s="323">
        <f t="shared" ref="L442:L444" si="254" xml:space="preserve"> K437 * L$21</f>
        <v>0</v>
      </c>
      <c r="M442" s="323">
        <f xml:space="preserve"> L437 * M$21</f>
        <v>5.2630737246121876E-9</v>
      </c>
      <c r="N442" s="323">
        <f xml:space="preserve"> M437 * N$21</f>
        <v>0</v>
      </c>
      <c r="O442" s="323">
        <f t="shared" ref="O442:O444" si="255" xml:space="preserve"> N437 * O$21</f>
        <v>0</v>
      </c>
      <c r="P442" s="323">
        <f t="shared" ref="P442:P444" si="256" xml:space="preserve"> O437 * P$21</f>
        <v>0</v>
      </c>
      <c r="Q442" s="323">
        <f t="shared" ref="Q442:Q444" si="257" xml:space="preserve"> P437 * Q$21</f>
        <v>0</v>
      </c>
    </row>
    <row r="443" spans="1:17" s="201" customFormat="1" hidden="1" outlineLevel="2">
      <c r="A443" s="319"/>
      <c r="B443" s="320"/>
      <c r="C443" s="321"/>
      <c r="D443" s="322" t="s">
        <v>565</v>
      </c>
      <c r="E443" s="323" t="s">
        <v>991</v>
      </c>
      <c r="F443" s="323"/>
      <c r="G443" s="323" t="s">
        <v>170</v>
      </c>
      <c r="H443" s="323"/>
      <c r="I443" s="323"/>
      <c r="J443" s="323">
        <f t="shared" si="252"/>
        <v>0</v>
      </c>
      <c r="K443" s="323">
        <f t="shared" si="253"/>
        <v>0</v>
      </c>
      <c r="L443" s="323">
        <f t="shared" si="254"/>
        <v>0</v>
      </c>
      <c r="M443" s="323">
        <f t="shared" ref="M443:M444" si="258" xml:space="preserve"> L438 * M$21</f>
        <v>5.2630737246121876E-9</v>
      </c>
      <c r="N443" s="323">
        <f t="shared" ref="N443:N444" si="259" xml:space="preserve"> M438 * N$21</f>
        <v>0</v>
      </c>
      <c r="O443" s="323">
        <f t="shared" si="255"/>
        <v>0</v>
      </c>
      <c r="P443" s="323">
        <f t="shared" si="256"/>
        <v>0</v>
      </c>
      <c r="Q443" s="323">
        <f t="shared" si="257"/>
        <v>0</v>
      </c>
    </row>
    <row r="444" spans="1:17" s="201" customFormat="1" hidden="1" outlineLevel="2">
      <c r="A444" s="319"/>
      <c r="B444" s="320"/>
      <c r="C444" s="321"/>
      <c r="D444" s="322" t="s">
        <v>565</v>
      </c>
      <c r="E444" s="323" t="s">
        <v>992</v>
      </c>
      <c r="F444" s="323"/>
      <c r="G444" s="323" t="s">
        <v>170</v>
      </c>
      <c r="H444" s="323"/>
      <c r="I444" s="323"/>
      <c r="J444" s="323">
        <f t="shared" si="252"/>
        <v>0</v>
      </c>
      <c r="K444" s="323">
        <f t="shared" si="253"/>
        <v>0</v>
      </c>
      <c r="L444" s="323">
        <f t="shared" si="254"/>
        <v>0</v>
      </c>
      <c r="M444" s="323">
        <f t="shared" si="258"/>
        <v>0</v>
      </c>
      <c r="N444" s="323">
        <f t="shared" si="259"/>
        <v>0</v>
      </c>
      <c r="O444" s="323">
        <f t="shared" si="255"/>
        <v>0</v>
      </c>
      <c r="P444" s="323">
        <f t="shared" si="256"/>
        <v>0</v>
      </c>
      <c r="Q444" s="323">
        <f t="shared" si="257"/>
        <v>0</v>
      </c>
    </row>
    <row r="445" spans="1:17" s="193" customFormat="1" hidden="1" outlineLevel="2">
      <c r="A445" s="189"/>
      <c r="B445" s="309"/>
      <c r="C445" s="191"/>
      <c r="D445" s="192"/>
      <c r="E445" s="244" t="s">
        <v>993</v>
      </c>
      <c r="F445" s="244"/>
      <c r="G445" s="244" t="s">
        <v>170</v>
      </c>
      <c r="H445" s="244"/>
      <c r="I445" s="244"/>
      <c r="J445" s="324">
        <f t="shared" ref="J445:Q445" si="260" xml:space="preserve"> SUM(J442:J444)</f>
        <v>0</v>
      </c>
      <c r="K445" s="324">
        <f t="shared" si="260"/>
        <v>0</v>
      </c>
      <c r="L445" s="324">
        <f t="shared" si="260"/>
        <v>0</v>
      </c>
      <c r="M445" s="324">
        <f t="shared" si="260"/>
        <v>1.0526147449224375E-8</v>
      </c>
      <c r="N445" s="324">
        <f t="shared" si="260"/>
        <v>0</v>
      </c>
      <c r="O445" s="324">
        <f t="shared" si="260"/>
        <v>0</v>
      </c>
      <c r="P445" s="324">
        <f t="shared" si="260"/>
        <v>0</v>
      </c>
      <c r="Q445" s="324">
        <f t="shared" si="260"/>
        <v>0</v>
      </c>
    </row>
    <row r="446" spans="1:17" s="260" customFormat="1" hidden="1" outlineLevel="2">
      <c r="A446" s="257"/>
      <c r="B446" s="258"/>
      <c r="C446" s="259"/>
      <c r="D446" s="256"/>
      <c r="E446" s="197"/>
      <c r="F446" s="197"/>
      <c r="G446" s="197"/>
      <c r="H446" s="197"/>
      <c r="I446" s="197"/>
      <c r="J446" s="197"/>
      <c r="K446" s="197"/>
      <c r="L446" s="197"/>
      <c r="M446" s="197"/>
      <c r="N446" s="197"/>
      <c r="O446" s="197"/>
      <c r="P446" s="197"/>
      <c r="Q446" s="197"/>
    </row>
    <row r="447" spans="1:17" s="260" customFormat="1" hidden="1" outlineLevel="2">
      <c r="A447" s="257"/>
      <c r="B447" s="258"/>
      <c r="C447" s="259"/>
      <c r="D447" s="256"/>
      <c r="E447" s="197" t="str">
        <f t="shared" ref="E447:Q447" si="261" xml:space="preserve"> E445</f>
        <v>Prior year closing RCV expressed in current year nominal terms - DMMY</v>
      </c>
      <c r="F447" s="197">
        <f t="shared" si="261"/>
        <v>0</v>
      </c>
      <c r="G447" s="197" t="str">
        <f t="shared" si="261"/>
        <v>£m</v>
      </c>
      <c r="H447" s="197">
        <f t="shared" si="261"/>
        <v>0</v>
      </c>
      <c r="I447" s="197">
        <f t="shared" si="261"/>
        <v>0</v>
      </c>
      <c r="J447" s="197">
        <f t="shared" si="261"/>
        <v>0</v>
      </c>
      <c r="K447" s="197">
        <f t="shared" si="261"/>
        <v>0</v>
      </c>
      <c r="L447" s="197">
        <f t="shared" si="261"/>
        <v>0</v>
      </c>
      <c r="M447" s="197">
        <f t="shared" si="261"/>
        <v>1.0526147449224375E-8</v>
      </c>
      <c r="N447" s="197">
        <f t="shared" si="261"/>
        <v>0</v>
      </c>
      <c r="O447" s="197">
        <f t="shared" si="261"/>
        <v>0</v>
      </c>
      <c r="P447" s="197">
        <f t="shared" si="261"/>
        <v>0</v>
      </c>
      <c r="Q447" s="197">
        <f t="shared" si="261"/>
        <v>0</v>
      </c>
    </row>
    <row r="448" spans="1:17" s="260" customFormat="1" hidden="1" outlineLevel="2">
      <c r="A448" s="257"/>
      <c r="B448" s="258"/>
      <c r="C448" s="259"/>
      <c r="D448" s="256" t="s">
        <v>473</v>
      </c>
      <c r="E448" s="197" t="s">
        <v>994</v>
      </c>
      <c r="F448" s="197"/>
      <c r="G448" s="197" t="s">
        <v>170</v>
      </c>
      <c r="H448" s="197"/>
      <c r="I448" s="197"/>
      <c r="J448" s="197">
        <f t="shared" ref="J448" si="262" xml:space="preserve"> I440</f>
        <v>0</v>
      </c>
      <c r="K448" s="197">
        <f t="shared" ref="K448" si="263" xml:space="preserve"> J440</f>
        <v>0</v>
      </c>
      <c r="L448" s="197">
        <f t="shared" ref="L448" si="264" xml:space="preserve"> K440</f>
        <v>0</v>
      </c>
      <c r="M448" s="197">
        <f t="shared" ref="M448" si="265" xml:space="preserve"> L440</f>
        <v>1.0420598112905806E-8</v>
      </c>
      <c r="N448" s="197">
        <f t="shared" ref="N448" si="266" xml:space="preserve"> M440</f>
        <v>10.595928874696314</v>
      </c>
      <c r="O448" s="197">
        <f t="shared" ref="O448" si="267" xml:space="preserve"> N440</f>
        <v>0</v>
      </c>
      <c r="P448" s="197">
        <f t="shared" ref="P448" si="268" xml:space="preserve"> O440</f>
        <v>0</v>
      </c>
      <c r="Q448" s="197">
        <f t="shared" ref="Q448" si="269" xml:space="preserve"> P440</f>
        <v>0</v>
      </c>
    </row>
    <row r="449" spans="1:17" s="260" customFormat="1" hidden="1" outlineLevel="2">
      <c r="A449" s="257"/>
      <c r="B449" s="258"/>
      <c r="C449" s="259"/>
      <c r="D449" s="256"/>
      <c r="E449" s="267" t="str">
        <f t="shared" ref="E449:Q449" si="270" xml:space="preserve"> E$13</f>
        <v>Annual update active flag</v>
      </c>
      <c r="F449" s="267">
        <f t="shared" si="270"/>
        <v>0</v>
      </c>
      <c r="G449" s="267" t="str">
        <f t="shared" si="270"/>
        <v>Flag</v>
      </c>
      <c r="H449" s="267">
        <f t="shared" si="270"/>
        <v>0</v>
      </c>
      <c r="I449" s="267">
        <f t="shared" si="270"/>
        <v>0</v>
      </c>
      <c r="J449" s="267">
        <f t="shared" si="270"/>
        <v>0</v>
      </c>
      <c r="K449" s="267">
        <f t="shared" si="270"/>
        <v>0</v>
      </c>
      <c r="L449" s="267">
        <f t="shared" si="270"/>
        <v>1</v>
      </c>
      <c r="M449" s="267">
        <f t="shared" si="270"/>
        <v>1</v>
      </c>
      <c r="N449" s="267">
        <f t="shared" si="270"/>
        <v>0</v>
      </c>
      <c r="O449" s="267">
        <f t="shared" si="270"/>
        <v>0</v>
      </c>
      <c r="P449" s="267">
        <f t="shared" si="270"/>
        <v>0</v>
      </c>
      <c r="Q449" s="267">
        <f t="shared" si="270"/>
        <v>0</v>
      </c>
    </row>
    <row r="450" spans="1:17" s="260" customFormat="1" hidden="1" outlineLevel="2">
      <c r="A450" s="257"/>
      <c r="B450" s="258"/>
      <c r="C450" s="259"/>
      <c r="D450" s="256"/>
      <c r="E450" s="325" t="s">
        <v>995</v>
      </c>
      <c r="F450" s="325"/>
      <c r="G450" s="325" t="s">
        <v>170</v>
      </c>
      <c r="H450" s="325"/>
      <c r="I450" s="325"/>
      <c r="J450" s="325">
        <f t="shared" ref="J450:Q450" si="271" xml:space="preserve"> J449 * (J447 - J448)</f>
        <v>0</v>
      </c>
      <c r="K450" s="325">
        <f t="shared" si="271"/>
        <v>0</v>
      </c>
      <c r="L450" s="325">
        <f t="shared" si="271"/>
        <v>0</v>
      </c>
      <c r="M450" s="325">
        <f t="shared" si="271"/>
        <v>1.0554933631856886E-10</v>
      </c>
      <c r="N450" s="325">
        <f t="shared" si="271"/>
        <v>0</v>
      </c>
      <c r="O450" s="325">
        <f t="shared" si="271"/>
        <v>0</v>
      </c>
      <c r="P450" s="325">
        <f t="shared" si="271"/>
        <v>0</v>
      </c>
      <c r="Q450" s="325">
        <f t="shared" si="271"/>
        <v>0</v>
      </c>
    </row>
    <row r="451" spans="1:17" s="193" customFormat="1" hidden="1" outlineLevel="1">
      <c r="A451" s="189"/>
      <c r="B451" s="309"/>
      <c r="C451" s="191"/>
      <c r="D451" s="192"/>
      <c r="E451" s="196"/>
    </row>
    <row r="452" spans="1:17" s="193" customFormat="1" hidden="1" outlineLevel="1" collapsed="1">
      <c r="A452" s="189"/>
      <c r="B452" s="309" t="s">
        <v>603</v>
      </c>
      <c r="C452" s="191"/>
      <c r="D452" s="192"/>
      <c r="E452" s="196"/>
    </row>
    <row r="453" spans="1:17" s="193" customFormat="1" hidden="1" outlineLevel="2">
      <c r="A453" s="189"/>
      <c r="B453" s="85"/>
      <c r="C453" s="191"/>
      <c r="D453" s="192"/>
      <c r="E453" s="196"/>
    </row>
    <row r="454" spans="1:17" s="188" customFormat="1" hidden="1" outlineLevel="2">
      <c r="A454" s="184"/>
      <c r="B454" s="159"/>
      <c r="C454" s="186"/>
      <c r="D454" s="187"/>
      <c r="E454" s="182" t="str">
        <f xml:space="preserve"> Inp!E$201</f>
        <v>Regulatory equity notional (PR19FD)</v>
      </c>
      <c r="F454" s="182">
        <f xml:space="preserve"> Inp!F$201</f>
        <v>0</v>
      </c>
      <c r="G454" s="182" t="str">
        <f xml:space="preserve"> Inp!G$201</f>
        <v>%</v>
      </c>
      <c r="H454" s="182">
        <f xml:space="preserve"> Inp!H$201</f>
        <v>0</v>
      </c>
      <c r="I454" s="182">
        <f xml:space="preserve"> Inp!I$201</f>
        <v>0</v>
      </c>
      <c r="J454" s="295">
        <f xml:space="preserve"> Inp!J$201</f>
        <v>0</v>
      </c>
      <c r="K454" s="295">
        <f xml:space="preserve"> Inp!K$201</f>
        <v>0</v>
      </c>
      <c r="L454" s="295">
        <f xml:space="preserve"> Inp!L$201</f>
        <v>0</v>
      </c>
      <c r="M454" s="295">
        <f xml:space="preserve"> Inp!M$201</f>
        <v>0.4</v>
      </c>
      <c r="N454" s="295">
        <f xml:space="preserve"> Inp!N$201</f>
        <v>0.4</v>
      </c>
      <c r="O454" s="295">
        <f xml:space="preserve"> Inp!O$201</f>
        <v>0.4</v>
      </c>
      <c r="P454" s="295">
        <f xml:space="preserve"> Inp!P$201</f>
        <v>0.4</v>
      </c>
      <c r="Q454" s="295">
        <f xml:space="preserve"> Inp!Q$201</f>
        <v>0.4</v>
      </c>
    </row>
    <row r="455" spans="1:17" s="193" customFormat="1" hidden="1" outlineLevel="2">
      <c r="A455" s="189"/>
      <c r="B455" s="309"/>
      <c r="C455" s="191"/>
      <c r="D455" s="192"/>
      <c r="E455" s="196" t="str">
        <f t="shared" ref="E455:Q455" si="272" xml:space="preserve"> E433</f>
        <v>Average total RCV (year average) - DMMY - nominal</v>
      </c>
      <c r="F455" s="196">
        <f t="shared" si="272"/>
        <v>0</v>
      </c>
      <c r="G455" s="196" t="str">
        <f t="shared" si="272"/>
        <v>£m</v>
      </c>
      <c r="H455" s="196">
        <f t="shared" si="272"/>
        <v>0</v>
      </c>
      <c r="I455" s="196">
        <f t="shared" si="272"/>
        <v>0</v>
      </c>
      <c r="J455" s="196">
        <f t="shared" si="272"/>
        <v>0</v>
      </c>
      <c r="K455" s="196">
        <f t="shared" si="272"/>
        <v>0</v>
      </c>
      <c r="L455" s="196">
        <f t="shared" si="272"/>
        <v>0</v>
      </c>
      <c r="M455" s="196">
        <f t="shared" si="272"/>
        <v>5.2693898850849541</v>
      </c>
      <c r="N455" s="196">
        <f t="shared" si="272"/>
        <v>0</v>
      </c>
      <c r="O455" s="196">
        <f t="shared" si="272"/>
        <v>0</v>
      </c>
      <c r="P455" s="196">
        <f t="shared" si="272"/>
        <v>0</v>
      </c>
      <c r="Q455" s="196">
        <f t="shared" si="272"/>
        <v>0</v>
      </c>
    </row>
    <row r="456" spans="1:17" s="193" customFormat="1" hidden="1" outlineLevel="2">
      <c r="A456" s="189"/>
      <c r="B456" s="270"/>
      <c r="C456" s="191"/>
      <c r="D456" s="192"/>
      <c r="E456" s="196" t="s">
        <v>1138</v>
      </c>
      <c r="G456" s="193" t="s">
        <v>170</v>
      </c>
      <c r="J456" s="196">
        <f t="shared" ref="J456:Q456" si="273" xml:space="preserve"> J454 * J455</f>
        <v>0</v>
      </c>
      <c r="K456" s="196">
        <f t="shared" si="273"/>
        <v>0</v>
      </c>
      <c r="L456" s="196">
        <f t="shared" si="273"/>
        <v>0</v>
      </c>
      <c r="M456" s="196">
        <f t="shared" si="273"/>
        <v>2.1077559540339816</v>
      </c>
      <c r="N456" s="196">
        <f t="shared" si="273"/>
        <v>0</v>
      </c>
      <c r="O456" s="196">
        <f t="shared" si="273"/>
        <v>0</v>
      </c>
      <c r="P456" s="196">
        <f t="shared" si="273"/>
        <v>0</v>
      </c>
      <c r="Q456" s="196">
        <f t="shared" si="273"/>
        <v>0</v>
      </c>
    </row>
    <row r="457" spans="1:17" s="241" customFormat="1" hidden="1" outlineLevel="2">
      <c r="A457" s="238"/>
      <c r="B457" s="312"/>
      <c r="C457" s="239"/>
      <c r="D457" s="240"/>
      <c r="E457" s="197" t="s">
        <v>997</v>
      </c>
      <c r="G457" s="241" t="s">
        <v>170</v>
      </c>
      <c r="J457" s="197">
        <f t="shared" ref="J457:Q457" si="274" xml:space="preserve"> J407 * J$13</f>
        <v>0</v>
      </c>
      <c r="K457" s="197">
        <f t="shared" si="274"/>
        <v>0</v>
      </c>
      <c r="L457" s="197">
        <f t="shared" si="274"/>
        <v>0</v>
      </c>
      <c r="M457" s="197">
        <f t="shared" si="274"/>
        <v>5.0331467122028881</v>
      </c>
      <c r="N457" s="197">
        <f t="shared" si="274"/>
        <v>0</v>
      </c>
      <c r="O457" s="197">
        <f t="shared" si="274"/>
        <v>0</v>
      </c>
      <c r="P457" s="197">
        <f t="shared" si="274"/>
        <v>0</v>
      </c>
      <c r="Q457" s="197">
        <f t="shared" si="274"/>
        <v>0</v>
      </c>
    </row>
    <row r="458" spans="1:17" s="241" customFormat="1" hidden="1" outlineLevel="2">
      <c r="A458" s="238"/>
      <c r="B458" s="312"/>
      <c r="C458" s="239"/>
      <c r="D458" s="240"/>
      <c r="E458" s="197" t="s">
        <v>998</v>
      </c>
      <c r="G458" s="241" t="s">
        <v>170</v>
      </c>
      <c r="J458" s="197">
        <f t="shared" ref="J458" si="275" xml:space="preserve"> J454 * J457</f>
        <v>0</v>
      </c>
      <c r="K458" s="197">
        <f t="shared" ref="K458" si="276" xml:space="preserve"> K454 * K457</f>
        <v>0</v>
      </c>
      <c r="L458" s="197">
        <f t="shared" ref="L458" si="277" xml:space="preserve"> L454 * L457</f>
        <v>0</v>
      </c>
      <c r="M458" s="197">
        <f t="shared" ref="M458" si="278" xml:space="preserve"> M454 * M457</f>
        <v>2.0132586848811553</v>
      </c>
      <c r="N458" s="197">
        <f xml:space="preserve"> N454 * N457</f>
        <v>0</v>
      </c>
      <c r="O458" s="197">
        <f t="shared" ref="O458" si="279" xml:space="preserve"> O454 * O457</f>
        <v>0</v>
      </c>
      <c r="P458" s="197">
        <f t="shared" ref="P458" si="280" xml:space="preserve"> P454 * P457</f>
        <v>0</v>
      </c>
      <c r="Q458" s="197">
        <f t="shared" ref="Q458" si="281" xml:space="preserve"> Q454 * Q457</f>
        <v>0</v>
      </c>
    </row>
    <row r="459" spans="1:17" s="193" customFormat="1" hidden="1" outlineLevel="1">
      <c r="A459" s="189"/>
      <c r="B459" s="85"/>
      <c r="C459" s="191"/>
      <c r="D459" s="192"/>
      <c r="E459" s="196"/>
    </row>
    <row r="460" spans="1:17" s="193" customFormat="1" hidden="1" outlineLevel="1" collapsed="1">
      <c r="A460" s="189"/>
      <c r="B460" s="309" t="s">
        <v>605</v>
      </c>
      <c r="C460" s="191"/>
      <c r="D460" s="192"/>
      <c r="E460" s="196"/>
    </row>
    <row r="461" spans="1:17" s="193" customFormat="1" hidden="1" outlineLevel="2">
      <c r="A461" s="189"/>
      <c r="B461" s="309"/>
      <c r="C461" s="191"/>
      <c r="D461" s="192"/>
      <c r="E461" s="196"/>
    </row>
    <row r="462" spans="1:17" s="188" customFormat="1" hidden="1" outlineLevel="2">
      <c r="A462" s="184"/>
      <c r="B462" s="159"/>
      <c r="C462" s="186"/>
      <c r="D462" s="187"/>
      <c r="E462" s="182" t="str">
        <f xml:space="preserve"> Inp!E$209</f>
        <v>Regulatory equity actual</v>
      </c>
      <c r="F462" s="182">
        <f xml:space="preserve"> Inp!F$209</f>
        <v>0</v>
      </c>
      <c r="G462" s="182" t="str">
        <f xml:space="preserve"> Inp!G$209</f>
        <v>%</v>
      </c>
      <c r="H462" s="182">
        <f xml:space="preserve"> Inp!H$209</f>
        <v>0</v>
      </c>
      <c r="I462" s="182">
        <f xml:space="preserve"> Inp!I$209</f>
        <v>0</v>
      </c>
      <c r="J462" s="295">
        <f xml:space="preserve"> Inp!J$209</f>
        <v>0</v>
      </c>
      <c r="K462" s="295">
        <f xml:space="preserve"> Inp!K$209</f>
        <v>0</v>
      </c>
      <c r="L462" s="295">
        <f xml:space="preserve"> Inp!L$209</f>
        <v>0</v>
      </c>
      <c r="M462" s="295">
        <f xml:space="preserve"> Inp!M$209</f>
        <v>0</v>
      </c>
      <c r="N462" s="295">
        <f xml:space="preserve"> Inp!N$209</f>
        <v>0</v>
      </c>
      <c r="O462" s="295">
        <f xml:space="preserve"> Inp!O$209</f>
        <v>0</v>
      </c>
      <c r="P462" s="295">
        <f xml:space="preserve"> Inp!P$209</f>
        <v>0</v>
      </c>
      <c r="Q462" s="295">
        <f xml:space="preserve"> Inp!Q$209</f>
        <v>0</v>
      </c>
    </row>
    <row r="463" spans="1:17" s="193" customFormat="1" hidden="1" outlineLevel="2">
      <c r="A463" s="189"/>
      <c r="B463" s="309"/>
      <c r="C463" s="191"/>
      <c r="D463" s="192"/>
      <c r="E463" s="196" t="str">
        <f t="shared" ref="E463:Q463" si="282" xml:space="preserve"> E433</f>
        <v>Average total RCV (year average) - DMMY - nominal</v>
      </c>
      <c r="F463" s="196">
        <f t="shared" si="282"/>
        <v>0</v>
      </c>
      <c r="G463" s="196" t="str">
        <f t="shared" si="282"/>
        <v>£m</v>
      </c>
      <c r="H463" s="196">
        <f t="shared" si="282"/>
        <v>0</v>
      </c>
      <c r="I463" s="196">
        <f t="shared" si="282"/>
        <v>0</v>
      </c>
      <c r="J463" s="196">
        <f t="shared" si="282"/>
        <v>0</v>
      </c>
      <c r="K463" s="196">
        <f t="shared" si="282"/>
        <v>0</v>
      </c>
      <c r="L463" s="196">
        <f t="shared" si="282"/>
        <v>0</v>
      </c>
      <c r="M463" s="196">
        <f t="shared" si="282"/>
        <v>5.2693898850849541</v>
      </c>
      <c r="N463" s="196">
        <f t="shared" si="282"/>
        <v>0</v>
      </c>
      <c r="O463" s="196">
        <f t="shared" si="282"/>
        <v>0</v>
      </c>
      <c r="P463" s="196">
        <f t="shared" si="282"/>
        <v>0</v>
      </c>
      <c r="Q463" s="196">
        <f t="shared" si="282"/>
        <v>0</v>
      </c>
    </row>
    <row r="464" spans="1:17" s="193" customFormat="1" hidden="1" outlineLevel="2">
      <c r="A464" s="189"/>
      <c r="B464" s="309"/>
      <c r="C464" s="191"/>
      <c r="D464" s="192"/>
      <c r="E464" s="196" t="s">
        <v>1139</v>
      </c>
      <c r="G464" s="193" t="s">
        <v>170</v>
      </c>
      <c r="J464" s="196">
        <f t="shared" ref="J464:Q464" si="283" xml:space="preserve"> J462 * J463</f>
        <v>0</v>
      </c>
      <c r="K464" s="196">
        <f t="shared" si="283"/>
        <v>0</v>
      </c>
      <c r="L464" s="196">
        <f t="shared" si="283"/>
        <v>0</v>
      </c>
      <c r="M464" s="196">
        <f t="shared" si="283"/>
        <v>0</v>
      </c>
      <c r="N464" s="196">
        <f t="shared" si="283"/>
        <v>0</v>
      </c>
      <c r="O464" s="196">
        <f t="shared" si="283"/>
        <v>0</v>
      </c>
      <c r="P464" s="196">
        <f t="shared" si="283"/>
        <v>0</v>
      </c>
      <c r="Q464" s="196">
        <f t="shared" si="283"/>
        <v>0</v>
      </c>
    </row>
    <row r="465" spans="1:17" s="260" customFormat="1" hidden="1" outlineLevel="2">
      <c r="A465" s="257"/>
      <c r="B465" s="258"/>
      <c r="C465" s="259"/>
      <c r="D465" s="256"/>
      <c r="E465" s="197" t="s">
        <v>997</v>
      </c>
      <c r="F465" s="241"/>
      <c r="G465" s="241" t="s">
        <v>170</v>
      </c>
      <c r="H465" s="241"/>
      <c r="I465" s="241"/>
      <c r="J465" s="197">
        <f t="shared" ref="J465:L465" si="284" xml:space="preserve"> J407 * J$13</f>
        <v>0</v>
      </c>
      <c r="K465" s="197">
        <f t="shared" si="284"/>
        <v>0</v>
      </c>
      <c r="L465" s="197">
        <f t="shared" si="284"/>
        <v>0</v>
      </c>
      <c r="M465" s="197">
        <f xml:space="preserve"> M407 * M$13</f>
        <v>5.0331467122028881</v>
      </c>
      <c r="N465" s="197">
        <f t="shared" ref="N465:Q465" si="285" xml:space="preserve"> N407 * N$13</f>
        <v>0</v>
      </c>
      <c r="O465" s="197">
        <f t="shared" si="285"/>
        <v>0</v>
      </c>
      <c r="P465" s="197">
        <f t="shared" si="285"/>
        <v>0</v>
      </c>
      <c r="Q465" s="197">
        <f t="shared" si="285"/>
        <v>0</v>
      </c>
    </row>
    <row r="466" spans="1:17" s="260" customFormat="1" hidden="1" outlineLevel="2">
      <c r="A466" s="257"/>
      <c r="B466" s="258"/>
      <c r="C466" s="259"/>
      <c r="D466" s="256"/>
      <c r="E466" s="197" t="s">
        <v>1000</v>
      </c>
      <c r="F466" s="241"/>
      <c r="G466" s="241" t="s">
        <v>170</v>
      </c>
      <c r="H466" s="241"/>
      <c r="I466" s="241"/>
      <c r="J466" s="197">
        <f t="shared" ref="J466" si="286" xml:space="preserve"> J462 * J465</f>
        <v>0</v>
      </c>
      <c r="K466" s="197">
        <f t="shared" ref="K466" si="287" xml:space="preserve"> K462 * K465</f>
        <v>0</v>
      </c>
      <c r="L466" s="197">
        <f t="shared" ref="L466" si="288" xml:space="preserve"> L462 * L465</f>
        <v>0</v>
      </c>
      <c r="M466" s="197">
        <f xml:space="preserve"> M462 * M465</f>
        <v>0</v>
      </c>
      <c r="N466" s="197">
        <f t="shared" ref="N466" si="289" xml:space="preserve"> N462 * N465</f>
        <v>0</v>
      </c>
      <c r="O466" s="197">
        <f t="shared" ref="O466" si="290" xml:space="preserve"> O462 * O465</f>
        <v>0</v>
      </c>
      <c r="P466" s="197">
        <f t="shared" ref="P466" si="291" xml:space="preserve"> P462 * P465</f>
        <v>0</v>
      </c>
      <c r="Q466" s="197">
        <f t="shared" ref="Q466" si="292" xml:space="preserve"> Q462 * Q465</f>
        <v>0</v>
      </c>
    </row>
    <row r="467" spans="1:17" s="260" customFormat="1" hidden="1" outlineLevel="1">
      <c r="A467" s="257"/>
      <c r="B467" s="258"/>
      <c r="C467" s="259"/>
      <c r="D467" s="256"/>
      <c r="E467" s="197"/>
      <c r="F467" s="241"/>
      <c r="G467" s="241"/>
      <c r="H467" s="241"/>
      <c r="I467" s="241"/>
      <c r="J467" s="197"/>
      <c r="K467" s="197"/>
      <c r="L467" s="197"/>
      <c r="M467" s="197"/>
      <c r="N467" s="197"/>
      <c r="O467" s="197"/>
      <c r="P467" s="197"/>
      <c r="Q467" s="197"/>
    </row>
    <row r="468" spans="1:17" s="274" customFormat="1"/>
    <row r="469" spans="1:17" s="33" customFormat="1" collapsed="1">
      <c r="A469" s="33" t="s">
        <v>1001</v>
      </c>
    </row>
    <row r="470" spans="1:17" s="260" customFormat="1" hidden="1" outlineLevel="1">
      <c r="A470" s="257"/>
      <c r="B470" s="258"/>
      <c r="C470" s="259"/>
      <c r="D470" s="256"/>
      <c r="E470" s="197"/>
      <c r="F470" s="197"/>
      <c r="G470" s="197"/>
      <c r="H470" s="197"/>
      <c r="I470" s="197"/>
      <c r="J470" s="197"/>
      <c r="K470" s="197"/>
      <c r="L470" s="197"/>
      <c r="M470" s="197"/>
      <c r="N470" s="197"/>
      <c r="O470" s="197"/>
      <c r="P470" s="197"/>
      <c r="Q470" s="197"/>
    </row>
    <row r="471" spans="1:17" s="260" customFormat="1" hidden="1" outlineLevel="1">
      <c r="A471" s="257"/>
      <c r="B471" s="258" t="s">
        <v>797</v>
      </c>
      <c r="C471" s="259"/>
      <c r="D471" s="256"/>
      <c r="E471" s="197"/>
      <c r="F471" s="197"/>
      <c r="G471" s="197"/>
      <c r="H471" s="197"/>
      <c r="I471" s="197"/>
      <c r="J471" s="197"/>
      <c r="K471" s="197"/>
      <c r="L471" s="197"/>
      <c r="M471" s="197"/>
      <c r="N471" s="197"/>
      <c r="O471" s="197"/>
      <c r="P471" s="197"/>
      <c r="Q471" s="197"/>
    </row>
    <row r="472" spans="1:17" s="260" customFormat="1" hidden="1" outlineLevel="1">
      <c r="A472" s="257"/>
      <c r="B472" s="258"/>
      <c r="C472" s="259"/>
      <c r="D472" s="256"/>
      <c r="E472" s="197"/>
      <c r="F472" s="197"/>
      <c r="G472" s="197"/>
      <c r="H472" s="197"/>
      <c r="I472" s="197"/>
      <c r="J472" s="197"/>
      <c r="K472" s="197"/>
      <c r="L472" s="197"/>
      <c r="M472" s="197"/>
      <c r="N472" s="197"/>
      <c r="O472" s="197"/>
      <c r="P472" s="197"/>
      <c r="Q472" s="197"/>
    </row>
    <row r="473" spans="1:17" s="260" customFormat="1" hidden="1" outlineLevel="1">
      <c r="A473" s="257"/>
      <c r="B473" s="258"/>
      <c r="C473" s="259"/>
      <c r="D473" s="256"/>
      <c r="E473" s="197" t="s">
        <v>1140</v>
      </c>
      <c r="F473" s="197"/>
      <c r="G473" s="197" t="s">
        <v>170</v>
      </c>
      <c r="H473" s="197"/>
      <c r="I473" s="197"/>
      <c r="J473" s="197">
        <f xml:space="preserve"> J60 + J149 + J238 + J327 + J416</f>
        <v>0</v>
      </c>
      <c r="K473" s="197">
        <f t="shared" ref="K473:Q473" si="293" xml:space="preserve"> K60 + K149 + K238 + K327 + K416</f>
        <v>0</v>
      </c>
      <c r="L473" s="197">
        <f t="shared" si="293"/>
        <v>0</v>
      </c>
      <c r="M473" s="197">
        <f t="shared" si="293"/>
        <v>77.02035108326109</v>
      </c>
      <c r="N473" s="197">
        <f t="shared" si="293"/>
        <v>0</v>
      </c>
      <c r="O473" s="197">
        <f t="shared" si="293"/>
        <v>0</v>
      </c>
      <c r="P473" s="197">
        <f t="shared" si="293"/>
        <v>0</v>
      </c>
      <c r="Q473" s="197">
        <f t="shared" si="293"/>
        <v>0</v>
      </c>
    </row>
    <row r="474" spans="1:17" s="260" customFormat="1" hidden="1" outlineLevel="1">
      <c r="A474" s="257"/>
      <c r="B474" s="258"/>
      <c r="C474" s="259"/>
      <c r="D474" s="256"/>
      <c r="E474" s="197" t="s">
        <v>1141</v>
      </c>
      <c r="F474" s="197"/>
      <c r="G474" s="197" t="s">
        <v>170</v>
      </c>
      <c r="H474" s="197"/>
      <c r="I474" s="197"/>
      <c r="J474" s="197">
        <f t="shared" ref="J474:Q474" si="294" xml:space="preserve"> J61 + J150 + J239 + J328 + J417</f>
        <v>0</v>
      </c>
      <c r="K474" s="197">
        <f t="shared" si="294"/>
        <v>0</v>
      </c>
      <c r="L474" s="197">
        <f t="shared" si="294"/>
        <v>0</v>
      </c>
      <c r="M474" s="197">
        <f t="shared" si="294"/>
        <v>3.515462280092255</v>
      </c>
      <c r="N474" s="197">
        <f t="shared" si="294"/>
        <v>0</v>
      </c>
      <c r="O474" s="197">
        <f t="shared" si="294"/>
        <v>0</v>
      </c>
      <c r="P474" s="197">
        <f t="shared" si="294"/>
        <v>0</v>
      </c>
      <c r="Q474" s="197">
        <f t="shared" si="294"/>
        <v>0</v>
      </c>
    </row>
    <row r="475" spans="1:17" s="260" customFormat="1" hidden="1" outlineLevel="1">
      <c r="A475" s="257"/>
      <c r="B475" s="258"/>
      <c r="C475" s="259"/>
      <c r="D475" s="256"/>
      <c r="E475" s="197" t="s">
        <v>1142</v>
      </c>
      <c r="F475" s="197"/>
      <c r="G475" s="197" t="s">
        <v>170</v>
      </c>
      <c r="H475" s="197"/>
      <c r="I475" s="197"/>
      <c r="J475" s="197">
        <f t="shared" ref="J475:Q475" si="295" xml:space="preserve"> J62 + J151 + J240 + J329 + J418</f>
        <v>0</v>
      </c>
      <c r="K475" s="197">
        <f t="shared" si="295"/>
        <v>0</v>
      </c>
      <c r="L475" s="197">
        <f t="shared" si="295"/>
        <v>75.918675343060798</v>
      </c>
      <c r="M475" s="197">
        <f t="shared" si="295"/>
        <v>73.504888803168839</v>
      </c>
      <c r="N475" s="197">
        <f t="shared" si="295"/>
        <v>0</v>
      </c>
      <c r="O475" s="197">
        <f t="shared" si="295"/>
        <v>0</v>
      </c>
      <c r="P475" s="197">
        <f t="shared" si="295"/>
        <v>0</v>
      </c>
      <c r="Q475" s="197">
        <f t="shared" si="295"/>
        <v>0</v>
      </c>
    </row>
    <row r="476" spans="1:17" s="260" customFormat="1" hidden="1" outlineLevel="1">
      <c r="A476" s="257"/>
      <c r="B476" s="258"/>
      <c r="C476" s="259"/>
      <c r="D476" s="256"/>
      <c r="E476" s="197"/>
      <c r="F476" s="197"/>
      <c r="G476" s="197"/>
      <c r="H476" s="197"/>
      <c r="I476" s="197"/>
      <c r="J476" s="197"/>
      <c r="K476" s="197"/>
      <c r="L476" s="197"/>
      <c r="M476" s="197"/>
      <c r="N476" s="197"/>
      <c r="O476" s="197"/>
      <c r="P476" s="197"/>
      <c r="Q476" s="197"/>
    </row>
    <row r="477" spans="1:17" s="260" customFormat="1" hidden="1" outlineLevel="1">
      <c r="A477" s="257"/>
      <c r="B477" s="258"/>
      <c r="C477" s="259"/>
      <c r="D477" s="256"/>
      <c r="E477" s="197" t="s">
        <v>1143</v>
      </c>
      <c r="F477" s="197"/>
      <c r="G477" s="197" t="s">
        <v>170</v>
      </c>
      <c r="H477" s="197"/>
      <c r="I477" s="197"/>
      <c r="J477" s="197">
        <f xml:space="preserve"> J64 + J153 + J242 + J331 + J420</f>
        <v>0</v>
      </c>
      <c r="K477" s="197">
        <f t="shared" ref="K477:Q477" si="296" xml:space="preserve"> K64 + K153 + K242 + K331 + K420</f>
        <v>0</v>
      </c>
      <c r="L477" s="197">
        <f t="shared" si="296"/>
        <v>0</v>
      </c>
      <c r="M477" s="197">
        <f t="shared" si="296"/>
        <v>76.687649034380939</v>
      </c>
      <c r="N477" s="197">
        <f t="shared" si="296"/>
        <v>0</v>
      </c>
      <c r="O477" s="197">
        <f t="shared" si="296"/>
        <v>0</v>
      </c>
      <c r="P477" s="197">
        <f t="shared" si="296"/>
        <v>0</v>
      </c>
      <c r="Q477" s="197">
        <f t="shared" si="296"/>
        <v>0</v>
      </c>
    </row>
    <row r="478" spans="1:17" s="260" customFormat="1" hidden="1" outlineLevel="1">
      <c r="A478" s="257"/>
      <c r="B478" s="258"/>
      <c r="C478" s="259"/>
      <c r="D478" s="256"/>
      <c r="E478" s="197" t="s">
        <v>1144</v>
      </c>
      <c r="F478" s="197"/>
      <c r="G478" s="197" t="s">
        <v>170</v>
      </c>
      <c r="H478" s="197"/>
      <c r="I478" s="197"/>
      <c r="J478" s="197">
        <f t="shared" ref="J478:Q478" si="297" xml:space="preserve"> J65 + J154 + J243 + J332 + J421</f>
        <v>0</v>
      </c>
      <c r="K478" s="197">
        <f t="shared" si="297"/>
        <v>0</v>
      </c>
      <c r="L478" s="197">
        <f t="shared" si="297"/>
        <v>0</v>
      </c>
      <c r="M478" s="197">
        <f t="shared" si="297"/>
        <v>3.5002766637337546</v>
      </c>
      <c r="N478" s="197">
        <f t="shared" si="297"/>
        <v>0</v>
      </c>
      <c r="O478" s="197">
        <f t="shared" si="297"/>
        <v>0</v>
      </c>
      <c r="P478" s="197">
        <f t="shared" si="297"/>
        <v>0</v>
      </c>
      <c r="Q478" s="197">
        <f t="shared" si="297"/>
        <v>0</v>
      </c>
    </row>
    <row r="479" spans="1:17" s="260" customFormat="1" hidden="1" outlineLevel="1">
      <c r="A479" s="257"/>
      <c r="B479" s="258"/>
      <c r="C479" s="259"/>
      <c r="D479" s="256"/>
      <c r="E479" s="197" t="s">
        <v>1145</v>
      </c>
      <c r="F479" s="197"/>
      <c r="G479" s="197" t="s">
        <v>170</v>
      </c>
      <c r="H479" s="197"/>
      <c r="I479" s="197"/>
      <c r="J479" s="197">
        <f t="shared" ref="J479:Q479" si="298" xml:space="preserve"> J66 + J155 + J244 + J333 + J422</f>
        <v>0</v>
      </c>
      <c r="K479" s="197">
        <f t="shared" si="298"/>
        <v>0</v>
      </c>
      <c r="L479" s="197">
        <f t="shared" si="298"/>
        <v>0</v>
      </c>
      <c r="M479" s="197">
        <f t="shared" si="298"/>
        <v>0</v>
      </c>
      <c r="N479" s="197">
        <f t="shared" si="298"/>
        <v>0</v>
      </c>
      <c r="O479" s="197">
        <f t="shared" si="298"/>
        <v>0</v>
      </c>
      <c r="P479" s="197">
        <f t="shared" si="298"/>
        <v>0</v>
      </c>
      <c r="Q479" s="197">
        <f t="shared" si="298"/>
        <v>0</v>
      </c>
    </row>
    <row r="480" spans="1:17" s="260" customFormat="1" hidden="1" outlineLevel="1">
      <c r="A480" s="257"/>
      <c r="B480" s="258"/>
      <c r="C480" s="259"/>
      <c r="D480" s="256"/>
      <c r="E480" s="197" t="s">
        <v>1146</v>
      </c>
      <c r="F480" s="197"/>
      <c r="G480" s="197" t="s">
        <v>170</v>
      </c>
      <c r="H480" s="197"/>
      <c r="I480" s="197"/>
      <c r="J480" s="197">
        <f t="shared" ref="J480:Q480" si="299" xml:space="preserve"> J67 + J156 + J245 + J334 + J423</f>
        <v>0</v>
      </c>
      <c r="K480" s="197">
        <f t="shared" si="299"/>
        <v>0</v>
      </c>
      <c r="L480" s="197">
        <f t="shared" si="299"/>
        <v>75.918675343060798</v>
      </c>
      <c r="M480" s="197">
        <f t="shared" si="299"/>
        <v>73.187372370647196</v>
      </c>
      <c r="N480" s="197">
        <f t="shared" si="299"/>
        <v>0</v>
      </c>
      <c r="O480" s="197">
        <f t="shared" si="299"/>
        <v>0</v>
      </c>
      <c r="P480" s="197">
        <f t="shared" si="299"/>
        <v>0</v>
      </c>
      <c r="Q480" s="197">
        <f t="shared" si="299"/>
        <v>0</v>
      </c>
    </row>
    <row r="481" spans="1:17" s="260" customFormat="1" hidden="1" outlineLevel="1">
      <c r="A481" s="257"/>
      <c r="B481" s="258"/>
      <c r="C481" s="259"/>
      <c r="D481" s="256"/>
      <c r="E481" s="197"/>
      <c r="F481" s="197"/>
      <c r="G481" s="197"/>
      <c r="H481" s="197"/>
      <c r="I481" s="197"/>
      <c r="J481" s="197"/>
      <c r="K481" s="197"/>
      <c r="L481" s="197"/>
      <c r="M481" s="197"/>
      <c r="N481" s="197"/>
      <c r="O481" s="197"/>
      <c r="P481" s="197"/>
      <c r="Q481" s="197"/>
    </row>
    <row r="482" spans="1:17" s="260" customFormat="1" hidden="1" outlineLevel="1">
      <c r="A482" s="257"/>
      <c r="B482" s="258"/>
      <c r="C482" s="259"/>
      <c r="D482" s="256"/>
      <c r="E482" s="197" t="s">
        <v>1147</v>
      </c>
      <c r="F482" s="197"/>
      <c r="G482" s="197" t="s">
        <v>170</v>
      </c>
      <c r="H482" s="197"/>
      <c r="I482" s="197"/>
      <c r="J482" s="197">
        <f xml:space="preserve"> J69 + J158 + J247 + J336 + J425</f>
        <v>0</v>
      </c>
      <c r="K482" s="197">
        <f t="shared" ref="K482:Q482" si="300" xml:space="preserve"> K69 + K158 + K247 + K336 + K425</f>
        <v>0</v>
      </c>
      <c r="L482" s="197">
        <f t="shared" si="300"/>
        <v>0</v>
      </c>
      <c r="M482" s="197">
        <f t="shared" si="300"/>
        <v>0</v>
      </c>
      <c r="N482" s="197">
        <f t="shared" si="300"/>
        <v>0</v>
      </c>
      <c r="O482" s="197">
        <f t="shared" si="300"/>
        <v>0</v>
      </c>
      <c r="P482" s="197">
        <f t="shared" si="300"/>
        <v>0</v>
      </c>
      <c r="Q482" s="197">
        <f t="shared" si="300"/>
        <v>0</v>
      </c>
    </row>
    <row r="483" spans="1:17" s="260" customFormat="1" hidden="1" outlineLevel="1">
      <c r="A483" s="257"/>
      <c r="B483" s="258"/>
      <c r="C483" s="259"/>
      <c r="D483" s="256"/>
      <c r="E483" s="197" t="s">
        <v>1148</v>
      </c>
      <c r="F483" s="197"/>
      <c r="G483" s="197" t="s">
        <v>170</v>
      </c>
      <c r="H483" s="197"/>
      <c r="I483" s="197"/>
      <c r="J483" s="197">
        <f t="shared" ref="J483:Q483" si="301" xml:space="preserve"> J70 + J159 + J248 + J337 + J426</f>
        <v>0</v>
      </c>
      <c r="K483" s="197">
        <f t="shared" si="301"/>
        <v>0</v>
      </c>
      <c r="L483" s="197">
        <f t="shared" si="301"/>
        <v>0</v>
      </c>
      <c r="M483" s="197">
        <f t="shared" si="301"/>
        <v>22.023906244688028</v>
      </c>
      <c r="N483" s="197">
        <f t="shared" si="301"/>
        <v>0</v>
      </c>
      <c r="O483" s="197">
        <f t="shared" si="301"/>
        <v>0</v>
      </c>
      <c r="P483" s="197">
        <f t="shared" si="301"/>
        <v>0</v>
      </c>
      <c r="Q483" s="197">
        <f t="shared" si="301"/>
        <v>0</v>
      </c>
    </row>
    <row r="484" spans="1:17" s="260" customFormat="1" hidden="1" outlineLevel="1">
      <c r="A484" s="257"/>
      <c r="B484" s="258"/>
      <c r="C484" s="259"/>
      <c r="D484" s="256"/>
      <c r="E484" s="197" t="s">
        <v>1149</v>
      </c>
      <c r="F484" s="197"/>
      <c r="G484" s="197" t="s">
        <v>170</v>
      </c>
      <c r="H484" s="197"/>
      <c r="I484" s="197"/>
      <c r="J484" s="197">
        <f t="shared" ref="J484:Q484" si="302" xml:space="preserve"> J71 + J160 + J249 + J338 + J427</f>
        <v>0</v>
      </c>
      <c r="K484" s="197">
        <f t="shared" si="302"/>
        <v>0</v>
      </c>
      <c r="L484" s="197">
        <f t="shared" si="302"/>
        <v>0</v>
      </c>
      <c r="M484" s="197">
        <f t="shared" si="302"/>
        <v>0.27794210631359939</v>
      </c>
      <c r="N484" s="197">
        <f t="shared" si="302"/>
        <v>0</v>
      </c>
      <c r="O484" s="197">
        <f t="shared" si="302"/>
        <v>0</v>
      </c>
      <c r="P484" s="197">
        <f t="shared" si="302"/>
        <v>0</v>
      </c>
      <c r="Q484" s="197">
        <f t="shared" si="302"/>
        <v>0</v>
      </c>
    </row>
    <row r="485" spans="1:17" s="260" customFormat="1" hidden="1" outlineLevel="1">
      <c r="A485" s="257"/>
      <c r="B485" s="258"/>
      <c r="C485" s="259"/>
      <c r="D485" s="256"/>
      <c r="E485" s="197" t="s">
        <v>1150</v>
      </c>
      <c r="F485" s="197"/>
      <c r="G485" s="197" t="s">
        <v>170</v>
      </c>
      <c r="H485" s="197"/>
      <c r="I485" s="197"/>
      <c r="J485" s="197">
        <f t="shared" ref="J485:Q485" si="303" xml:space="preserve"> J72 + J161 + J250 + J339 + J428</f>
        <v>0</v>
      </c>
      <c r="K485" s="197">
        <f t="shared" si="303"/>
        <v>0</v>
      </c>
      <c r="L485" s="197">
        <f t="shared" si="303"/>
        <v>0</v>
      </c>
      <c r="M485" s="197">
        <f xml:space="preserve"> M72 + M161 + M250 + M339 + M428</f>
        <v>21.745964138374426</v>
      </c>
      <c r="N485" s="197">
        <f t="shared" si="303"/>
        <v>0</v>
      </c>
      <c r="O485" s="197">
        <f t="shared" si="303"/>
        <v>0</v>
      </c>
      <c r="P485" s="197">
        <f t="shared" si="303"/>
        <v>0</v>
      </c>
      <c r="Q485" s="197">
        <f t="shared" si="303"/>
        <v>0</v>
      </c>
    </row>
    <row r="486" spans="1:17" s="260" customFormat="1" hidden="1" outlineLevel="1">
      <c r="A486" s="257"/>
      <c r="B486" s="258"/>
      <c r="C486" s="259"/>
      <c r="D486" s="256"/>
      <c r="E486" s="197"/>
      <c r="F486" s="197"/>
      <c r="G486" s="197"/>
      <c r="H486" s="197"/>
      <c r="I486" s="197"/>
      <c r="J486" s="197"/>
      <c r="K486" s="197"/>
      <c r="L486" s="197"/>
      <c r="M486" s="197"/>
      <c r="N486" s="197"/>
      <c r="O486" s="197"/>
      <c r="P486" s="197"/>
      <c r="Q486" s="197"/>
    </row>
    <row r="487" spans="1:17" s="260" customFormat="1" hidden="1" outlineLevel="1">
      <c r="A487" s="257"/>
      <c r="B487" s="258"/>
      <c r="C487" s="259"/>
      <c r="D487" s="256"/>
      <c r="E487" s="197" t="s">
        <v>1151</v>
      </c>
      <c r="F487" s="197"/>
      <c r="G487" s="197" t="s">
        <v>170</v>
      </c>
      <c r="H487" s="197"/>
      <c r="I487" s="197"/>
      <c r="J487" s="197">
        <f t="shared" ref="J487:Q487" si="304" xml:space="preserve"> J74 + J163 + J252 + J341 + J430</f>
        <v>0</v>
      </c>
      <c r="K487" s="197">
        <f t="shared" si="304"/>
        <v>0</v>
      </c>
      <c r="L487" s="197">
        <f t="shared" si="304"/>
        <v>0</v>
      </c>
      <c r="M487" s="197">
        <f xml:space="preserve"> M74 + M163 + M252 + M341 + M430</f>
        <v>74.856691196939636</v>
      </c>
      <c r="N487" s="197">
        <f t="shared" si="304"/>
        <v>0</v>
      </c>
      <c r="O487" s="197">
        <f t="shared" si="304"/>
        <v>0</v>
      </c>
      <c r="P487" s="197">
        <f t="shared" si="304"/>
        <v>0</v>
      </c>
      <c r="Q487" s="197">
        <f t="shared" si="304"/>
        <v>0</v>
      </c>
    </row>
    <row r="488" spans="1:17" s="260" customFormat="1" hidden="1" outlineLevel="1">
      <c r="A488" s="257"/>
      <c r="B488" s="258"/>
      <c r="C488" s="259"/>
      <c r="D488" s="256"/>
      <c r="E488" s="197" t="s">
        <v>1152</v>
      </c>
      <c r="F488" s="197"/>
      <c r="G488" s="197" t="s">
        <v>170</v>
      </c>
      <c r="H488" s="197"/>
      <c r="I488" s="197"/>
      <c r="J488" s="197">
        <f t="shared" ref="J488:Q488" si="305" xml:space="preserve"> J75 + J164 + J253 + J342 + J431</f>
        <v>0</v>
      </c>
      <c r="K488" s="197">
        <f t="shared" si="305"/>
        <v>0</v>
      </c>
      <c r="L488" s="197">
        <f t="shared" si="305"/>
        <v>0</v>
      </c>
      <c r="M488" s="197">
        <f t="shared" si="305"/>
        <v>74.533335432088776</v>
      </c>
      <c r="N488" s="197">
        <f t="shared" si="305"/>
        <v>0</v>
      </c>
      <c r="O488" s="197">
        <f t="shared" si="305"/>
        <v>0</v>
      </c>
      <c r="P488" s="197">
        <f t="shared" si="305"/>
        <v>0</v>
      </c>
      <c r="Q488" s="197">
        <f t="shared" si="305"/>
        <v>0</v>
      </c>
    </row>
    <row r="489" spans="1:17" s="260" customFormat="1" hidden="1" outlineLevel="1">
      <c r="A489" s="257"/>
      <c r="B489" s="258"/>
      <c r="C489" s="259"/>
      <c r="D489" s="256"/>
      <c r="E489" s="197" t="s">
        <v>1153</v>
      </c>
      <c r="F489" s="197"/>
      <c r="G489" s="197" t="s">
        <v>170</v>
      </c>
      <c r="H489" s="197"/>
      <c r="I489" s="197"/>
      <c r="J489" s="197">
        <f t="shared" ref="J489:Q489" si="306" xml:space="preserve"> J76 + J165 + J254 + J343 + J432</f>
        <v>0</v>
      </c>
      <c r="K489" s="197">
        <f t="shared" si="306"/>
        <v>0</v>
      </c>
      <c r="L489" s="197">
        <f t="shared" si="306"/>
        <v>0</v>
      </c>
      <c r="M489" s="197">
        <f t="shared" si="306"/>
        <v>10.81433866847981</v>
      </c>
      <c r="N489" s="197">
        <f t="shared" si="306"/>
        <v>0</v>
      </c>
      <c r="O489" s="197">
        <f t="shared" si="306"/>
        <v>0</v>
      </c>
      <c r="P489" s="197">
        <f t="shared" si="306"/>
        <v>0</v>
      </c>
      <c r="Q489" s="197">
        <f t="shared" si="306"/>
        <v>0</v>
      </c>
    </row>
    <row r="490" spans="1:17" s="260" customFormat="1" hidden="1" outlineLevel="1">
      <c r="A490" s="257"/>
      <c r="B490" s="258"/>
      <c r="C490" s="259"/>
      <c r="D490" s="256"/>
      <c r="E490" s="325" t="s">
        <v>1154</v>
      </c>
      <c r="F490" s="325"/>
      <c r="G490" s="325" t="s">
        <v>170</v>
      </c>
      <c r="H490" s="325"/>
      <c r="I490" s="325"/>
      <c r="J490" s="325">
        <f xml:space="preserve"> SUM(J487:J489)</f>
        <v>0</v>
      </c>
      <c r="K490" s="325">
        <f t="shared" ref="K490:Q490" si="307" xml:space="preserve"> SUM(K487:K489)</f>
        <v>0</v>
      </c>
      <c r="L490" s="325">
        <f t="shared" si="307"/>
        <v>0</v>
      </c>
      <c r="M490" s="325">
        <f xml:space="preserve"> SUM(M487:M489)</f>
        <v>160.20436529750822</v>
      </c>
      <c r="N490" s="325">
        <f t="shared" si="307"/>
        <v>0</v>
      </c>
      <c r="O490" s="325">
        <f t="shared" si="307"/>
        <v>0</v>
      </c>
      <c r="P490" s="325">
        <f t="shared" si="307"/>
        <v>0</v>
      </c>
      <c r="Q490" s="325">
        <f t="shared" si="307"/>
        <v>0</v>
      </c>
    </row>
    <row r="491" spans="1:17" s="260" customFormat="1" hidden="1" outlineLevel="1">
      <c r="A491" s="257"/>
      <c r="B491" s="258"/>
      <c r="C491" s="259"/>
      <c r="D491" s="256"/>
      <c r="E491" s="197"/>
      <c r="F491" s="197"/>
      <c r="G491" s="197"/>
      <c r="H491" s="197"/>
      <c r="I491" s="197"/>
      <c r="J491" s="197"/>
      <c r="K491" s="197"/>
      <c r="L491" s="197"/>
      <c r="M491" s="197"/>
      <c r="N491" s="197"/>
      <c r="O491" s="197"/>
      <c r="P491" s="197"/>
      <c r="Q491" s="197"/>
    </row>
    <row r="492" spans="1:17" s="260" customFormat="1">
      <c r="A492" s="257"/>
      <c r="B492" s="258"/>
      <c r="C492" s="259"/>
      <c r="D492" s="256"/>
      <c r="E492" s="197"/>
      <c r="F492" s="197"/>
      <c r="G492" s="197"/>
      <c r="H492" s="197"/>
      <c r="I492" s="197"/>
      <c r="J492" s="197"/>
      <c r="K492" s="197"/>
      <c r="L492" s="197"/>
      <c r="M492" s="197"/>
      <c r="N492" s="197"/>
      <c r="O492" s="197"/>
      <c r="P492" s="197"/>
      <c r="Q492" s="197"/>
    </row>
    <row r="493" spans="1:17" s="33" customFormat="1" collapsed="1">
      <c r="A493" s="33" t="s">
        <v>1017</v>
      </c>
    </row>
    <row r="494" spans="1:17" hidden="1" outlineLevel="1">
      <c r="D494" s="83"/>
    </row>
    <row r="495" spans="1:17" hidden="1" outlineLevel="1">
      <c r="D495" s="83"/>
      <c r="E495" s="394"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4.7111779455481617E-2</v>
      </c>
      <c r="N495" s="84">
        <f t="shared" si="309"/>
        <v>0</v>
      </c>
      <c r="O495" s="84">
        <f t="shared" si="309"/>
        <v>0</v>
      </c>
      <c r="P495" s="84">
        <f t="shared" si="309"/>
        <v>0</v>
      </c>
      <c r="Q495" s="84">
        <f t="shared" si="309"/>
        <v>0</v>
      </c>
    </row>
    <row r="496" spans="1:17" hidden="1" outlineLevel="1">
      <c r="D496" s="83"/>
      <c r="E496" s="196" t="str">
        <f t="shared" ref="E496:Q496" si="310" xml:space="preserve"> E183</f>
        <v>Annual update roll forward for Indexation - WN</v>
      </c>
      <c r="F496" s="196">
        <f t="shared" si="310"/>
        <v>0</v>
      </c>
      <c r="G496" s="196" t="str">
        <f t="shared" si="310"/>
        <v>£m</v>
      </c>
      <c r="H496" s="196">
        <f t="shared" si="310"/>
        <v>0</v>
      </c>
      <c r="I496" s="196">
        <f t="shared" si="310"/>
        <v>0</v>
      </c>
      <c r="J496" s="196">
        <f t="shared" si="310"/>
        <v>0</v>
      </c>
      <c r="K496" s="196">
        <f t="shared" si="310"/>
        <v>0</v>
      </c>
      <c r="L496" s="196">
        <f t="shared" si="310"/>
        <v>0</v>
      </c>
      <c r="M496" s="196">
        <f t="shared" si="310"/>
        <v>1.4908356030792618</v>
      </c>
      <c r="N496" s="196">
        <f t="shared" si="310"/>
        <v>0</v>
      </c>
      <c r="O496" s="196">
        <f t="shared" si="310"/>
        <v>0</v>
      </c>
      <c r="P496" s="196">
        <f t="shared" si="310"/>
        <v>0</v>
      </c>
      <c r="Q496" s="196">
        <f t="shared" si="310"/>
        <v>0</v>
      </c>
    </row>
    <row r="497" spans="1:20" hidden="1" outlineLevel="1">
      <c r="D497" s="83"/>
      <c r="E497" s="196" t="str">
        <f t="shared" ref="E497:Q497" si="311" xml:space="preserve"> E272</f>
        <v>Annual update roll forward for Indexation - WWN</v>
      </c>
      <c r="F497" s="196">
        <f t="shared" si="311"/>
        <v>0</v>
      </c>
      <c r="G497" s="196" t="str">
        <f t="shared" si="311"/>
        <v>£m</v>
      </c>
      <c r="H497" s="196">
        <f t="shared" si="311"/>
        <v>0</v>
      </c>
      <c r="I497" s="196">
        <f t="shared" si="311"/>
        <v>0</v>
      </c>
      <c r="J497" s="196">
        <f t="shared" si="311"/>
        <v>0</v>
      </c>
      <c r="K497" s="196">
        <f t="shared" si="311"/>
        <v>0</v>
      </c>
      <c r="L497" s="196">
        <f t="shared" si="311"/>
        <v>0</v>
      </c>
      <c r="M497" s="196">
        <f t="shared" si="311"/>
        <v>0</v>
      </c>
      <c r="N497" s="196">
        <f t="shared" si="311"/>
        <v>0</v>
      </c>
      <c r="O497" s="196">
        <f t="shared" si="311"/>
        <v>0</v>
      </c>
      <c r="P497" s="196">
        <f t="shared" si="311"/>
        <v>0</v>
      </c>
      <c r="Q497" s="196">
        <f t="shared" si="311"/>
        <v>0</v>
      </c>
    </row>
    <row r="498" spans="1:20" hidden="1" outlineLevel="1">
      <c r="D498" s="83"/>
      <c r="E498" s="196" t="str">
        <f t="shared" ref="E498:Q498" si="312" xml:space="preserve"> E361</f>
        <v>Annual update roll forward for Indexation - BR</v>
      </c>
      <c r="F498" s="196">
        <f t="shared" si="312"/>
        <v>0</v>
      </c>
      <c r="G498" s="196" t="str">
        <f t="shared" si="312"/>
        <v>£m</v>
      </c>
      <c r="H498" s="196">
        <f t="shared" si="312"/>
        <v>0</v>
      </c>
      <c r="I498" s="196">
        <f t="shared" si="312"/>
        <v>0</v>
      </c>
      <c r="J498" s="196">
        <f t="shared" si="312"/>
        <v>0</v>
      </c>
      <c r="K498" s="196">
        <f t="shared" si="312"/>
        <v>0</v>
      </c>
      <c r="L498" s="196">
        <f t="shared" si="312"/>
        <v>0</v>
      </c>
      <c r="M498" s="196">
        <f t="shared" si="312"/>
        <v>0</v>
      </c>
      <c r="N498" s="196">
        <f t="shared" si="312"/>
        <v>0</v>
      </c>
      <c r="O498" s="196">
        <f t="shared" si="312"/>
        <v>0</v>
      </c>
      <c r="P498" s="196">
        <f t="shared" si="312"/>
        <v>0</v>
      </c>
      <c r="Q498" s="196">
        <f t="shared" si="312"/>
        <v>0</v>
      </c>
    </row>
    <row r="499" spans="1:20" hidden="1" outlineLevel="1">
      <c r="D499" s="83"/>
      <c r="E499" s="196" t="str">
        <f t="shared" ref="E499:Q499" si="313" xml:space="preserve"> E450</f>
        <v>Annual update roll forward for Indexation - DMMY</v>
      </c>
      <c r="F499" s="196">
        <f t="shared" si="313"/>
        <v>0</v>
      </c>
      <c r="G499" s="196" t="str">
        <f t="shared" si="313"/>
        <v>£m</v>
      </c>
      <c r="H499" s="196">
        <f t="shared" si="313"/>
        <v>0</v>
      </c>
      <c r="I499" s="196">
        <f t="shared" si="313"/>
        <v>0</v>
      </c>
      <c r="J499" s="196">
        <f t="shared" si="313"/>
        <v>0</v>
      </c>
      <c r="K499" s="196">
        <f t="shared" si="313"/>
        <v>0</v>
      </c>
      <c r="L499" s="196">
        <f t="shared" si="313"/>
        <v>0</v>
      </c>
      <c r="M499" s="196">
        <f t="shared" si="313"/>
        <v>1.0554933631856886E-10</v>
      </c>
      <c r="N499" s="196">
        <f t="shared" si="313"/>
        <v>0</v>
      </c>
      <c r="O499" s="196">
        <f t="shared" si="313"/>
        <v>0</v>
      </c>
      <c r="P499" s="196">
        <f t="shared" si="313"/>
        <v>0</v>
      </c>
      <c r="Q499" s="196">
        <f t="shared" si="313"/>
        <v>0</v>
      </c>
    </row>
    <row r="500" spans="1:20" s="315" customFormat="1" hidden="1" outlineLevel="1">
      <c r="A500" s="311"/>
      <c r="B500" s="312"/>
      <c r="C500" s="313"/>
      <c r="D500" s="251"/>
      <c r="E500" s="325" t="s">
        <v>1018</v>
      </c>
      <c r="F500" s="317"/>
      <c r="G500" s="317" t="s">
        <v>170</v>
      </c>
      <c r="H500" s="317"/>
      <c r="I500" s="317"/>
      <c r="J500" s="317">
        <f t="shared" ref="J500:Q500" si="314" xml:space="preserve"> SUM(J495:J499)</f>
        <v>0</v>
      </c>
      <c r="K500" s="317">
        <f t="shared" si="314"/>
        <v>0</v>
      </c>
      <c r="L500" s="317">
        <f t="shared" si="314"/>
        <v>0</v>
      </c>
      <c r="M500" s="317">
        <f xml:space="preserve"> SUM(M495:M499)</f>
        <v>1.5379473826402927</v>
      </c>
      <c r="N500" s="317">
        <f t="shared" si="314"/>
        <v>0</v>
      </c>
      <c r="O500" s="317">
        <f t="shared" si="314"/>
        <v>0</v>
      </c>
      <c r="P500" s="317">
        <f t="shared" si="314"/>
        <v>0</v>
      </c>
      <c r="Q500" s="317">
        <f t="shared" si="314"/>
        <v>0</v>
      </c>
    </row>
    <row r="501" spans="1:20" s="149" customFormat="1" hidden="1" outlineLevel="1">
      <c r="A501" s="144"/>
      <c r="B501" s="145"/>
      <c r="C501" s="146"/>
      <c r="D501" s="147"/>
      <c r="E501" s="148"/>
      <c r="G501" s="150"/>
    </row>
    <row r="502" spans="1:20">
      <c r="D502" s="83"/>
    </row>
    <row r="503" spans="1:20" collapsed="1">
      <c r="A503" s="33" t="s">
        <v>603</v>
      </c>
      <c r="B503" s="33"/>
      <c r="C503" s="33"/>
      <c r="D503" s="33"/>
      <c r="E503" s="33"/>
      <c r="F503" s="33"/>
      <c r="G503" s="33"/>
      <c r="H503" s="33"/>
      <c r="I503" s="33"/>
      <c r="J503" s="33"/>
      <c r="K503" s="33"/>
      <c r="L503" s="33"/>
      <c r="M503" s="33"/>
      <c r="N503" s="33"/>
      <c r="O503" s="33"/>
      <c r="P503" s="33"/>
      <c r="Q503" s="33"/>
      <c r="R503" s="33"/>
      <c r="S503" s="33"/>
      <c r="T503" s="33"/>
    </row>
    <row r="504" spans="1:20" s="241" customFormat="1" hidden="1" outlineLevel="1">
      <c r="A504" s="274"/>
      <c r="B504" s="274"/>
      <c r="C504" s="274"/>
      <c r="D504" s="274"/>
      <c r="E504" s="274"/>
      <c r="F504" s="274"/>
      <c r="G504" s="274"/>
      <c r="H504" s="274"/>
      <c r="I504" s="274"/>
      <c r="J504" s="274"/>
      <c r="K504" s="274"/>
      <c r="L504" s="274"/>
      <c r="M504" s="274"/>
      <c r="N504" s="274"/>
      <c r="O504" s="274"/>
      <c r="P504" s="274"/>
      <c r="Q504" s="274"/>
      <c r="R504" s="274"/>
      <c r="S504" s="274"/>
      <c r="T504" s="274"/>
    </row>
    <row r="505" spans="1:20" hidden="1" outlineLevel="1" collapsed="1">
      <c r="B505" s="85" t="s">
        <v>1155</v>
      </c>
      <c r="D505" s="83"/>
    </row>
    <row r="506" spans="1:20" s="188" customFormat="1" hidden="1" outlineLevel="2">
      <c r="A506" s="184"/>
      <c r="B506" s="217"/>
      <c r="C506" s="186"/>
      <c r="D506" s="187"/>
      <c r="E506" s="182" t="str">
        <f xml:space="preserve"> Inp!E$201</f>
        <v>Regulatory equity notional (PR19FD)</v>
      </c>
      <c r="F506" s="182">
        <f xml:space="preserve"> Inp!F$201</f>
        <v>0</v>
      </c>
      <c r="G506" s="182" t="str">
        <f xml:space="preserve"> Inp!G$201</f>
        <v>%</v>
      </c>
      <c r="H506" s="182">
        <f xml:space="preserve"> Inp!H$201</f>
        <v>0</v>
      </c>
      <c r="I506" s="182">
        <f xml:space="preserve"> Inp!I$201</f>
        <v>0</v>
      </c>
      <c r="J506" s="295">
        <f xml:space="preserve"> Inp!J$201</f>
        <v>0</v>
      </c>
      <c r="K506" s="295">
        <f xml:space="preserve"> Inp!K$201</f>
        <v>0</v>
      </c>
      <c r="L506" s="295">
        <f xml:space="preserve"> Inp!L$201</f>
        <v>0</v>
      </c>
      <c r="M506" s="295">
        <f xml:space="preserve"> Inp!M$201</f>
        <v>0.4</v>
      </c>
      <c r="N506" s="295">
        <f xml:space="preserve"> Inp!N$201</f>
        <v>0.4</v>
      </c>
      <c r="O506" s="295">
        <f xml:space="preserve"> Inp!O$201</f>
        <v>0.4</v>
      </c>
      <c r="P506" s="295">
        <f xml:space="preserve"> Inp!P$201</f>
        <v>0.4</v>
      </c>
      <c r="Q506" s="295">
        <f xml:space="preserve"> Inp!Q$201</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2.2561314555908543</v>
      </c>
      <c r="N507" s="84">
        <f t="shared" si="315"/>
        <v>0</v>
      </c>
      <c r="O507" s="84">
        <f t="shared" si="315"/>
        <v>0</v>
      </c>
      <c r="P507" s="84">
        <f t="shared" si="315"/>
        <v>0</v>
      </c>
      <c r="Q507" s="84">
        <f t="shared" si="315"/>
        <v>0</v>
      </c>
    </row>
    <row r="508" spans="1:20" hidden="1" outlineLevel="2">
      <c r="D508" s="83"/>
      <c r="E508" s="196" t="str">
        <f t="shared" ref="E508:Q508" si="316" xml:space="preserve"> E189</f>
        <v>Notional regulated equity - WN - nominal</v>
      </c>
      <c r="F508" s="196">
        <f t="shared" si="316"/>
        <v>0</v>
      </c>
      <c r="G508" s="196" t="str">
        <f t="shared" si="316"/>
        <v>£m</v>
      </c>
      <c r="H508" s="196">
        <f t="shared" si="316"/>
        <v>0</v>
      </c>
      <c r="I508" s="196">
        <f t="shared" si="316"/>
        <v>0</v>
      </c>
      <c r="J508" s="196">
        <f t="shared" si="316"/>
        <v>0</v>
      </c>
      <c r="K508" s="196">
        <f t="shared" si="316"/>
        <v>0</v>
      </c>
      <c r="L508" s="196">
        <f t="shared" si="316"/>
        <v>0</v>
      </c>
      <c r="M508" s="196">
        <f t="shared" si="316"/>
        <v>59.717858709378461</v>
      </c>
      <c r="N508" s="196">
        <f t="shared" si="316"/>
        <v>0</v>
      </c>
      <c r="O508" s="196">
        <f t="shared" si="316"/>
        <v>0</v>
      </c>
      <c r="P508" s="196">
        <f t="shared" si="316"/>
        <v>0</v>
      </c>
      <c r="Q508" s="196">
        <f t="shared" si="316"/>
        <v>0</v>
      </c>
    </row>
    <row r="509" spans="1:20" hidden="1" outlineLevel="2">
      <c r="D509" s="83"/>
      <c r="E509" s="196" t="str">
        <f t="shared" ref="E509:Q509" si="317" xml:space="preserve"> E278</f>
        <v>Notional regulated equity - WWN - nominal</v>
      </c>
      <c r="F509" s="196">
        <f t="shared" si="317"/>
        <v>0</v>
      </c>
      <c r="G509" s="196" t="str">
        <f t="shared" si="317"/>
        <v>£m</v>
      </c>
      <c r="H509" s="196">
        <f t="shared" si="317"/>
        <v>0</v>
      </c>
      <c r="I509" s="196">
        <f t="shared" si="317"/>
        <v>0</v>
      </c>
      <c r="J509" s="196">
        <f t="shared" si="317"/>
        <v>0</v>
      </c>
      <c r="K509" s="196">
        <f t="shared" si="317"/>
        <v>0</v>
      </c>
      <c r="L509" s="196">
        <f t="shared" si="317"/>
        <v>0</v>
      </c>
      <c r="M509" s="196">
        <f t="shared" si="317"/>
        <v>0</v>
      </c>
      <c r="N509" s="196">
        <f t="shared" si="317"/>
        <v>0</v>
      </c>
      <c r="O509" s="196">
        <f t="shared" si="317"/>
        <v>0</v>
      </c>
      <c r="P509" s="196">
        <f t="shared" si="317"/>
        <v>0</v>
      </c>
      <c r="Q509" s="196">
        <f t="shared" si="317"/>
        <v>0</v>
      </c>
    </row>
    <row r="510" spans="1:20" hidden="1" outlineLevel="2">
      <c r="D510" s="83"/>
      <c r="E510" s="196" t="str">
        <f t="shared" ref="E510:Q510" si="318" xml:space="preserve"> E367</f>
        <v>Notional regulated equity - BR - nominal</v>
      </c>
      <c r="F510" s="196">
        <f t="shared" si="318"/>
        <v>0</v>
      </c>
      <c r="G510" s="196" t="str">
        <f t="shared" si="318"/>
        <v>£m</v>
      </c>
      <c r="H510" s="196">
        <f t="shared" si="318"/>
        <v>0</v>
      </c>
      <c r="I510" s="196">
        <f t="shared" si="318"/>
        <v>0</v>
      </c>
      <c r="J510" s="196">
        <f t="shared" si="318"/>
        <v>0</v>
      </c>
      <c r="K510" s="196">
        <f t="shared" si="318"/>
        <v>0</v>
      </c>
      <c r="L510" s="196">
        <f t="shared" si="318"/>
        <v>0</v>
      </c>
      <c r="M510" s="196">
        <f t="shared" si="318"/>
        <v>0</v>
      </c>
      <c r="N510" s="196">
        <f t="shared" si="318"/>
        <v>0</v>
      </c>
      <c r="O510" s="196">
        <f t="shared" si="318"/>
        <v>0</v>
      </c>
      <c r="P510" s="196">
        <f t="shared" si="318"/>
        <v>0</v>
      </c>
      <c r="Q510" s="196">
        <f t="shared" si="318"/>
        <v>0</v>
      </c>
    </row>
    <row r="511" spans="1:20" hidden="1" outlineLevel="2">
      <c r="D511" s="83"/>
      <c r="E511" s="196" t="str">
        <f t="shared" ref="E511:Q511" si="319" xml:space="preserve"> E456</f>
        <v>Notional regulated equity - DMMY - nominal</v>
      </c>
      <c r="F511" s="196">
        <f t="shared" si="319"/>
        <v>0</v>
      </c>
      <c r="G511" s="196" t="str">
        <f t="shared" si="319"/>
        <v>£m</v>
      </c>
      <c r="H511" s="196">
        <f t="shared" si="319"/>
        <v>0</v>
      </c>
      <c r="I511" s="196">
        <f t="shared" si="319"/>
        <v>0</v>
      </c>
      <c r="J511" s="196">
        <f t="shared" si="319"/>
        <v>0</v>
      </c>
      <c r="K511" s="196">
        <f t="shared" si="319"/>
        <v>0</v>
      </c>
      <c r="L511" s="196">
        <f t="shared" si="319"/>
        <v>0</v>
      </c>
      <c r="M511" s="196">
        <f t="shared" si="319"/>
        <v>2.1077559540339816</v>
      </c>
      <c r="N511" s="196">
        <f t="shared" si="319"/>
        <v>0</v>
      </c>
      <c r="O511" s="196">
        <f t="shared" si="319"/>
        <v>0</v>
      </c>
      <c r="P511" s="196">
        <f t="shared" si="319"/>
        <v>0</v>
      </c>
      <c r="Q511" s="196">
        <f t="shared" si="319"/>
        <v>0</v>
      </c>
    </row>
    <row r="512" spans="1:20" hidden="1" outlineLevel="2">
      <c r="D512" s="83"/>
      <c r="E512" s="244" t="s">
        <v>1156</v>
      </c>
      <c r="F512" s="212"/>
      <c r="G512" s="212" t="s">
        <v>170</v>
      </c>
      <c r="H512" s="212"/>
      <c r="I512" s="212"/>
      <c r="J512" s="212">
        <f t="shared" ref="J512" si="320" xml:space="preserve"> SUM(J507:J511)</f>
        <v>0</v>
      </c>
      <c r="K512" s="212">
        <f t="shared" ref="K512:Q512" si="321" xml:space="preserve"> SUM(K507:K511)</f>
        <v>0</v>
      </c>
      <c r="L512" s="212">
        <f t="shared" si="321"/>
        <v>0</v>
      </c>
      <c r="M512" s="212">
        <f xml:space="preserve"> SUM(M507:M511)</f>
        <v>64.081746119003299</v>
      </c>
      <c r="N512" s="212">
        <f t="shared" si="321"/>
        <v>0</v>
      </c>
      <c r="O512" s="212">
        <f t="shared" si="321"/>
        <v>0</v>
      </c>
      <c r="P512" s="212">
        <f t="shared" si="321"/>
        <v>0</v>
      </c>
      <c r="Q512" s="212">
        <f t="shared" si="321"/>
        <v>0</v>
      </c>
    </row>
    <row r="513" spans="1:20" s="149" customFormat="1" hidden="1" outlineLevel="1">
      <c r="A513" s="144"/>
      <c r="B513" s="145"/>
      <c r="C513" s="146"/>
      <c r="D513" s="147"/>
      <c r="E513" s="148"/>
      <c r="G513" s="150"/>
    </row>
    <row r="514" spans="1:20" s="149" customFormat="1" hidden="1" outlineLevel="1" collapsed="1">
      <c r="A514" s="144"/>
      <c r="B514" s="85" t="s">
        <v>1021</v>
      </c>
      <c r="C514" s="146"/>
      <c r="D514" s="147"/>
      <c r="E514" s="148"/>
      <c r="G514" s="150"/>
    </row>
    <row r="515" spans="1:20" s="188" customFormat="1" hidden="1" outlineLevel="2">
      <c r="A515" s="184"/>
      <c r="B515" s="217"/>
      <c r="C515" s="186"/>
      <c r="D515" s="187"/>
      <c r="E515" s="182" t="str">
        <f xml:space="preserve"> Inp!E$201</f>
        <v>Regulatory equity notional (PR19FD)</v>
      </c>
      <c r="F515" s="182">
        <f xml:space="preserve"> Inp!F$201</f>
        <v>0</v>
      </c>
      <c r="G515" s="182" t="str">
        <f xml:space="preserve"> Inp!G$201</f>
        <v>%</v>
      </c>
      <c r="H515" s="182">
        <f xml:space="preserve"> Inp!H$201</f>
        <v>0</v>
      </c>
      <c r="I515" s="182">
        <f xml:space="preserve"> Inp!I$201</f>
        <v>0</v>
      </c>
      <c r="J515" s="295">
        <f xml:space="preserve"> Inp!J$201</f>
        <v>0</v>
      </c>
      <c r="K515" s="295">
        <f xml:space="preserve"> Inp!K$201</f>
        <v>0</v>
      </c>
      <c r="L515" s="295">
        <f xml:space="preserve"> Inp!L$201</f>
        <v>0</v>
      </c>
      <c r="M515" s="295">
        <f xml:space="preserve"> Inp!M$201</f>
        <v>0.4</v>
      </c>
      <c r="N515" s="295">
        <f xml:space="preserve"> Inp!N$201</f>
        <v>0.4</v>
      </c>
      <c r="O515" s="295">
        <f xml:space="preserve"> Inp!O$201</f>
        <v>0.4</v>
      </c>
      <c r="P515" s="295">
        <f xml:space="preserve"> Inp!P$201</f>
        <v>0.4</v>
      </c>
      <c r="Q515" s="295">
        <f xml:space="preserve"> Inp!Q$201</f>
        <v>0.4</v>
      </c>
    </row>
    <row r="516" spans="1:20" hidden="1" outlineLevel="2">
      <c r="D516" s="83"/>
      <c r="E516" s="196" t="str">
        <f t="shared" ref="E516:Q516" si="322" xml:space="preserve"> E102</f>
        <v>Notional regulated equity - WR - real (2017-18 prices)</v>
      </c>
      <c r="F516" s="196">
        <f t="shared" si="322"/>
        <v>0</v>
      </c>
      <c r="G516" s="196" t="str">
        <f t="shared" si="322"/>
        <v>£m</v>
      </c>
      <c r="H516" s="196">
        <f t="shared" si="322"/>
        <v>0</v>
      </c>
      <c r="I516" s="196">
        <f t="shared" si="322"/>
        <v>0</v>
      </c>
      <c r="J516" s="196">
        <f t="shared" si="322"/>
        <v>0</v>
      </c>
      <c r="K516" s="196">
        <f t="shared" si="322"/>
        <v>0</v>
      </c>
      <c r="L516" s="196">
        <f t="shared" si="322"/>
        <v>0</v>
      </c>
      <c r="M516" s="196">
        <f t="shared" si="322"/>
        <v>2.1549820502267787</v>
      </c>
      <c r="N516" s="196">
        <f t="shared" si="322"/>
        <v>0</v>
      </c>
      <c r="O516" s="196">
        <f t="shared" si="322"/>
        <v>0</v>
      </c>
      <c r="P516" s="196">
        <f t="shared" si="322"/>
        <v>0</v>
      </c>
      <c r="Q516" s="196">
        <f t="shared" si="322"/>
        <v>0</v>
      </c>
    </row>
    <row r="517" spans="1:20" hidden="1" outlineLevel="2">
      <c r="D517" s="83"/>
      <c r="E517" s="196" t="str">
        <f t="shared" ref="E517:Q517" si="323" xml:space="preserve"> E191</f>
        <v>Notional regulated equity - WN - real (2017-18 prices)</v>
      </c>
      <c r="F517" s="196">
        <f t="shared" si="323"/>
        <v>0</v>
      </c>
      <c r="G517" s="196" t="str">
        <f t="shared" si="323"/>
        <v>£m</v>
      </c>
      <c r="H517" s="196">
        <f t="shared" si="323"/>
        <v>0</v>
      </c>
      <c r="I517" s="196">
        <f t="shared" si="323"/>
        <v>0</v>
      </c>
      <c r="J517" s="196">
        <f t="shared" si="323"/>
        <v>0</v>
      </c>
      <c r="K517" s="196">
        <f t="shared" si="323"/>
        <v>0</v>
      </c>
      <c r="L517" s="196">
        <f t="shared" si="323"/>
        <v>0</v>
      </c>
      <c r="M517" s="196">
        <f t="shared" si="323"/>
        <v>57.040520966889702</v>
      </c>
      <c r="N517" s="196">
        <f t="shared" si="323"/>
        <v>0</v>
      </c>
      <c r="O517" s="196">
        <f t="shared" si="323"/>
        <v>0</v>
      </c>
      <c r="P517" s="196">
        <f t="shared" si="323"/>
        <v>0</v>
      </c>
      <c r="Q517" s="196">
        <f t="shared" si="323"/>
        <v>0</v>
      </c>
    </row>
    <row r="518" spans="1:20" hidden="1" outlineLevel="2">
      <c r="D518" s="83"/>
      <c r="E518" s="196" t="str">
        <f t="shared" ref="E518:Q518" si="324" xml:space="preserve"> E280</f>
        <v>Notional regulated equity - WWN - real (2017-18 prices)</v>
      </c>
      <c r="F518" s="196">
        <f t="shared" si="324"/>
        <v>0</v>
      </c>
      <c r="G518" s="196" t="str">
        <f t="shared" si="324"/>
        <v>£m</v>
      </c>
      <c r="H518" s="196">
        <f t="shared" si="324"/>
        <v>0</v>
      </c>
      <c r="I518" s="196">
        <f t="shared" si="324"/>
        <v>0</v>
      </c>
      <c r="J518" s="196">
        <f t="shared" si="324"/>
        <v>0</v>
      </c>
      <c r="K518" s="196">
        <f t="shared" si="324"/>
        <v>0</v>
      </c>
      <c r="L518" s="196">
        <f t="shared" si="324"/>
        <v>0</v>
      </c>
      <c r="M518" s="196">
        <f t="shared" si="324"/>
        <v>0</v>
      </c>
      <c r="N518" s="196">
        <f t="shared" si="324"/>
        <v>0</v>
      </c>
      <c r="O518" s="196">
        <f t="shared" si="324"/>
        <v>0</v>
      </c>
      <c r="P518" s="196">
        <f t="shared" si="324"/>
        <v>0</v>
      </c>
      <c r="Q518" s="196">
        <f t="shared" si="324"/>
        <v>0</v>
      </c>
    </row>
    <row r="519" spans="1:20" hidden="1" outlineLevel="2">
      <c r="D519" s="83"/>
      <c r="E519" s="196" t="str">
        <f t="shared" ref="E519:Q519" si="325" xml:space="preserve"> E369</f>
        <v>Notional regulated equity - BR - real (2017-18 prices)</v>
      </c>
      <c r="F519" s="196">
        <f t="shared" si="325"/>
        <v>0</v>
      </c>
      <c r="G519" s="196" t="str">
        <f t="shared" si="325"/>
        <v>£m</v>
      </c>
      <c r="H519" s="196">
        <f t="shared" si="325"/>
        <v>0</v>
      </c>
      <c r="I519" s="196">
        <f t="shared" si="325"/>
        <v>0</v>
      </c>
      <c r="J519" s="196">
        <f t="shared" si="325"/>
        <v>0</v>
      </c>
      <c r="K519" s="196">
        <f t="shared" si="325"/>
        <v>0</v>
      </c>
      <c r="L519" s="196">
        <f t="shared" si="325"/>
        <v>0</v>
      </c>
      <c r="M519" s="196">
        <f t="shared" si="325"/>
        <v>0</v>
      </c>
      <c r="N519" s="196">
        <f t="shared" si="325"/>
        <v>0</v>
      </c>
      <c r="O519" s="196">
        <f t="shared" si="325"/>
        <v>0</v>
      </c>
      <c r="P519" s="196">
        <f t="shared" si="325"/>
        <v>0</v>
      </c>
      <c r="Q519" s="196">
        <f t="shared" si="325"/>
        <v>0</v>
      </c>
    </row>
    <row r="520" spans="1:20" hidden="1" outlineLevel="2">
      <c r="D520" s="83"/>
      <c r="E520" s="196" t="str">
        <f t="shared" ref="E520:Q520" si="326" xml:space="preserve"> E458</f>
        <v>Notional regulated equity - DMMY - real (2017-18 prices)</v>
      </c>
      <c r="F520" s="196">
        <f t="shared" si="326"/>
        <v>0</v>
      </c>
      <c r="G520" s="196" t="str">
        <f t="shared" si="326"/>
        <v>£m</v>
      </c>
      <c r="H520" s="196">
        <f t="shared" si="326"/>
        <v>0</v>
      </c>
      <c r="I520" s="196">
        <f t="shared" si="326"/>
        <v>0</v>
      </c>
      <c r="J520" s="196">
        <f t="shared" si="326"/>
        <v>0</v>
      </c>
      <c r="K520" s="196">
        <f t="shared" si="326"/>
        <v>0</v>
      </c>
      <c r="L520" s="196">
        <f t="shared" si="326"/>
        <v>0</v>
      </c>
      <c r="M520" s="196">
        <f t="shared" si="326"/>
        <v>2.0132586848811553</v>
      </c>
      <c r="N520" s="196">
        <f t="shared" si="326"/>
        <v>0</v>
      </c>
      <c r="O520" s="196">
        <f t="shared" si="326"/>
        <v>0</v>
      </c>
      <c r="P520" s="196">
        <f t="shared" si="326"/>
        <v>0</v>
      </c>
      <c r="Q520" s="196">
        <f t="shared" si="326"/>
        <v>0</v>
      </c>
    </row>
    <row r="521" spans="1:20" s="315" customFormat="1" hidden="1" outlineLevel="2">
      <c r="A521" s="311"/>
      <c r="B521" s="312"/>
      <c r="C521" s="313"/>
      <c r="D521" s="251"/>
      <c r="E521" s="325" t="s">
        <v>1022</v>
      </c>
      <c r="F521" s="317"/>
      <c r="G521" s="325" t="s">
        <v>170</v>
      </c>
      <c r="H521" s="317"/>
      <c r="I521" s="317"/>
      <c r="J521" s="325">
        <f t="shared" ref="J521:Q521" si="327" xml:space="preserve"> SUM(J516:J520)</f>
        <v>0</v>
      </c>
      <c r="K521" s="325">
        <f t="shared" si="327"/>
        <v>0</v>
      </c>
      <c r="L521" s="325">
        <f t="shared" si="327"/>
        <v>0</v>
      </c>
      <c r="M521" s="325">
        <f t="shared" si="327"/>
        <v>61.208761701997638</v>
      </c>
      <c r="N521" s="325">
        <f t="shared" si="327"/>
        <v>0</v>
      </c>
      <c r="O521" s="325">
        <f t="shared" si="327"/>
        <v>0</v>
      </c>
      <c r="P521" s="325">
        <f t="shared" si="327"/>
        <v>0</v>
      </c>
      <c r="Q521" s="325">
        <f t="shared" si="327"/>
        <v>0</v>
      </c>
    </row>
    <row r="522" spans="1:20" s="149" customFormat="1" hidden="1" outlineLevel="1">
      <c r="A522" s="144"/>
      <c r="B522" s="145"/>
      <c r="C522" s="146"/>
      <c r="D522" s="147"/>
      <c r="E522" s="148"/>
      <c r="G522" s="150"/>
    </row>
    <row r="523" spans="1:20">
      <c r="D523" s="83"/>
    </row>
    <row r="524" spans="1:20" collapsed="1">
      <c r="A524" s="33" t="s">
        <v>605</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1157</v>
      </c>
      <c r="D526" s="83"/>
    </row>
    <row r="527" spans="1:20" s="188" customFormat="1" hidden="1" outlineLevel="2">
      <c r="A527" s="184"/>
      <c r="B527" s="217"/>
      <c r="C527" s="186"/>
      <c r="D527" s="187"/>
      <c r="E527" s="182" t="str">
        <f xml:space="preserve"> Inp!E$209</f>
        <v>Regulatory equity actual</v>
      </c>
      <c r="F527" s="182">
        <f xml:space="preserve"> Inp!F$209</f>
        <v>0</v>
      </c>
      <c r="G527" s="182" t="str">
        <f xml:space="preserve"> Inp!G$209</f>
        <v>%</v>
      </c>
      <c r="H527" s="182">
        <f xml:space="preserve"> Inp!H$209</f>
        <v>0</v>
      </c>
      <c r="I527" s="182">
        <f xml:space="preserve"> Inp!I$209</f>
        <v>0</v>
      </c>
      <c r="J527" s="310">
        <f xml:space="preserve"> Inp!J$209</f>
        <v>0</v>
      </c>
      <c r="K527" s="310">
        <f xml:space="preserve"> Inp!K$209</f>
        <v>0</v>
      </c>
      <c r="L527" s="310">
        <f xml:space="preserve"> Inp!L$209</f>
        <v>0</v>
      </c>
      <c r="M527" s="310">
        <f xml:space="preserve"> Inp!M$209</f>
        <v>0</v>
      </c>
      <c r="N527" s="310">
        <f xml:space="preserve"> Inp!N$209</f>
        <v>0</v>
      </c>
      <c r="O527" s="310">
        <f xml:space="preserve"> Inp!O$209</f>
        <v>0</v>
      </c>
      <c r="P527" s="310">
        <f xml:space="preserve"> Inp!P$209</f>
        <v>0</v>
      </c>
      <c r="Q527" s="310">
        <f xml:space="preserve"> Inp!Q$209</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0</v>
      </c>
      <c r="N528" s="84">
        <f t="shared" si="328"/>
        <v>0</v>
      </c>
      <c r="O528" s="84">
        <f t="shared" si="328"/>
        <v>0</v>
      </c>
      <c r="P528" s="84">
        <f t="shared" si="328"/>
        <v>0</v>
      </c>
      <c r="Q528" s="84">
        <f t="shared" si="328"/>
        <v>0</v>
      </c>
    </row>
    <row r="529" spans="1:17" hidden="1" outlineLevel="2">
      <c r="D529" s="83"/>
      <c r="E529" s="196" t="str">
        <f t="shared" ref="E529:Q529" si="329" xml:space="preserve"> E197</f>
        <v>Actual regulated equity - WN - nominal</v>
      </c>
      <c r="F529" s="196">
        <f t="shared" si="329"/>
        <v>0</v>
      </c>
      <c r="G529" s="196" t="str">
        <f t="shared" si="329"/>
        <v>£m</v>
      </c>
      <c r="H529" s="196">
        <f t="shared" si="329"/>
        <v>0</v>
      </c>
      <c r="I529" s="196">
        <f t="shared" si="329"/>
        <v>0</v>
      </c>
      <c r="J529" s="196">
        <f t="shared" si="329"/>
        <v>0</v>
      </c>
      <c r="K529" s="196">
        <f t="shared" si="329"/>
        <v>0</v>
      </c>
      <c r="L529" s="196">
        <f t="shared" si="329"/>
        <v>0</v>
      </c>
      <c r="M529" s="196">
        <f t="shared" si="329"/>
        <v>0</v>
      </c>
      <c r="N529" s="196">
        <f t="shared" si="329"/>
        <v>0</v>
      </c>
      <c r="O529" s="196">
        <f t="shared" si="329"/>
        <v>0</v>
      </c>
      <c r="P529" s="196">
        <f t="shared" si="329"/>
        <v>0</v>
      </c>
      <c r="Q529" s="196">
        <f t="shared" si="329"/>
        <v>0</v>
      </c>
    </row>
    <row r="530" spans="1:17" hidden="1" outlineLevel="2">
      <c r="D530" s="83"/>
      <c r="E530" s="196" t="str">
        <f t="shared" ref="E530:Q530" si="330" xml:space="preserve"> E286</f>
        <v>Actual regulated equity - WWN - nominal</v>
      </c>
      <c r="F530" s="196">
        <f t="shared" si="330"/>
        <v>0</v>
      </c>
      <c r="G530" s="196" t="str">
        <f t="shared" si="330"/>
        <v>£m</v>
      </c>
      <c r="H530" s="196">
        <f t="shared" si="330"/>
        <v>0</v>
      </c>
      <c r="I530" s="196">
        <f t="shared" si="330"/>
        <v>0</v>
      </c>
      <c r="J530" s="196">
        <f t="shared" si="330"/>
        <v>0</v>
      </c>
      <c r="K530" s="196">
        <f t="shared" si="330"/>
        <v>0</v>
      </c>
      <c r="L530" s="196">
        <f t="shared" si="330"/>
        <v>0</v>
      </c>
      <c r="M530" s="196">
        <f t="shared" si="330"/>
        <v>0</v>
      </c>
      <c r="N530" s="196">
        <f t="shared" si="330"/>
        <v>0</v>
      </c>
      <c r="O530" s="196">
        <f t="shared" si="330"/>
        <v>0</v>
      </c>
      <c r="P530" s="196">
        <f t="shared" si="330"/>
        <v>0</v>
      </c>
      <c r="Q530" s="196">
        <f t="shared" si="330"/>
        <v>0</v>
      </c>
    </row>
    <row r="531" spans="1:17" hidden="1" outlineLevel="2">
      <c r="D531" s="83"/>
      <c r="E531" s="196" t="str">
        <f t="shared" ref="E531:Q531" si="331" xml:space="preserve"> E375</f>
        <v>Actual regulated equity - BR - nominal</v>
      </c>
      <c r="F531" s="196">
        <f t="shared" si="331"/>
        <v>0</v>
      </c>
      <c r="G531" s="196" t="str">
        <f t="shared" si="331"/>
        <v>£m</v>
      </c>
      <c r="H531" s="196">
        <f t="shared" si="331"/>
        <v>0</v>
      </c>
      <c r="I531" s="196">
        <f t="shared" si="331"/>
        <v>0</v>
      </c>
      <c r="J531" s="196">
        <f t="shared" si="331"/>
        <v>0</v>
      </c>
      <c r="K531" s="196">
        <f t="shared" si="331"/>
        <v>0</v>
      </c>
      <c r="L531" s="196">
        <f t="shared" si="331"/>
        <v>0</v>
      </c>
      <c r="M531" s="196">
        <f t="shared" si="331"/>
        <v>0</v>
      </c>
      <c r="N531" s="196">
        <f t="shared" si="331"/>
        <v>0</v>
      </c>
      <c r="O531" s="196">
        <f t="shared" si="331"/>
        <v>0</v>
      </c>
      <c r="P531" s="196">
        <f t="shared" si="331"/>
        <v>0</v>
      </c>
      <c r="Q531" s="196">
        <f t="shared" si="331"/>
        <v>0</v>
      </c>
    </row>
    <row r="532" spans="1:17" hidden="1" outlineLevel="2">
      <c r="D532" s="83"/>
      <c r="E532" s="196" t="str">
        <f t="shared" ref="E532:Q532" si="332" xml:space="preserve"> E464</f>
        <v>Actual regulated equity - DMMY - nominal</v>
      </c>
      <c r="F532" s="196">
        <f t="shared" si="332"/>
        <v>0</v>
      </c>
      <c r="G532" s="196" t="str">
        <f t="shared" si="332"/>
        <v>£m</v>
      </c>
      <c r="H532" s="196">
        <f t="shared" si="332"/>
        <v>0</v>
      </c>
      <c r="I532" s="196">
        <f t="shared" si="332"/>
        <v>0</v>
      </c>
      <c r="J532" s="196">
        <f t="shared" si="332"/>
        <v>0</v>
      </c>
      <c r="K532" s="196">
        <f t="shared" si="332"/>
        <v>0</v>
      </c>
      <c r="L532" s="196">
        <f t="shared" si="332"/>
        <v>0</v>
      </c>
      <c r="M532" s="196">
        <f t="shared" si="332"/>
        <v>0</v>
      </c>
      <c r="N532" s="196">
        <f t="shared" si="332"/>
        <v>0</v>
      </c>
      <c r="O532" s="196">
        <f t="shared" si="332"/>
        <v>0</v>
      </c>
      <c r="P532" s="196">
        <f t="shared" si="332"/>
        <v>0</v>
      </c>
      <c r="Q532" s="196">
        <f t="shared" si="332"/>
        <v>0</v>
      </c>
    </row>
    <row r="533" spans="1:17" hidden="1" outlineLevel="2">
      <c r="D533" s="83"/>
      <c r="E533" s="244" t="s">
        <v>1158</v>
      </c>
      <c r="F533" s="212"/>
      <c r="G533" s="212" t="s">
        <v>170</v>
      </c>
      <c r="H533" s="212"/>
      <c r="I533" s="212"/>
      <c r="J533" s="212">
        <f t="shared" ref="J533:Q533" si="333" xml:space="preserve"> SUM(J528:J532)</f>
        <v>0</v>
      </c>
      <c r="K533" s="212">
        <f t="shared" si="333"/>
        <v>0</v>
      </c>
      <c r="L533" s="212">
        <f t="shared" si="333"/>
        <v>0</v>
      </c>
      <c r="M533" s="212">
        <f t="shared" si="333"/>
        <v>0</v>
      </c>
      <c r="N533" s="212">
        <f t="shared" si="333"/>
        <v>0</v>
      </c>
      <c r="O533" s="212">
        <f t="shared" si="333"/>
        <v>0</v>
      </c>
      <c r="P533" s="212">
        <f t="shared" si="333"/>
        <v>0</v>
      </c>
      <c r="Q533" s="212">
        <f t="shared" si="333"/>
        <v>0</v>
      </c>
    </row>
    <row r="534" spans="1:17" s="149" customFormat="1" hidden="1" outlineLevel="1">
      <c r="A534" s="144"/>
      <c r="B534" s="145"/>
      <c r="C534" s="146"/>
      <c r="D534" s="147"/>
      <c r="E534" s="148"/>
      <c r="G534" s="150"/>
    </row>
    <row r="535" spans="1:17" s="149" customFormat="1" hidden="1" outlineLevel="1" collapsed="1">
      <c r="A535" s="144"/>
      <c r="B535" s="85" t="s">
        <v>1025</v>
      </c>
      <c r="C535" s="146"/>
      <c r="D535" s="147"/>
      <c r="E535" s="148"/>
      <c r="G535" s="150"/>
    </row>
    <row r="536" spans="1:17" s="188" customFormat="1" hidden="1" outlineLevel="2">
      <c r="A536" s="184"/>
      <c r="B536" s="217"/>
      <c r="C536" s="186"/>
      <c r="D536" s="187"/>
      <c r="E536" s="182" t="str">
        <f xml:space="preserve"> Inp!E$209</f>
        <v>Regulatory equity actual</v>
      </c>
      <c r="F536" s="182">
        <f xml:space="preserve"> Inp!F$209</f>
        <v>0</v>
      </c>
      <c r="G536" s="182" t="str">
        <f xml:space="preserve"> Inp!G$209</f>
        <v>%</v>
      </c>
      <c r="H536" s="182">
        <f xml:space="preserve"> Inp!H$209</f>
        <v>0</v>
      </c>
      <c r="I536" s="182">
        <f xml:space="preserve"> Inp!I$209</f>
        <v>0</v>
      </c>
      <c r="J536" s="310">
        <f xml:space="preserve"> Inp!J$209</f>
        <v>0</v>
      </c>
      <c r="K536" s="310">
        <f xml:space="preserve"> Inp!K$209</f>
        <v>0</v>
      </c>
      <c r="L536" s="310">
        <f xml:space="preserve"> Inp!L$209</f>
        <v>0</v>
      </c>
      <c r="M536" s="310">
        <f xml:space="preserve"> Inp!M$209</f>
        <v>0</v>
      </c>
      <c r="N536" s="310">
        <f xml:space="preserve"> Inp!N$209</f>
        <v>0</v>
      </c>
      <c r="O536" s="310">
        <f xml:space="preserve"> Inp!O$209</f>
        <v>0</v>
      </c>
      <c r="P536" s="310">
        <f xml:space="preserve"> Inp!P$209</f>
        <v>0</v>
      </c>
      <c r="Q536" s="310">
        <f xml:space="preserve"> Inp!Q$209</f>
        <v>0</v>
      </c>
    </row>
    <row r="537" spans="1:17" hidden="1" outlineLevel="2">
      <c r="D537" s="83"/>
      <c r="E537" s="196" t="str">
        <f t="shared" ref="E537:Q537" si="334" xml:space="preserve"> E110</f>
        <v>Actual regulated equity - WR - real (2017-18 prices)</v>
      </c>
      <c r="F537" s="196">
        <f t="shared" si="334"/>
        <v>0</v>
      </c>
      <c r="G537" s="196" t="str">
        <f t="shared" si="334"/>
        <v>£m</v>
      </c>
      <c r="H537" s="196">
        <f t="shared" si="334"/>
        <v>0</v>
      </c>
      <c r="I537" s="196">
        <f t="shared" si="334"/>
        <v>0</v>
      </c>
      <c r="J537" s="196">
        <f t="shared" si="334"/>
        <v>0</v>
      </c>
      <c r="K537" s="196">
        <f t="shared" si="334"/>
        <v>0</v>
      </c>
      <c r="L537" s="196">
        <f t="shared" si="334"/>
        <v>0</v>
      </c>
      <c r="M537" s="196">
        <f t="shared" si="334"/>
        <v>0</v>
      </c>
      <c r="N537" s="196">
        <f t="shared" si="334"/>
        <v>0</v>
      </c>
      <c r="O537" s="196">
        <f t="shared" si="334"/>
        <v>0</v>
      </c>
      <c r="P537" s="196">
        <f t="shared" si="334"/>
        <v>0</v>
      </c>
      <c r="Q537" s="196">
        <f t="shared" si="334"/>
        <v>0</v>
      </c>
    </row>
    <row r="538" spans="1:17" s="318" customFormat="1" hidden="1" outlineLevel="2">
      <c r="A538" s="67"/>
      <c r="B538" s="85"/>
      <c r="C538" s="86"/>
      <c r="D538" s="83"/>
      <c r="E538" s="196" t="str">
        <f t="shared" ref="E538:Q538" si="335" xml:space="preserve"> E199</f>
        <v>Actual regulated equity - WN - real (2017-18 prices)</v>
      </c>
      <c r="F538" s="196">
        <f t="shared" si="335"/>
        <v>0</v>
      </c>
      <c r="G538" s="196" t="str">
        <f t="shared" si="335"/>
        <v>£m</v>
      </c>
      <c r="H538" s="196">
        <f t="shared" si="335"/>
        <v>0</v>
      </c>
      <c r="I538" s="196">
        <f t="shared" si="335"/>
        <v>0</v>
      </c>
      <c r="J538" s="196">
        <f t="shared" si="335"/>
        <v>0</v>
      </c>
      <c r="K538" s="196">
        <f t="shared" si="335"/>
        <v>0</v>
      </c>
      <c r="L538" s="196">
        <f t="shared" si="335"/>
        <v>0</v>
      </c>
      <c r="M538" s="196">
        <f t="shared" si="335"/>
        <v>0</v>
      </c>
      <c r="N538" s="196">
        <f t="shared" si="335"/>
        <v>0</v>
      </c>
      <c r="O538" s="196">
        <f t="shared" si="335"/>
        <v>0</v>
      </c>
      <c r="P538" s="196">
        <f t="shared" si="335"/>
        <v>0</v>
      </c>
      <c r="Q538" s="196">
        <f t="shared" si="335"/>
        <v>0</v>
      </c>
    </row>
    <row r="539" spans="1:17" s="318" customFormat="1" hidden="1" outlineLevel="2">
      <c r="A539" s="67"/>
      <c r="B539" s="85"/>
      <c r="C539" s="86"/>
      <c r="D539" s="83"/>
      <c r="E539" s="196" t="str">
        <f t="shared" ref="E539:Q539" si="336" xml:space="preserve"> E288</f>
        <v>Actual regulated equity - WWN - real (2017-18 prices)</v>
      </c>
      <c r="F539" s="196">
        <f t="shared" si="336"/>
        <v>0</v>
      </c>
      <c r="G539" s="196" t="str">
        <f t="shared" si="336"/>
        <v>£m</v>
      </c>
      <c r="H539" s="196">
        <f t="shared" si="336"/>
        <v>0</v>
      </c>
      <c r="I539" s="196">
        <f t="shared" si="336"/>
        <v>0</v>
      </c>
      <c r="J539" s="196">
        <f t="shared" si="336"/>
        <v>0</v>
      </c>
      <c r="K539" s="196">
        <f t="shared" si="336"/>
        <v>0</v>
      </c>
      <c r="L539" s="196">
        <f t="shared" si="336"/>
        <v>0</v>
      </c>
      <c r="M539" s="196">
        <f t="shared" si="336"/>
        <v>0</v>
      </c>
      <c r="N539" s="196">
        <f t="shared" si="336"/>
        <v>0</v>
      </c>
      <c r="O539" s="196">
        <f t="shared" si="336"/>
        <v>0</v>
      </c>
      <c r="P539" s="196">
        <f t="shared" si="336"/>
        <v>0</v>
      </c>
      <c r="Q539" s="196">
        <f t="shared" si="336"/>
        <v>0</v>
      </c>
    </row>
    <row r="540" spans="1:17" s="318" customFormat="1" hidden="1" outlineLevel="2">
      <c r="A540" s="67"/>
      <c r="B540" s="85"/>
      <c r="C540" s="86"/>
      <c r="D540" s="83"/>
      <c r="E540" s="196" t="str">
        <f t="shared" ref="E540:Q540" si="337" xml:space="preserve"> E377</f>
        <v>Actual regulated equity - BR - real (2017-18 prices)</v>
      </c>
      <c r="F540" s="196">
        <f t="shared" si="337"/>
        <v>0</v>
      </c>
      <c r="G540" s="196" t="str">
        <f t="shared" si="337"/>
        <v>£m</v>
      </c>
      <c r="H540" s="196">
        <f t="shared" si="337"/>
        <v>0</v>
      </c>
      <c r="I540" s="196">
        <f t="shared" si="337"/>
        <v>0</v>
      </c>
      <c r="J540" s="196">
        <f t="shared" si="337"/>
        <v>0</v>
      </c>
      <c r="K540" s="196">
        <f t="shared" si="337"/>
        <v>0</v>
      </c>
      <c r="L540" s="196">
        <f t="shared" si="337"/>
        <v>0</v>
      </c>
      <c r="M540" s="196">
        <f t="shared" si="337"/>
        <v>0</v>
      </c>
      <c r="N540" s="196">
        <f t="shared" si="337"/>
        <v>0</v>
      </c>
      <c r="O540" s="196">
        <f t="shared" si="337"/>
        <v>0</v>
      </c>
      <c r="P540" s="196">
        <f t="shared" si="337"/>
        <v>0</v>
      </c>
      <c r="Q540" s="196">
        <f t="shared" si="337"/>
        <v>0</v>
      </c>
    </row>
    <row r="541" spans="1:17" s="318" customFormat="1" hidden="1" outlineLevel="2">
      <c r="A541" s="67"/>
      <c r="B541" s="85"/>
      <c r="C541" s="86"/>
      <c r="D541" s="83"/>
      <c r="E541" s="196" t="str">
        <f t="shared" ref="E541:Q541" si="338" xml:space="preserve"> E466</f>
        <v>Actual regulated equity - DMMY - real (2017-18 prices)</v>
      </c>
      <c r="F541" s="196">
        <f t="shared" si="338"/>
        <v>0</v>
      </c>
      <c r="G541" s="196" t="str">
        <f t="shared" si="338"/>
        <v>£m</v>
      </c>
      <c r="H541" s="196">
        <f t="shared" si="338"/>
        <v>0</v>
      </c>
      <c r="I541" s="196">
        <f t="shared" si="338"/>
        <v>0</v>
      </c>
      <c r="J541" s="196">
        <f t="shared" si="338"/>
        <v>0</v>
      </c>
      <c r="K541" s="196">
        <f t="shared" si="338"/>
        <v>0</v>
      </c>
      <c r="L541" s="196">
        <f t="shared" si="338"/>
        <v>0</v>
      </c>
      <c r="M541" s="196">
        <f t="shared" si="338"/>
        <v>0</v>
      </c>
      <c r="N541" s="196">
        <f t="shared" si="338"/>
        <v>0</v>
      </c>
      <c r="O541" s="196">
        <f t="shared" si="338"/>
        <v>0</v>
      </c>
      <c r="P541" s="196">
        <f t="shared" si="338"/>
        <v>0</v>
      </c>
      <c r="Q541" s="196">
        <f t="shared" si="338"/>
        <v>0</v>
      </c>
    </row>
    <row r="542" spans="1:17" s="315" customFormat="1" hidden="1" outlineLevel="2">
      <c r="A542" s="311"/>
      <c r="B542" s="312"/>
      <c r="C542" s="313"/>
      <c r="D542" s="251"/>
      <c r="E542" s="325" t="s">
        <v>1026</v>
      </c>
      <c r="F542" s="317"/>
      <c r="G542" s="325" t="s">
        <v>170</v>
      </c>
      <c r="H542" s="317"/>
      <c r="I542" s="317"/>
      <c r="J542" s="325">
        <f t="shared" ref="J542:Q542" si="339" xml:space="preserve"> SUM(J537:J541)</f>
        <v>0</v>
      </c>
      <c r="K542" s="325">
        <f t="shared" si="339"/>
        <v>0</v>
      </c>
      <c r="L542" s="325">
        <f t="shared" si="339"/>
        <v>0</v>
      </c>
      <c r="M542" s="325">
        <f t="shared" si="339"/>
        <v>0</v>
      </c>
      <c r="N542" s="325">
        <f t="shared" si="339"/>
        <v>0</v>
      </c>
      <c r="O542" s="325">
        <f t="shared" si="339"/>
        <v>0</v>
      </c>
      <c r="P542" s="325">
        <f t="shared" si="339"/>
        <v>0</v>
      </c>
      <c r="Q542" s="325">
        <f t="shared" si="339"/>
        <v>0</v>
      </c>
    </row>
    <row r="543" spans="1:17" s="149" customFormat="1" hidden="1" outlineLevel="1">
      <c r="A543" s="144"/>
      <c r="B543" s="145"/>
      <c r="C543" s="146"/>
      <c r="D543" s="147"/>
      <c r="E543" s="148"/>
      <c r="G543" s="150"/>
    </row>
    <row r="544" spans="1:17" s="260" customFormat="1">
      <c r="A544" s="257"/>
      <c r="B544" s="258"/>
      <c r="C544" s="259"/>
      <c r="D544" s="256"/>
      <c r="E544" s="197"/>
      <c r="F544" s="197"/>
      <c r="G544" s="197"/>
      <c r="H544" s="197"/>
      <c r="I544" s="197"/>
      <c r="J544" s="197"/>
      <c r="K544" s="197"/>
      <c r="L544" s="197"/>
      <c r="M544" s="197"/>
      <c r="N544" s="197"/>
      <c r="O544" s="197"/>
      <c r="P544" s="197"/>
      <c r="Q544" s="197"/>
    </row>
    <row r="545" spans="1:79">
      <c r="A545" s="51" t="s">
        <v>90</v>
      </c>
      <c r="B545" s="51"/>
      <c r="C545" s="51"/>
      <c r="D545" s="255"/>
      <c r="E545" s="51"/>
      <c r="F545" s="51"/>
      <c r="G545" s="51"/>
      <c r="H545" s="51"/>
      <c r="I545" s="51"/>
      <c r="J545" s="51"/>
      <c r="K545" s="51"/>
      <c r="L545" s="51"/>
      <c r="M545" s="51"/>
      <c r="N545" s="51"/>
      <c r="O545" s="51"/>
      <c r="P545" s="51"/>
      <c r="Q545" s="51"/>
      <c r="R545" s="51"/>
      <c r="S545" s="51"/>
      <c r="T545" s="51"/>
    </row>
    <row r="551" spans="1:79" s="67" customFormat="1" hidden="1">
      <c r="B551" s="85"/>
      <c r="C551" s="86"/>
      <c r="D551" s="251"/>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1"/>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1"/>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1"/>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1"/>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1"/>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1"/>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1"/>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1"/>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1"/>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1"/>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1"/>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1"/>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1"/>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1"/>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1"/>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1"/>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1"/>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1"/>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1"/>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1"/>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1"/>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1"/>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1"/>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1"/>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1"/>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1"/>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1"/>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1"/>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1"/>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1"/>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1"/>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1"/>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1"/>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1"/>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1"/>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1"/>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1"/>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1"/>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1"/>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1"/>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1"/>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1"/>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1"/>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1"/>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1"/>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1"/>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1"/>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1"/>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1"/>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1"/>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1"/>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1"/>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1"/>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1"/>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1"/>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1"/>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1"/>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1"/>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1"/>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1"/>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1"/>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1"/>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1"/>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1"/>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1"/>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1"/>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1"/>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1"/>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1"/>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1"/>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1"/>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1"/>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1"/>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1"/>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1"/>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1"/>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1"/>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1"/>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1"/>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1"/>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1"/>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1"/>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1"/>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1"/>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1"/>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1"/>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1"/>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1"/>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1"/>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1"/>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1"/>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1"/>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1"/>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1"/>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1"/>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1"/>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1"/>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1"/>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1"/>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1"/>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1"/>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1"/>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1"/>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1"/>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1"/>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1"/>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1"/>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1"/>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1"/>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1"/>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1"/>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1"/>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1"/>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1"/>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1"/>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1"/>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1"/>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1"/>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1"/>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1"/>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1"/>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1"/>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1"/>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1"/>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1"/>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1"/>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1"/>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1"/>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1"/>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1"/>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1"/>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1"/>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1"/>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1"/>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1"/>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1"/>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1"/>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1"/>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1"/>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1"/>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1"/>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1"/>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1"/>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1"/>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1"/>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1"/>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1"/>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1"/>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1"/>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1"/>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1"/>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1"/>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1"/>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1"/>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1"/>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1"/>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1"/>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1"/>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1"/>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1"/>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1"/>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1"/>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1"/>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1"/>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1"/>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1"/>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1"/>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1"/>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1"/>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1"/>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1"/>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1"/>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1"/>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1"/>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1"/>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1"/>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1"/>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1"/>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1"/>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1"/>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1"/>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1"/>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1"/>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1"/>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1"/>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1"/>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1"/>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1"/>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1"/>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1"/>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1"/>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1"/>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1"/>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1"/>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1"/>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1"/>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1"/>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1"/>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1"/>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1"/>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1"/>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1"/>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1"/>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1"/>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1"/>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1"/>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1"/>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1"/>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1"/>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1"/>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1"/>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1"/>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1"/>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1"/>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1"/>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1"/>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1"/>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1"/>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1"/>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1"/>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1"/>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1"/>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1"/>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1"/>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1"/>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1"/>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1"/>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1"/>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1"/>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1"/>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1"/>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1"/>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1"/>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1"/>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1"/>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1"/>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1"/>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1"/>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1"/>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1"/>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1"/>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1"/>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1"/>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1"/>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1"/>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1"/>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1"/>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1"/>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1"/>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1"/>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1"/>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1"/>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1"/>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1"/>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1"/>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1"/>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1"/>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1"/>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1"/>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1"/>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1"/>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1"/>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1"/>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1"/>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1"/>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1"/>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1"/>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1"/>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1"/>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1"/>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1"/>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1"/>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1"/>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1"/>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1"/>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1"/>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1"/>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1"/>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1"/>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1"/>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1"/>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1"/>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1"/>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1"/>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1"/>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1"/>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1"/>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1"/>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1"/>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1"/>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1"/>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1"/>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1"/>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1"/>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1"/>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1"/>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1"/>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1"/>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1"/>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1"/>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1"/>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1"/>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1"/>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1"/>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1"/>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1"/>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1"/>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1"/>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1"/>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1"/>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1"/>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1"/>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1"/>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1"/>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1"/>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1"/>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1"/>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1"/>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1"/>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1"/>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1"/>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1"/>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1"/>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1"/>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1"/>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1"/>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1"/>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1"/>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1"/>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1"/>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1"/>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1"/>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1"/>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1"/>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1"/>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1"/>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1"/>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1"/>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1"/>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1"/>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1"/>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1"/>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1"/>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1"/>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1"/>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1"/>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1"/>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1"/>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1"/>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1"/>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1"/>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1"/>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1"/>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1"/>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8" customWidth="1"/>
    <col min="5" max="5" width="44.875" style="328" customWidth="1"/>
    <col min="6" max="6" width="2.75" style="328" customWidth="1"/>
    <col min="7" max="7" width="31.25" style="328" bestFit="1" customWidth="1"/>
    <col min="8" max="8" width="2.375" style="328" customWidth="1"/>
    <col min="9" max="9" width="35.375" style="328" bestFit="1" customWidth="1"/>
    <col min="10" max="10" width="2.375" style="328" customWidth="1"/>
    <col min="11" max="11" width="22.875" style="328" customWidth="1"/>
    <col min="12" max="13" width="0" style="328" hidden="1" customWidth="1"/>
    <col min="14" max="16384" width="8" style="328" hidden="1"/>
  </cols>
  <sheetData>
    <row r="1" spans="1:11" ht="31.5">
      <c r="A1" s="327" t="str">
        <f ca="1" xml:space="preserve"> RIGHT(CELL("filename", $A$1), LEN(CELL("filename", $A$1)) - SEARCH("]", CELL("filename", $A$1)))</f>
        <v>Style guide</v>
      </c>
      <c r="B1" s="327"/>
      <c r="C1" s="327"/>
      <c r="D1" s="327"/>
      <c r="E1" s="327"/>
      <c r="F1" s="327"/>
      <c r="G1" s="327"/>
      <c r="H1" s="510"/>
      <c r="I1" s="327"/>
      <c r="J1" s="327"/>
      <c r="K1" s="327"/>
    </row>
    <row r="2" spans="1:11"/>
    <row r="3" spans="1:11" s="330" customFormat="1" ht="21">
      <c r="A3" s="329" t="s">
        <v>7</v>
      </c>
      <c r="I3" s="329" t="s">
        <v>8</v>
      </c>
      <c r="K3" s="329" t="s">
        <v>9</v>
      </c>
    </row>
    <row r="4" spans="1:11"/>
    <row r="5" spans="1:11" s="331" customFormat="1" ht="15.75">
      <c r="B5" s="332" t="s">
        <v>10</v>
      </c>
      <c r="D5" s="333"/>
      <c r="E5" s="332"/>
    </row>
    <row r="6" spans="1:11">
      <c r="B6" s="334"/>
      <c r="C6" s="334"/>
      <c r="D6" s="335"/>
      <c r="E6" s="336" t="s">
        <v>11</v>
      </c>
      <c r="G6" s="337" t="s">
        <v>12</v>
      </c>
      <c r="H6" s="338"/>
      <c r="I6" s="338" t="s">
        <v>13</v>
      </c>
      <c r="J6" s="338"/>
      <c r="K6" s="338" t="s">
        <v>14</v>
      </c>
    </row>
    <row r="7" spans="1:11">
      <c r="B7" s="334"/>
      <c r="C7" s="334"/>
      <c r="D7" s="335"/>
      <c r="E7" s="339"/>
      <c r="G7" s="337"/>
      <c r="H7" s="338"/>
      <c r="I7" s="338" t="s">
        <v>15</v>
      </c>
      <c r="J7" s="338"/>
      <c r="K7" s="338"/>
    </row>
    <row r="8" spans="1:11">
      <c r="B8" s="334"/>
      <c r="C8" s="334"/>
      <c r="D8" s="335"/>
      <c r="E8" s="340" t="s">
        <v>16</v>
      </c>
      <c r="G8" s="337" t="s">
        <v>17</v>
      </c>
      <c r="H8" s="338"/>
      <c r="I8" s="338" t="s">
        <v>18</v>
      </c>
      <c r="J8" s="338"/>
      <c r="K8" s="338" t="s">
        <v>14</v>
      </c>
    </row>
    <row r="9" spans="1:11">
      <c r="B9" s="334"/>
      <c r="C9" s="334"/>
      <c r="D9" s="335"/>
      <c r="E9" s="337"/>
      <c r="G9" s="337"/>
      <c r="H9" s="338"/>
      <c r="I9" s="338" t="s">
        <v>19</v>
      </c>
      <c r="J9" s="338"/>
      <c r="K9" s="338"/>
    </row>
    <row r="10" spans="1:11">
      <c r="B10" s="334"/>
      <c r="C10" s="334"/>
      <c r="D10" s="335"/>
      <c r="E10" s="337" t="s">
        <v>20</v>
      </c>
      <c r="F10" s="338"/>
      <c r="G10" s="337" t="s">
        <v>21</v>
      </c>
      <c r="H10" s="338"/>
      <c r="I10" s="338" t="s">
        <v>22</v>
      </c>
      <c r="J10" s="338"/>
      <c r="K10" s="338" t="s">
        <v>14</v>
      </c>
    </row>
    <row r="11" spans="1:11">
      <c r="B11" s="334"/>
      <c r="C11" s="334"/>
      <c r="D11" s="335"/>
      <c r="E11" s="337"/>
      <c r="F11" s="338"/>
      <c r="G11" s="337"/>
      <c r="H11" s="338"/>
      <c r="I11" s="338"/>
      <c r="J11" s="338"/>
      <c r="K11" s="338"/>
    </row>
    <row r="12" spans="1:11">
      <c r="B12" s="334"/>
      <c r="C12" s="334"/>
      <c r="D12" s="335"/>
      <c r="E12" s="337" t="s">
        <v>23</v>
      </c>
      <c r="F12" s="338"/>
      <c r="G12" s="337"/>
      <c r="H12" s="338"/>
      <c r="I12" s="338"/>
      <c r="J12" s="338"/>
      <c r="K12" s="338"/>
    </row>
    <row r="13" spans="1:11">
      <c r="B13" s="334"/>
      <c r="C13" s="334"/>
      <c r="D13" s="335"/>
      <c r="E13" s="337" t="s">
        <v>24</v>
      </c>
      <c r="F13" s="338"/>
      <c r="G13" s="337"/>
      <c r="H13" s="338"/>
      <c r="I13" s="338"/>
      <c r="J13" s="338"/>
      <c r="K13" s="338"/>
    </row>
    <row r="14" spans="1:11">
      <c r="B14" s="334"/>
      <c r="C14" s="334"/>
      <c r="D14" s="335"/>
      <c r="E14" s="337"/>
      <c r="F14" s="338"/>
      <c r="G14" s="337"/>
      <c r="H14" s="338"/>
      <c r="I14" s="338"/>
      <c r="J14" s="338"/>
      <c r="K14" s="338"/>
    </row>
    <row r="15" spans="1:11">
      <c r="B15" s="334"/>
      <c r="C15" s="334"/>
      <c r="D15" s="335"/>
      <c r="E15" s="341" t="s">
        <v>25</v>
      </c>
      <c r="G15" s="337" t="s">
        <v>26</v>
      </c>
      <c r="I15" s="328" t="s">
        <v>27</v>
      </c>
      <c r="K15" s="328" t="s">
        <v>14</v>
      </c>
    </row>
    <row r="16" spans="1:11">
      <c r="B16" s="334"/>
      <c r="C16" s="334"/>
      <c r="D16" s="335"/>
      <c r="E16" s="337"/>
      <c r="G16" s="337"/>
      <c r="I16" s="328" t="s">
        <v>28</v>
      </c>
    </row>
    <row r="17" spans="2:11" s="331" customFormat="1" ht="15.75">
      <c r="B17" s="332" t="s">
        <v>29</v>
      </c>
      <c r="C17" s="342"/>
      <c r="D17" s="333"/>
      <c r="E17" s="332"/>
      <c r="G17" s="332"/>
    </row>
    <row r="18" spans="2:11">
      <c r="B18" s="334"/>
      <c r="C18" s="334"/>
      <c r="D18" s="335"/>
      <c r="E18" s="343" t="s">
        <v>30</v>
      </c>
      <c r="G18" s="337" t="s">
        <v>31</v>
      </c>
      <c r="I18" s="328" t="s">
        <v>22</v>
      </c>
      <c r="K18" s="328" t="s">
        <v>32</v>
      </c>
    </row>
    <row r="19" spans="2:11">
      <c r="B19" s="334"/>
      <c r="C19" s="334"/>
      <c r="D19" s="335"/>
      <c r="E19" s="337"/>
      <c r="G19" s="337"/>
      <c r="K19" s="328" t="s">
        <v>33</v>
      </c>
    </row>
    <row r="20" spans="2:11">
      <c r="B20" s="334"/>
      <c r="C20" s="334"/>
      <c r="D20" s="335"/>
      <c r="E20" s="344" t="s">
        <v>34</v>
      </c>
      <c r="G20" s="337" t="s">
        <v>35</v>
      </c>
      <c r="I20" s="328" t="s">
        <v>22</v>
      </c>
      <c r="K20" s="328" t="s">
        <v>36</v>
      </c>
    </row>
    <row r="21" spans="2:11">
      <c r="B21" s="334"/>
      <c r="C21" s="334"/>
      <c r="D21" s="335"/>
      <c r="E21" s="337"/>
      <c r="G21" s="337"/>
      <c r="K21" s="328" t="s">
        <v>37</v>
      </c>
    </row>
    <row r="22" spans="2:11">
      <c r="B22" s="334"/>
      <c r="C22" s="334"/>
      <c r="D22" s="335"/>
      <c r="E22" s="345" t="s">
        <v>38</v>
      </c>
      <c r="G22" s="337" t="s">
        <v>39</v>
      </c>
      <c r="I22" s="328" t="s">
        <v>13</v>
      </c>
      <c r="K22" s="328" t="s">
        <v>36</v>
      </c>
    </row>
    <row r="23" spans="2:11">
      <c r="B23" s="334"/>
      <c r="C23" s="334"/>
      <c r="D23" s="335"/>
      <c r="E23" s="337"/>
      <c r="G23" s="337"/>
      <c r="I23" s="328" t="s">
        <v>15</v>
      </c>
      <c r="K23" s="328" t="s">
        <v>37</v>
      </c>
    </row>
    <row r="24" spans="2:11">
      <c r="B24" s="334"/>
      <c r="C24" s="334"/>
      <c r="D24" s="335"/>
      <c r="E24" s="346" t="s">
        <v>40</v>
      </c>
      <c r="G24" s="337" t="s">
        <v>41</v>
      </c>
      <c r="I24" s="328" t="s">
        <v>22</v>
      </c>
      <c r="K24" s="328" t="s">
        <v>42</v>
      </c>
    </row>
    <row r="25" spans="2:11">
      <c r="K25" s="328" t="s">
        <v>43</v>
      </c>
    </row>
    <row r="26" spans="2:11">
      <c r="E26" s="347" t="s">
        <v>44</v>
      </c>
      <c r="G26" s="328" t="s">
        <v>45</v>
      </c>
      <c r="I26" s="328" t="s">
        <v>46</v>
      </c>
      <c r="K26" s="328" t="s">
        <v>47</v>
      </c>
    </row>
    <row r="27" spans="2:11">
      <c r="K27" s="328" t="s">
        <v>48</v>
      </c>
    </row>
    <row r="28" spans="2:11" ht="24.75" customHeight="1">
      <c r="E28" s="348">
        <v>0</v>
      </c>
      <c r="G28" s="328" t="s">
        <v>49</v>
      </c>
      <c r="I28" s="328" t="s">
        <v>46</v>
      </c>
      <c r="K28" s="328" t="s">
        <v>50</v>
      </c>
    </row>
    <row r="29" spans="2:11">
      <c r="K29" s="328" t="s">
        <v>51</v>
      </c>
    </row>
    <row r="30" spans="2:11">
      <c r="E30" s="328" t="s">
        <v>52</v>
      </c>
    </row>
    <row r="31" spans="2:11"/>
    <row r="32" spans="2:11" s="331" customFormat="1" ht="15.75">
      <c r="B32" s="332" t="s">
        <v>53</v>
      </c>
      <c r="C32" s="342"/>
      <c r="D32" s="333"/>
      <c r="E32" s="332"/>
      <c r="F32" s="332"/>
      <c r="G32" s="332"/>
    </row>
    <row r="33" spans="1:11">
      <c r="B33" s="334"/>
      <c r="C33" s="334"/>
      <c r="D33" s="335"/>
      <c r="E33" s="344" t="s">
        <v>54</v>
      </c>
      <c r="F33" s="337"/>
      <c r="G33" s="337" t="s">
        <v>55</v>
      </c>
      <c r="I33" s="328" t="s">
        <v>14</v>
      </c>
      <c r="K33" s="328" t="s">
        <v>36</v>
      </c>
    </row>
    <row r="34" spans="1:11">
      <c r="B34" s="334"/>
      <c r="C34" s="334"/>
      <c r="D34" s="335"/>
      <c r="E34" s="337"/>
      <c r="F34" s="337"/>
      <c r="G34" s="337"/>
      <c r="K34" s="328" t="s">
        <v>37</v>
      </c>
    </row>
    <row r="35" spans="1:11">
      <c r="B35" s="334"/>
      <c r="C35" s="334"/>
      <c r="D35" s="335"/>
      <c r="E35" s="349" t="s">
        <v>56</v>
      </c>
      <c r="F35" s="337"/>
      <c r="G35" s="337" t="s">
        <v>57</v>
      </c>
      <c r="I35" s="328" t="s">
        <v>58</v>
      </c>
      <c r="K35" s="328" t="s">
        <v>59</v>
      </c>
    </row>
    <row r="36" spans="1:11">
      <c r="B36" s="334"/>
      <c r="C36" s="334"/>
      <c r="D36" s="335"/>
      <c r="E36" s="337"/>
      <c r="F36" s="337"/>
      <c r="G36" s="337"/>
      <c r="I36" s="328" t="s">
        <v>60</v>
      </c>
      <c r="K36" s="328" t="s">
        <v>61</v>
      </c>
    </row>
    <row r="37" spans="1:11" s="331" customFormat="1" ht="15.75">
      <c r="B37" s="332" t="s">
        <v>62</v>
      </c>
      <c r="C37" s="342"/>
      <c r="D37" s="333"/>
      <c r="E37" s="332"/>
      <c r="F37" s="332"/>
      <c r="G37" s="332"/>
    </row>
    <row r="38" spans="1:11">
      <c r="B38" s="334"/>
      <c r="C38" s="334"/>
      <c r="D38" s="335"/>
      <c r="E38" s="337"/>
      <c r="F38" s="337"/>
      <c r="G38" s="337"/>
    </row>
    <row r="39" spans="1:11">
      <c r="B39" s="334"/>
      <c r="C39" s="334"/>
      <c r="D39" s="335"/>
      <c r="E39" s="350" t="s">
        <v>63</v>
      </c>
      <c r="F39" s="337"/>
      <c r="G39" s="337" t="s">
        <v>64</v>
      </c>
      <c r="I39" s="328" t="s">
        <v>22</v>
      </c>
      <c r="K39" s="328" t="s">
        <v>65</v>
      </c>
    </row>
    <row r="40" spans="1:11">
      <c r="B40" s="334"/>
      <c r="C40" s="334"/>
      <c r="D40" s="335"/>
      <c r="E40" s="337"/>
      <c r="F40" s="337"/>
      <c r="G40" s="337"/>
      <c r="K40" s="328" t="s">
        <v>66</v>
      </c>
    </row>
    <row r="41" spans="1:11" s="331" customFormat="1" ht="15.75">
      <c r="A41" s="332"/>
      <c r="B41" s="332" t="s">
        <v>67</v>
      </c>
      <c r="C41" s="342"/>
      <c r="D41" s="333"/>
      <c r="E41" s="332"/>
      <c r="F41" s="332"/>
      <c r="G41" s="332"/>
    </row>
    <row r="42" spans="1:11">
      <c r="B42" s="334"/>
      <c r="C42" s="334"/>
      <c r="D42" s="335"/>
      <c r="E42" s="337"/>
      <c r="F42" s="337"/>
      <c r="G42" s="337"/>
    </row>
    <row r="43" spans="1:11">
      <c r="B43" s="334"/>
      <c r="C43" s="334"/>
      <c r="D43" s="335"/>
      <c r="E43" s="351" t="s">
        <v>68</v>
      </c>
      <c r="F43" s="337"/>
      <c r="G43" s="337" t="s">
        <v>69</v>
      </c>
      <c r="K43" s="328" t="s">
        <v>32</v>
      </c>
    </row>
    <row r="44" spans="1:11">
      <c r="B44" s="334"/>
      <c r="C44" s="334"/>
      <c r="D44" s="335"/>
      <c r="E44" s="352"/>
      <c r="F44" s="337"/>
      <c r="G44" s="337"/>
      <c r="K44" s="328" t="s">
        <v>70</v>
      </c>
    </row>
    <row r="45" spans="1:11">
      <c r="B45" s="334"/>
      <c r="C45" s="334"/>
      <c r="D45" s="335"/>
      <c r="E45" s="353" t="s">
        <v>71</v>
      </c>
      <c r="F45" s="337"/>
      <c r="G45" s="337" t="s">
        <v>72</v>
      </c>
      <c r="K45" s="328" t="s">
        <v>36</v>
      </c>
    </row>
    <row r="46" spans="1:11">
      <c r="B46" s="334"/>
      <c r="C46" s="334"/>
      <c r="D46" s="335"/>
      <c r="E46" s="352"/>
      <c r="F46" s="337"/>
      <c r="G46" s="337"/>
      <c r="K46" s="328" t="s">
        <v>73</v>
      </c>
    </row>
    <row r="47" spans="1:11">
      <c r="B47" s="334"/>
      <c r="C47" s="334"/>
      <c r="D47" s="335"/>
      <c r="E47" s="354" t="s">
        <v>74</v>
      </c>
      <c r="F47" s="337"/>
      <c r="G47" s="337" t="s">
        <v>75</v>
      </c>
      <c r="K47" s="328" t="s">
        <v>76</v>
      </c>
    </row>
    <row r="48" spans="1:11">
      <c r="B48" s="334"/>
      <c r="C48" s="334"/>
      <c r="D48" s="335"/>
      <c r="E48" s="352"/>
      <c r="F48" s="337"/>
      <c r="G48" s="337"/>
      <c r="K48" s="328" t="s">
        <v>77</v>
      </c>
    </row>
    <row r="49" spans="1:16384">
      <c r="B49" s="334"/>
      <c r="C49" s="334"/>
      <c r="D49" s="335"/>
      <c r="E49" s="355" t="s">
        <v>78</v>
      </c>
      <c r="F49" s="337"/>
      <c r="G49" s="337" t="s">
        <v>79</v>
      </c>
      <c r="K49" s="328" t="s">
        <v>80</v>
      </c>
    </row>
    <row r="50" spans="1:16384">
      <c r="B50" s="334"/>
      <c r="C50" s="334"/>
      <c r="D50" s="335"/>
      <c r="E50" s="352"/>
      <c r="F50" s="337"/>
      <c r="G50" s="337"/>
      <c r="K50" s="356" t="s">
        <v>81</v>
      </c>
    </row>
    <row r="51" spans="1:16384">
      <c r="B51" s="338"/>
      <c r="C51" s="338"/>
      <c r="D51" s="338"/>
      <c r="E51" s="357" t="s">
        <v>82</v>
      </c>
      <c r="F51" s="338"/>
      <c r="G51" s="338" t="s">
        <v>83</v>
      </c>
      <c r="K51" s="328" t="s">
        <v>84</v>
      </c>
    </row>
    <row r="52" spans="1:16384">
      <c r="B52" s="338"/>
      <c r="C52" s="338"/>
      <c r="D52" s="338"/>
      <c r="E52" s="352"/>
      <c r="F52" s="338"/>
      <c r="G52" s="338"/>
      <c r="K52" s="356" t="s">
        <v>85</v>
      </c>
    </row>
    <row r="53" spans="1:16384">
      <c r="B53" s="338"/>
      <c r="C53" s="338"/>
      <c r="D53" s="338"/>
      <c r="E53" s="358" t="s">
        <v>86</v>
      </c>
      <c r="F53" s="338"/>
      <c r="G53" s="338" t="s">
        <v>87</v>
      </c>
      <c r="K53" s="328" t="s">
        <v>88</v>
      </c>
    </row>
    <row r="54" spans="1:16384">
      <c r="K54" s="356" t="s">
        <v>89</v>
      </c>
    </row>
    <row r="55" spans="1:16384">
      <c r="K55" s="356"/>
    </row>
    <row r="56" spans="1:16384" s="359" customFormat="1" ht="15.75">
      <c r="A56" s="359" t="s">
        <v>90</v>
      </c>
      <c r="L56" s="359" t="s">
        <v>90</v>
      </c>
      <c r="M56" s="359" t="s">
        <v>90</v>
      </c>
      <c r="N56" s="359" t="s">
        <v>90</v>
      </c>
      <c r="O56" s="359" t="s">
        <v>90</v>
      </c>
      <c r="P56" s="359" t="s">
        <v>90</v>
      </c>
      <c r="Q56" s="359" t="s">
        <v>90</v>
      </c>
      <c r="R56" s="359" t="s">
        <v>90</v>
      </c>
      <c r="S56" s="359" t="s">
        <v>90</v>
      </c>
      <c r="T56" s="359" t="s">
        <v>90</v>
      </c>
      <c r="U56" s="359" t="s">
        <v>90</v>
      </c>
      <c r="V56" s="359" t="s">
        <v>90</v>
      </c>
      <c r="W56" s="359" t="s">
        <v>90</v>
      </c>
      <c r="X56" s="359" t="s">
        <v>90</v>
      </c>
      <c r="Y56" s="359" t="s">
        <v>90</v>
      </c>
      <c r="Z56" s="359" t="s">
        <v>90</v>
      </c>
      <c r="AA56" s="359" t="s">
        <v>90</v>
      </c>
      <c r="AB56" s="359" t="s">
        <v>90</v>
      </c>
      <c r="AC56" s="359" t="s">
        <v>90</v>
      </c>
      <c r="AD56" s="359" t="s">
        <v>90</v>
      </c>
      <c r="AE56" s="359" t="s">
        <v>90</v>
      </c>
      <c r="AF56" s="359" t="s">
        <v>90</v>
      </c>
      <c r="AG56" s="359" t="s">
        <v>90</v>
      </c>
      <c r="AH56" s="359" t="s">
        <v>90</v>
      </c>
      <c r="AI56" s="359" t="s">
        <v>90</v>
      </c>
      <c r="AJ56" s="359" t="s">
        <v>90</v>
      </c>
      <c r="AK56" s="359" t="s">
        <v>90</v>
      </c>
      <c r="AL56" s="359" t="s">
        <v>90</v>
      </c>
      <c r="AM56" s="359" t="s">
        <v>90</v>
      </c>
      <c r="AN56" s="359" t="s">
        <v>90</v>
      </c>
      <c r="AO56" s="359" t="s">
        <v>90</v>
      </c>
      <c r="AP56" s="359" t="s">
        <v>90</v>
      </c>
      <c r="AQ56" s="359" t="s">
        <v>90</v>
      </c>
      <c r="AR56" s="359" t="s">
        <v>90</v>
      </c>
      <c r="AS56" s="359" t="s">
        <v>90</v>
      </c>
      <c r="AT56" s="359" t="s">
        <v>90</v>
      </c>
      <c r="AU56" s="359" t="s">
        <v>90</v>
      </c>
      <c r="AV56" s="359" t="s">
        <v>90</v>
      </c>
      <c r="AW56" s="359" t="s">
        <v>90</v>
      </c>
      <c r="AX56" s="359" t="s">
        <v>90</v>
      </c>
      <c r="AY56" s="359" t="s">
        <v>90</v>
      </c>
      <c r="AZ56" s="359" t="s">
        <v>90</v>
      </c>
      <c r="BA56" s="359" t="s">
        <v>90</v>
      </c>
      <c r="BB56" s="359" t="s">
        <v>90</v>
      </c>
      <c r="BC56" s="359" t="s">
        <v>90</v>
      </c>
      <c r="BD56" s="359" t="s">
        <v>90</v>
      </c>
      <c r="BE56" s="359" t="s">
        <v>90</v>
      </c>
      <c r="BF56" s="359" t="s">
        <v>90</v>
      </c>
      <c r="BG56" s="359" t="s">
        <v>90</v>
      </c>
      <c r="BH56" s="359" t="s">
        <v>90</v>
      </c>
      <c r="BI56" s="359" t="s">
        <v>90</v>
      </c>
      <c r="BJ56" s="359" t="s">
        <v>90</v>
      </c>
      <c r="BK56" s="359" t="s">
        <v>90</v>
      </c>
      <c r="BL56" s="359" t="s">
        <v>90</v>
      </c>
      <c r="BM56" s="359" t="s">
        <v>90</v>
      </c>
      <c r="BN56" s="359" t="s">
        <v>90</v>
      </c>
      <c r="BO56" s="359" t="s">
        <v>90</v>
      </c>
      <c r="BP56" s="359" t="s">
        <v>90</v>
      </c>
      <c r="BQ56" s="359" t="s">
        <v>90</v>
      </c>
      <c r="BR56" s="359" t="s">
        <v>90</v>
      </c>
      <c r="BS56" s="359" t="s">
        <v>90</v>
      </c>
      <c r="BT56" s="359" t="s">
        <v>90</v>
      </c>
      <c r="BU56" s="359" t="s">
        <v>90</v>
      </c>
      <c r="BV56" s="359" t="s">
        <v>90</v>
      </c>
      <c r="BW56" s="359" t="s">
        <v>90</v>
      </c>
      <c r="BX56" s="359" t="s">
        <v>90</v>
      </c>
      <c r="BY56" s="359" t="s">
        <v>90</v>
      </c>
      <c r="BZ56" s="359" t="s">
        <v>90</v>
      </c>
      <c r="CA56" s="359" t="s">
        <v>90</v>
      </c>
      <c r="CB56" s="359" t="s">
        <v>90</v>
      </c>
      <c r="CC56" s="359" t="s">
        <v>90</v>
      </c>
      <c r="CD56" s="359" t="s">
        <v>90</v>
      </c>
      <c r="CE56" s="359" t="s">
        <v>90</v>
      </c>
      <c r="CF56" s="359" t="s">
        <v>90</v>
      </c>
      <c r="CG56" s="359" t="s">
        <v>90</v>
      </c>
      <c r="CH56" s="359" t="s">
        <v>90</v>
      </c>
      <c r="CI56" s="359" t="s">
        <v>90</v>
      </c>
      <c r="CJ56" s="359" t="s">
        <v>90</v>
      </c>
      <c r="CK56" s="359" t="s">
        <v>90</v>
      </c>
      <c r="CL56" s="359" t="s">
        <v>90</v>
      </c>
      <c r="CM56" s="359" t="s">
        <v>90</v>
      </c>
      <c r="CN56" s="359" t="s">
        <v>90</v>
      </c>
      <c r="CO56" s="359" t="s">
        <v>90</v>
      </c>
      <c r="CP56" s="359" t="s">
        <v>90</v>
      </c>
      <c r="CQ56" s="359" t="s">
        <v>90</v>
      </c>
      <c r="CR56" s="359" t="s">
        <v>90</v>
      </c>
      <c r="CS56" s="359" t="s">
        <v>90</v>
      </c>
      <c r="CT56" s="359" t="s">
        <v>90</v>
      </c>
      <c r="CU56" s="359" t="s">
        <v>90</v>
      </c>
      <c r="CV56" s="359" t="s">
        <v>90</v>
      </c>
      <c r="CW56" s="359" t="s">
        <v>90</v>
      </c>
      <c r="CX56" s="359" t="s">
        <v>90</v>
      </c>
      <c r="CY56" s="359" t="s">
        <v>90</v>
      </c>
      <c r="CZ56" s="359" t="s">
        <v>90</v>
      </c>
      <c r="DA56" s="359" t="s">
        <v>90</v>
      </c>
      <c r="DB56" s="359" t="s">
        <v>90</v>
      </c>
      <c r="DC56" s="359" t="s">
        <v>90</v>
      </c>
      <c r="DD56" s="359" t="s">
        <v>90</v>
      </c>
      <c r="DE56" s="359" t="s">
        <v>90</v>
      </c>
      <c r="DF56" s="359" t="s">
        <v>90</v>
      </c>
      <c r="DG56" s="359" t="s">
        <v>90</v>
      </c>
      <c r="DH56" s="359" t="s">
        <v>90</v>
      </c>
      <c r="DI56" s="359" t="s">
        <v>90</v>
      </c>
      <c r="DJ56" s="359" t="s">
        <v>90</v>
      </c>
      <c r="DK56" s="359" t="s">
        <v>90</v>
      </c>
      <c r="DL56" s="359" t="s">
        <v>90</v>
      </c>
      <c r="DM56" s="359" t="s">
        <v>90</v>
      </c>
      <c r="DN56" s="359" t="s">
        <v>90</v>
      </c>
      <c r="DO56" s="359" t="s">
        <v>90</v>
      </c>
      <c r="DP56" s="359" t="s">
        <v>90</v>
      </c>
      <c r="DQ56" s="359" t="s">
        <v>90</v>
      </c>
      <c r="DR56" s="359" t="s">
        <v>90</v>
      </c>
      <c r="DS56" s="359" t="s">
        <v>90</v>
      </c>
      <c r="DT56" s="359" t="s">
        <v>90</v>
      </c>
      <c r="DU56" s="359" t="s">
        <v>90</v>
      </c>
      <c r="DV56" s="359" t="s">
        <v>90</v>
      </c>
      <c r="DW56" s="359" t="s">
        <v>90</v>
      </c>
      <c r="DX56" s="359" t="s">
        <v>90</v>
      </c>
      <c r="DY56" s="359" t="s">
        <v>90</v>
      </c>
      <c r="DZ56" s="359" t="s">
        <v>90</v>
      </c>
      <c r="EA56" s="359" t="s">
        <v>90</v>
      </c>
      <c r="EB56" s="359" t="s">
        <v>90</v>
      </c>
      <c r="EC56" s="359" t="s">
        <v>90</v>
      </c>
      <c r="ED56" s="359" t="s">
        <v>90</v>
      </c>
      <c r="EE56" s="359" t="s">
        <v>90</v>
      </c>
      <c r="EF56" s="359" t="s">
        <v>90</v>
      </c>
      <c r="EG56" s="359" t="s">
        <v>90</v>
      </c>
      <c r="EH56" s="359" t="s">
        <v>90</v>
      </c>
      <c r="EI56" s="359" t="s">
        <v>90</v>
      </c>
      <c r="EJ56" s="359" t="s">
        <v>90</v>
      </c>
      <c r="EK56" s="359" t="s">
        <v>90</v>
      </c>
      <c r="EL56" s="359" t="s">
        <v>90</v>
      </c>
      <c r="EM56" s="359" t="s">
        <v>90</v>
      </c>
      <c r="EN56" s="359" t="s">
        <v>90</v>
      </c>
      <c r="EO56" s="359" t="s">
        <v>90</v>
      </c>
      <c r="EP56" s="359" t="s">
        <v>90</v>
      </c>
      <c r="EQ56" s="359" t="s">
        <v>90</v>
      </c>
      <c r="ER56" s="359" t="s">
        <v>90</v>
      </c>
      <c r="ES56" s="359" t="s">
        <v>90</v>
      </c>
      <c r="ET56" s="359" t="s">
        <v>90</v>
      </c>
      <c r="EU56" s="359" t="s">
        <v>90</v>
      </c>
      <c r="EV56" s="359" t="s">
        <v>90</v>
      </c>
      <c r="EW56" s="359" t="s">
        <v>90</v>
      </c>
      <c r="EX56" s="359" t="s">
        <v>90</v>
      </c>
      <c r="EY56" s="359" t="s">
        <v>90</v>
      </c>
      <c r="EZ56" s="359" t="s">
        <v>90</v>
      </c>
      <c r="FA56" s="359" t="s">
        <v>90</v>
      </c>
      <c r="FB56" s="359" t="s">
        <v>90</v>
      </c>
      <c r="FC56" s="359" t="s">
        <v>90</v>
      </c>
      <c r="FD56" s="359" t="s">
        <v>90</v>
      </c>
      <c r="FE56" s="359" t="s">
        <v>90</v>
      </c>
      <c r="FF56" s="359" t="s">
        <v>90</v>
      </c>
      <c r="FG56" s="359" t="s">
        <v>90</v>
      </c>
      <c r="FH56" s="359" t="s">
        <v>90</v>
      </c>
      <c r="FI56" s="359" t="s">
        <v>90</v>
      </c>
      <c r="FJ56" s="359" t="s">
        <v>90</v>
      </c>
      <c r="FK56" s="359" t="s">
        <v>90</v>
      </c>
      <c r="FL56" s="359" t="s">
        <v>90</v>
      </c>
      <c r="FM56" s="359" t="s">
        <v>90</v>
      </c>
      <c r="FN56" s="359" t="s">
        <v>90</v>
      </c>
      <c r="FO56" s="359" t="s">
        <v>90</v>
      </c>
      <c r="FP56" s="359" t="s">
        <v>90</v>
      </c>
      <c r="FQ56" s="359" t="s">
        <v>90</v>
      </c>
      <c r="FR56" s="359" t="s">
        <v>90</v>
      </c>
      <c r="FS56" s="359" t="s">
        <v>90</v>
      </c>
      <c r="FT56" s="359" t="s">
        <v>90</v>
      </c>
      <c r="FU56" s="359" t="s">
        <v>90</v>
      </c>
      <c r="FV56" s="359" t="s">
        <v>90</v>
      </c>
      <c r="FW56" s="359" t="s">
        <v>90</v>
      </c>
      <c r="FX56" s="359" t="s">
        <v>90</v>
      </c>
      <c r="FY56" s="359" t="s">
        <v>90</v>
      </c>
      <c r="FZ56" s="359" t="s">
        <v>90</v>
      </c>
      <c r="GA56" s="359" t="s">
        <v>90</v>
      </c>
      <c r="GB56" s="359" t="s">
        <v>90</v>
      </c>
      <c r="GC56" s="359" t="s">
        <v>90</v>
      </c>
      <c r="GD56" s="359" t="s">
        <v>90</v>
      </c>
      <c r="GE56" s="359" t="s">
        <v>90</v>
      </c>
      <c r="GF56" s="359" t="s">
        <v>90</v>
      </c>
      <c r="GG56" s="359" t="s">
        <v>90</v>
      </c>
      <c r="GH56" s="359" t="s">
        <v>90</v>
      </c>
      <c r="GI56" s="359" t="s">
        <v>90</v>
      </c>
      <c r="GJ56" s="359" t="s">
        <v>90</v>
      </c>
      <c r="GK56" s="359" t="s">
        <v>90</v>
      </c>
      <c r="GL56" s="359" t="s">
        <v>90</v>
      </c>
      <c r="GM56" s="359" t="s">
        <v>90</v>
      </c>
      <c r="GN56" s="359" t="s">
        <v>90</v>
      </c>
      <c r="GO56" s="359" t="s">
        <v>90</v>
      </c>
      <c r="GP56" s="359" t="s">
        <v>90</v>
      </c>
      <c r="GQ56" s="359" t="s">
        <v>90</v>
      </c>
      <c r="GR56" s="359" t="s">
        <v>90</v>
      </c>
      <c r="GS56" s="359" t="s">
        <v>90</v>
      </c>
      <c r="GT56" s="359" t="s">
        <v>90</v>
      </c>
      <c r="GU56" s="359" t="s">
        <v>90</v>
      </c>
      <c r="GV56" s="359" t="s">
        <v>90</v>
      </c>
      <c r="GW56" s="359" t="s">
        <v>90</v>
      </c>
      <c r="GX56" s="359" t="s">
        <v>90</v>
      </c>
      <c r="GY56" s="359" t="s">
        <v>90</v>
      </c>
      <c r="GZ56" s="359" t="s">
        <v>90</v>
      </c>
      <c r="HA56" s="359" t="s">
        <v>90</v>
      </c>
      <c r="HB56" s="359" t="s">
        <v>90</v>
      </c>
      <c r="HC56" s="359" t="s">
        <v>90</v>
      </c>
      <c r="HD56" s="359" t="s">
        <v>90</v>
      </c>
      <c r="HE56" s="359" t="s">
        <v>90</v>
      </c>
      <c r="HF56" s="359" t="s">
        <v>90</v>
      </c>
      <c r="HG56" s="359" t="s">
        <v>90</v>
      </c>
      <c r="HH56" s="359" t="s">
        <v>90</v>
      </c>
      <c r="HI56" s="359" t="s">
        <v>90</v>
      </c>
      <c r="HJ56" s="359" t="s">
        <v>90</v>
      </c>
      <c r="HK56" s="359" t="s">
        <v>90</v>
      </c>
      <c r="HL56" s="359" t="s">
        <v>90</v>
      </c>
      <c r="HM56" s="359" t="s">
        <v>90</v>
      </c>
      <c r="HN56" s="359" t="s">
        <v>90</v>
      </c>
      <c r="HO56" s="359" t="s">
        <v>90</v>
      </c>
      <c r="HP56" s="359" t="s">
        <v>90</v>
      </c>
      <c r="HQ56" s="359" t="s">
        <v>90</v>
      </c>
      <c r="HR56" s="359" t="s">
        <v>90</v>
      </c>
      <c r="HS56" s="359" t="s">
        <v>90</v>
      </c>
      <c r="HT56" s="359" t="s">
        <v>90</v>
      </c>
      <c r="HU56" s="359" t="s">
        <v>90</v>
      </c>
      <c r="HV56" s="359" t="s">
        <v>90</v>
      </c>
      <c r="HW56" s="359" t="s">
        <v>90</v>
      </c>
      <c r="HX56" s="359" t="s">
        <v>90</v>
      </c>
      <c r="HY56" s="359" t="s">
        <v>90</v>
      </c>
      <c r="HZ56" s="359" t="s">
        <v>90</v>
      </c>
      <c r="IA56" s="359" t="s">
        <v>90</v>
      </c>
      <c r="IB56" s="359" t="s">
        <v>90</v>
      </c>
      <c r="IC56" s="359" t="s">
        <v>90</v>
      </c>
      <c r="ID56" s="359" t="s">
        <v>90</v>
      </c>
      <c r="IE56" s="359" t="s">
        <v>90</v>
      </c>
      <c r="IF56" s="359" t="s">
        <v>90</v>
      </c>
      <c r="IG56" s="359" t="s">
        <v>90</v>
      </c>
      <c r="IH56" s="359" t="s">
        <v>90</v>
      </c>
      <c r="II56" s="359" t="s">
        <v>90</v>
      </c>
      <c r="IJ56" s="359" t="s">
        <v>90</v>
      </c>
      <c r="IK56" s="359" t="s">
        <v>90</v>
      </c>
      <c r="IL56" s="359" t="s">
        <v>90</v>
      </c>
      <c r="IM56" s="359" t="s">
        <v>90</v>
      </c>
      <c r="IN56" s="359" t="s">
        <v>90</v>
      </c>
      <c r="IO56" s="359" t="s">
        <v>90</v>
      </c>
      <c r="IP56" s="359" t="s">
        <v>90</v>
      </c>
      <c r="IQ56" s="359" t="s">
        <v>90</v>
      </c>
      <c r="IR56" s="359" t="s">
        <v>90</v>
      </c>
      <c r="IS56" s="359" t="s">
        <v>90</v>
      </c>
      <c r="IT56" s="359" t="s">
        <v>90</v>
      </c>
      <c r="IU56" s="359" t="s">
        <v>90</v>
      </c>
      <c r="IV56" s="359" t="s">
        <v>90</v>
      </c>
      <c r="IW56" s="359" t="s">
        <v>90</v>
      </c>
      <c r="IX56" s="359" t="s">
        <v>90</v>
      </c>
      <c r="IY56" s="359" t="s">
        <v>90</v>
      </c>
      <c r="IZ56" s="359" t="s">
        <v>90</v>
      </c>
      <c r="JA56" s="359" t="s">
        <v>90</v>
      </c>
      <c r="JB56" s="359" t="s">
        <v>90</v>
      </c>
      <c r="JC56" s="359" t="s">
        <v>90</v>
      </c>
      <c r="JD56" s="359" t="s">
        <v>90</v>
      </c>
      <c r="JE56" s="359" t="s">
        <v>90</v>
      </c>
      <c r="JF56" s="359" t="s">
        <v>90</v>
      </c>
      <c r="JG56" s="359" t="s">
        <v>90</v>
      </c>
      <c r="JH56" s="359" t="s">
        <v>90</v>
      </c>
      <c r="JI56" s="359" t="s">
        <v>90</v>
      </c>
      <c r="JJ56" s="359" t="s">
        <v>90</v>
      </c>
      <c r="JK56" s="359" t="s">
        <v>90</v>
      </c>
      <c r="JL56" s="359" t="s">
        <v>90</v>
      </c>
      <c r="JM56" s="359" t="s">
        <v>90</v>
      </c>
      <c r="JN56" s="359" t="s">
        <v>90</v>
      </c>
      <c r="JO56" s="359" t="s">
        <v>90</v>
      </c>
      <c r="JP56" s="359" t="s">
        <v>90</v>
      </c>
      <c r="JQ56" s="359" t="s">
        <v>90</v>
      </c>
      <c r="JR56" s="359" t="s">
        <v>90</v>
      </c>
      <c r="JS56" s="359" t="s">
        <v>90</v>
      </c>
      <c r="JT56" s="359" t="s">
        <v>90</v>
      </c>
      <c r="JU56" s="359" t="s">
        <v>90</v>
      </c>
      <c r="JV56" s="359" t="s">
        <v>90</v>
      </c>
      <c r="JW56" s="359" t="s">
        <v>90</v>
      </c>
      <c r="JX56" s="359" t="s">
        <v>90</v>
      </c>
      <c r="JY56" s="359" t="s">
        <v>90</v>
      </c>
      <c r="JZ56" s="359" t="s">
        <v>90</v>
      </c>
      <c r="KA56" s="359" t="s">
        <v>90</v>
      </c>
      <c r="KB56" s="359" t="s">
        <v>90</v>
      </c>
      <c r="KC56" s="359" t="s">
        <v>90</v>
      </c>
      <c r="KD56" s="359" t="s">
        <v>90</v>
      </c>
      <c r="KE56" s="359" t="s">
        <v>90</v>
      </c>
      <c r="KF56" s="359" t="s">
        <v>90</v>
      </c>
      <c r="KG56" s="359" t="s">
        <v>90</v>
      </c>
      <c r="KH56" s="359" t="s">
        <v>90</v>
      </c>
      <c r="KI56" s="359" t="s">
        <v>90</v>
      </c>
      <c r="KJ56" s="359" t="s">
        <v>90</v>
      </c>
      <c r="KK56" s="359" t="s">
        <v>90</v>
      </c>
      <c r="KL56" s="359" t="s">
        <v>90</v>
      </c>
      <c r="KM56" s="359" t="s">
        <v>90</v>
      </c>
      <c r="KN56" s="359" t="s">
        <v>90</v>
      </c>
      <c r="KO56" s="359" t="s">
        <v>90</v>
      </c>
      <c r="KP56" s="359" t="s">
        <v>90</v>
      </c>
      <c r="KQ56" s="359" t="s">
        <v>90</v>
      </c>
      <c r="KR56" s="359" t="s">
        <v>90</v>
      </c>
      <c r="KS56" s="359" t="s">
        <v>90</v>
      </c>
      <c r="KT56" s="359" t="s">
        <v>90</v>
      </c>
      <c r="KU56" s="359" t="s">
        <v>90</v>
      </c>
      <c r="KV56" s="359" t="s">
        <v>90</v>
      </c>
      <c r="KW56" s="359" t="s">
        <v>90</v>
      </c>
      <c r="KX56" s="359" t="s">
        <v>90</v>
      </c>
      <c r="KY56" s="359" t="s">
        <v>90</v>
      </c>
      <c r="KZ56" s="359" t="s">
        <v>90</v>
      </c>
      <c r="LA56" s="359" t="s">
        <v>90</v>
      </c>
      <c r="LB56" s="359" t="s">
        <v>90</v>
      </c>
      <c r="LC56" s="359" t="s">
        <v>90</v>
      </c>
      <c r="LD56" s="359" t="s">
        <v>90</v>
      </c>
      <c r="LE56" s="359" t="s">
        <v>90</v>
      </c>
      <c r="LF56" s="359" t="s">
        <v>90</v>
      </c>
      <c r="LG56" s="359" t="s">
        <v>90</v>
      </c>
      <c r="LH56" s="359" t="s">
        <v>90</v>
      </c>
      <c r="LI56" s="359" t="s">
        <v>90</v>
      </c>
      <c r="LJ56" s="359" t="s">
        <v>90</v>
      </c>
      <c r="LK56" s="359" t="s">
        <v>90</v>
      </c>
      <c r="LL56" s="359" t="s">
        <v>90</v>
      </c>
      <c r="LM56" s="359" t="s">
        <v>90</v>
      </c>
      <c r="LN56" s="359" t="s">
        <v>90</v>
      </c>
      <c r="LO56" s="359" t="s">
        <v>90</v>
      </c>
      <c r="LP56" s="359" t="s">
        <v>90</v>
      </c>
      <c r="LQ56" s="359" t="s">
        <v>90</v>
      </c>
      <c r="LR56" s="359" t="s">
        <v>90</v>
      </c>
      <c r="LS56" s="359" t="s">
        <v>90</v>
      </c>
      <c r="LT56" s="359" t="s">
        <v>90</v>
      </c>
      <c r="LU56" s="359" t="s">
        <v>90</v>
      </c>
      <c r="LV56" s="359" t="s">
        <v>90</v>
      </c>
      <c r="LW56" s="359" t="s">
        <v>90</v>
      </c>
      <c r="LX56" s="359" t="s">
        <v>90</v>
      </c>
      <c r="LY56" s="359" t="s">
        <v>90</v>
      </c>
      <c r="LZ56" s="359" t="s">
        <v>90</v>
      </c>
      <c r="MA56" s="359" t="s">
        <v>90</v>
      </c>
      <c r="MB56" s="359" t="s">
        <v>90</v>
      </c>
      <c r="MC56" s="359" t="s">
        <v>90</v>
      </c>
      <c r="MD56" s="359" t="s">
        <v>90</v>
      </c>
      <c r="ME56" s="359" t="s">
        <v>90</v>
      </c>
      <c r="MF56" s="359" t="s">
        <v>90</v>
      </c>
      <c r="MG56" s="359" t="s">
        <v>90</v>
      </c>
      <c r="MH56" s="359" t="s">
        <v>90</v>
      </c>
      <c r="MI56" s="359" t="s">
        <v>90</v>
      </c>
      <c r="MJ56" s="359" t="s">
        <v>90</v>
      </c>
      <c r="MK56" s="359" t="s">
        <v>90</v>
      </c>
      <c r="ML56" s="359" t="s">
        <v>90</v>
      </c>
      <c r="MM56" s="359" t="s">
        <v>90</v>
      </c>
      <c r="MN56" s="359" t="s">
        <v>90</v>
      </c>
      <c r="MO56" s="359" t="s">
        <v>90</v>
      </c>
      <c r="MP56" s="359" t="s">
        <v>90</v>
      </c>
      <c r="MQ56" s="359" t="s">
        <v>90</v>
      </c>
      <c r="MR56" s="359" t="s">
        <v>90</v>
      </c>
      <c r="MS56" s="359" t="s">
        <v>90</v>
      </c>
      <c r="MT56" s="359" t="s">
        <v>90</v>
      </c>
      <c r="MU56" s="359" t="s">
        <v>90</v>
      </c>
      <c r="MV56" s="359" t="s">
        <v>90</v>
      </c>
      <c r="MW56" s="359" t="s">
        <v>90</v>
      </c>
      <c r="MX56" s="359" t="s">
        <v>90</v>
      </c>
      <c r="MY56" s="359" t="s">
        <v>90</v>
      </c>
      <c r="MZ56" s="359" t="s">
        <v>90</v>
      </c>
      <c r="NA56" s="359" t="s">
        <v>90</v>
      </c>
      <c r="NB56" s="359" t="s">
        <v>90</v>
      </c>
      <c r="NC56" s="359" t="s">
        <v>90</v>
      </c>
      <c r="ND56" s="359" t="s">
        <v>90</v>
      </c>
      <c r="NE56" s="359" t="s">
        <v>90</v>
      </c>
      <c r="NF56" s="359" t="s">
        <v>90</v>
      </c>
      <c r="NG56" s="359" t="s">
        <v>90</v>
      </c>
      <c r="NH56" s="359" t="s">
        <v>90</v>
      </c>
      <c r="NI56" s="359" t="s">
        <v>90</v>
      </c>
      <c r="NJ56" s="359" t="s">
        <v>90</v>
      </c>
      <c r="NK56" s="359" t="s">
        <v>90</v>
      </c>
      <c r="NL56" s="359" t="s">
        <v>90</v>
      </c>
      <c r="NM56" s="359" t="s">
        <v>90</v>
      </c>
      <c r="NN56" s="359" t="s">
        <v>90</v>
      </c>
      <c r="NO56" s="359" t="s">
        <v>90</v>
      </c>
      <c r="NP56" s="359" t="s">
        <v>90</v>
      </c>
      <c r="NQ56" s="359" t="s">
        <v>90</v>
      </c>
      <c r="NR56" s="359" t="s">
        <v>90</v>
      </c>
      <c r="NS56" s="359" t="s">
        <v>90</v>
      </c>
      <c r="NT56" s="359" t="s">
        <v>90</v>
      </c>
      <c r="NU56" s="359" t="s">
        <v>90</v>
      </c>
      <c r="NV56" s="359" t="s">
        <v>90</v>
      </c>
      <c r="NW56" s="359" t="s">
        <v>90</v>
      </c>
      <c r="NX56" s="359" t="s">
        <v>90</v>
      </c>
      <c r="NY56" s="359" t="s">
        <v>90</v>
      </c>
      <c r="NZ56" s="359" t="s">
        <v>90</v>
      </c>
      <c r="OA56" s="359" t="s">
        <v>90</v>
      </c>
      <c r="OB56" s="359" t="s">
        <v>90</v>
      </c>
      <c r="OC56" s="359" t="s">
        <v>90</v>
      </c>
      <c r="OD56" s="359" t="s">
        <v>90</v>
      </c>
      <c r="OE56" s="359" t="s">
        <v>90</v>
      </c>
      <c r="OF56" s="359" t="s">
        <v>90</v>
      </c>
      <c r="OG56" s="359" t="s">
        <v>90</v>
      </c>
      <c r="OH56" s="359" t="s">
        <v>90</v>
      </c>
      <c r="OI56" s="359" t="s">
        <v>90</v>
      </c>
      <c r="OJ56" s="359" t="s">
        <v>90</v>
      </c>
      <c r="OK56" s="359" t="s">
        <v>90</v>
      </c>
      <c r="OL56" s="359" t="s">
        <v>90</v>
      </c>
      <c r="OM56" s="359" t="s">
        <v>90</v>
      </c>
      <c r="ON56" s="359" t="s">
        <v>90</v>
      </c>
      <c r="OO56" s="359" t="s">
        <v>90</v>
      </c>
      <c r="OP56" s="359" t="s">
        <v>90</v>
      </c>
      <c r="OQ56" s="359" t="s">
        <v>90</v>
      </c>
      <c r="OR56" s="359" t="s">
        <v>90</v>
      </c>
      <c r="OS56" s="359" t="s">
        <v>90</v>
      </c>
      <c r="OT56" s="359" t="s">
        <v>90</v>
      </c>
      <c r="OU56" s="359" t="s">
        <v>90</v>
      </c>
      <c r="OV56" s="359" t="s">
        <v>90</v>
      </c>
      <c r="OW56" s="359" t="s">
        <v>90</v>
      </c>
      <c r="OX56" s="359" t="s">
        <v>90</v>
      </c>
      <c r="OY56" s="359" t="s">
        <v>90</v>
      </c>
      <c r="OZ56" s="359" t="s">
        <v>90</v>
      </c>
      <c r="PA56" s="359" t="s">
        <v>90</v>
      </c>
      <c r="PB56" s="359" t="s">
        <v>90</v>
      </c>
      <c r="PC56" s="359" t="s">
        <v>90</v>
      </c>
      <c r="PD56" s="359" t="s">
        <v>90</v>
      </c>
      <c r="PE56" s="359" t="s">
        <v>90</v>
      </c>
      <c r="PF56" s="359" t="s">
        <v>90</v>
      </c>
      <c r="PG56" s="359" t="s">
        <v>90</v>
      </c>
      <c r="PH56" s="359" t="s">
        <v>90</v>
      </c>
      <c r="PI56" s="359" t="s">
        <v>90</v>
      </c>
      <c r="PJ56" s="359" t="s">
        <v>90</v>
      </c>
      <c r="PK56" s="359" t="s">
        <v>90</v>
      </c>
      <c r="PL56" s="359" t="s">
        <v>90</v>
      </c>
      <c r="PM56" s="359" t="s">
        <v>90</v>
      </c>
      <c r="PN56" s="359" t="s">
        <v>90</v>
      </c>
      <c r="PO56" s="359" t="s">
        <v>90</v>
      </c>
      <c r="PP56" s="359" t="s">
        <v>90</v>
      </c>
      <c r="PQ56" s="359" t="s">
        <v>90</v>
      </c>
      <c r="PR56" s="359" t="s">
        <v>90</v>
      </c>
      <c r="PS56" s="359" t="s">
        <v>90</v>
      </c>
      <c r="PT56" s="359" t="s">
        <v>90</v>
      </c>
      <c r="PU56" s="359" t="s">
        <v>90</v>
      </c>
      <c r="PV56" s="359" t="s">
        <v>90</v>
      </c>
      <c r="PW56" s="359" t="s">
        <v>90</v>
      </c>
      <c r="PX56" s="359" t="s">
        <v>90</v>
      </c>
      <c r="PY56" s="359" t="s">
        <v>90</v>
      </c>
      <c r="PZ56" s="359" t="s">
        <v>90</v>
      </c>
      <c r="QA56" s="359" t="s">
        <v>90</v>
      </c>
      <c r="QB56" s="359" t="s">
        <v>90</v>
      </c>
      <c r="QC56" s="359" t="s">
        <v>90</v>
      </c>
      <c r="QD56" s="359" t="s">
        <v>90</v>
      </c>
      <c r="QE56" s="359" t="s">
        <v>90</v>
      </c>
      <c r="QF56" s="359" t="s">
        <v>90</v>
      </c>
      <c r="QG56" s="359" t="s">
        <v>90</v>
      </c>
      <c r="QH56" s="359" t="s">
        <v>90</v>
      </c>
      <c r="QI56" s="359" t="s">
        <v>90</v>
      </c>
      <c r="QJ56" s="359" t="s">
        <v>90</v>
      </c>
      <c r="QK56" s="359" t="s">
        <v>90</v>
      </c>
      <c r="QL56" s="359" t="s">
        <v>90</v>
      </c>
      <c r="QM56" s="359" t="s">
        <v>90</v>
      </c>
      <c r="QN56" s="359" t="s">
        <v>90</v>
      </c>
      <c r="QO56" s="359" t="s">
        <v>90</v>
      </c>
      <c r="QP56" s="359" t="s">
        <v>90</v>
      </c>
      <c r="QQ56" s="359" t="s">
        <v>90</v>
      </c>
      <c r="QR56" s="359" t="s">
        <v>90</v>
      </c>
      <c r="QS56" s="359" t="s">
        <v>90</v>
      </c>
      <c r="QT56" s="359" t="s">
        <v>90</v>
      </c>
      <c r="QU56" s="359" t="s">
        <v>90</v>
      </c>
      <c r="QV56" s="359" t="s">
        <v>90</v>
      </c>
      <c r="QW56" s="359" t="s">
        <v>90</v>
      </c>
      <c r="QX56" s="359" t="s">
        <v>90</v>
      </c>
      <c r="QY56" s="359" t="s">
        <v>90</v>
      </c>
      <c r="QZ56" s="359" t="s">
        <v>90</v>
      </c>
      <c r="RA56" s="359" t="s">
        <v>90</v>
      </c>
      <c r="RB56" s="359" t="s">
        <v>90</v>
      </c>
      <c r="RC56" s="359" t="s">
        <v>90</v>
      </c>
      <c r="RD56" s="359" t="s">
        <v>90</v>
      </c>
      <c r="RE56" s="359" t="s">
        <v>90</v>
      </c>
      <c r="RF56" s="359" t="s">
        <v>90</v>
      </c>
      <c r="RG56" s="359" t="s">
        <v>90</v>
      </c>
      <c r="RH56" s="359" t="s">
        <v>90</v>
      </c>
      <c r="RI56" s="359" t="s">
        <v>90</v>
      </c>
      <c r="RJ56" s="359" t="s">
        <v>90</v>
      </c>
      <c r="RK56" s="359" t="s">
        <v>90</v>
      </c>
      <c r="RL56" s="359" t="s">
        <v>90</v>
      </c>
      <c r="RM56" s="359" t="s">
        <v>90</v>
      </c>
      <c r="RN56" s="359" t="s">
        <v>90</v>
      </c>
      <c r="RO56" s="359" t="s">
        <v>90</v>
      </c>
      <c r="RP56" s="359" t="s">
        <v>90</v>
      </c>
      <c r="RQ56" s="359" t="s">
        <v>90</v>
      </c>
      <c r="RR56" s="359" t="s">
        <v>90</v>
      </c>
      <c r="RS56" s="359" t="s">
        <v>90</v>
      </c>
      <c r="RT56" s="359" t="s">
        <v>90</v>
      </c>
      <c r="RU56" s="359" t="s">
        <v>90</v>
      </c>
      <c r="RV56" s="359" t="s">
        <v>90</v>
      </c>
      <c r="RW56" s="359" t="s">
        <v>90</v>
      </c>
      <c r="RX56" s="359" t="s">
        <v>90</v>
      </c>
      <c r="RY56" s="359" t="s">
        <v>90</v>
      </c>
      <c r="RZ56" s="359" t="s">
        <v>90</v>
      </c>
      <c r="SA56" s="359" t="s">
        <v>90</v>
      </c>
      <c r="SB56" s="359" t="s">
        <v>90</v>
      </c>
      <c r="SC56" s="359" t="s">
        <v>90</v>
      </c>
      <c r="SD56" s="359" t="s">
        <v>90</v>
      </c>
      <c r="SE56" s="359" t="s">
        <v>90</v>
      </c>
      <c r="SF56" s="359" t="s">
        <v>90</v>
      </c>
      <c r="SG56" s="359" t="s">
        <v>90</v>
      </c>
      <c r="SH56" s="359" t="s">
        <v>90</v>
      </c>
      <c r="SI56" s="359" t="s">
        <v>90</v>
      </c>
      <c r="SJ56" s="359" t="s">
        <v>90</v>
      </c>
      <c r="SK56" s="359" t="s">
        <v>90</v>
      </c>
      <c r="SL56" s="359" t="s">
        <v>90</v>
      </c>
      <c r="SM56" s="359" t="s">
        <v>90</v>
      </c>
      <c r="SN56" s="359" t="s">
        <v>90</v>
      </c>
      <c r="SO56" s="359" t="s">
        <v>90</v>
      </c>
      <c r="SP56" s="359" t="s">
        <v>90</v>
      </c>
      <c r="SQ56" s="359" t="s">
        <v>90</v>
      </c>
      <c r="SR56" s="359" t="s">
        <v>90</v>
      </c>
      <c r="SS56" s="359" t="s">
        <v>90</v>
      </c>
      <c r="ST56" s="359" t="s">
        <v>90</v>
      </c>
      <c r="SU56" s="359" t="s">
        <v>90</v>
      </c>
      <c r="SV56" s="359" t="s">
        <v>90</v>
      </c>
      <c r="SW56" s="359" t="s">
        <v>90</v>
      </c>
      <c r="SX56" s="359" t="s">
        <v>90</v>
      </c>
      <c r="SY56" s="359" t="s">
        <v>90</v>
      </c>
      <c r="SZ56" s="359" t="s">
        <v>90</v>
      </c>
      <c r="TA56" s="359" t="s">
        <v>90</v>
      </c>
      <c r="TB56" s="359" t="s">
        <v>90</v>
      </c>
      <c r="TC56" s="359" t="s">
        <v>90</v>
      </c>
      <c r="TD56" s="359" t="s">
        <v>90</v>
      </c>
      <c r="TE56" s="359" t="s">
        <v>90</v>
      </c>
      <c r="TF56" s="359" t="s">
        <v>90</v>
      </c>
      <c r="TG56" s="359" t="s">
        <v>90</v>
      </c>
      <c r="TH56" s="359" t="s">
        <v>90</v>
      </c>
      <c r="TI56" s="359" t="s">
        <v>90</v>
      </c>
      <c r="TJ56" s="359" t="s">
        <v>90</v>
      </c>
      <c r="TK56" s="359" t="s">
        <v>90</v>
      </c>
      <c r="TL56" s="359" t="s">
        <v>90</v>
      </c>
      <c r="TM56" s="359" t="s">
        <v>90</v>
      </c>
      <c r="TN56" s="359" t="s">
        <v>90</v>
      </c>
      <c r="TO56" s="359" t="s">
        <v>90</v>
      </c>
      <c r="TP56" s="359" t="s">
        <v>90</v>
      </c>
      <c r="TQ56" s="359" t="s">
        <v>90</v>
      </c>
      <c r="TR56" s="359" t="s">
        <v>90</v>
      </c>
      <c r="TS56" s="359" t="s">
        <v>90</v>
      </c>
      <c r="TT56" s="359" t="s">
        <v>90</v>
      </c>
      <c r="TU56" s="359" t="s">
        <v>90</v>
      </c>
      <c r="TV56" s="359" t="s">
        <v>90</v>
      </c>
      <c r="TW56" s="359" t="s">
        <v>90</v>
      </c>
      <c r="TX56" s="359" t="s">
        <v>90</v>
      </c>
      <c r="TY56" s="359" t="s">
        <v>90</v>
      </c>
      <c r="TZ56" s="359" t="s">
        <v>90</v>
      </c>
      <c r="UA56" s="359" t="s">
        <v>90</v>
      </c>
      <c r="UB56" s="359" t="s">
        <v>90</v>
      </c>
      <c r="UC56" s="359" t="s">
        <v>90</v>
      </c>
      <c r="UD56" s="359" t="s">
        <v>90</v>
      </c>
      <c r="UE56" s="359" t="s">
        <v>90</v>
      </c>
      <c r="UF56" s="359" t="s">
        <v>90</v>
      </c>
      <c r="UG56" s="359" t="s">
        <v>90</v>
      </c>
      <c r="UH56" s="359" t="s">
        <v>90</v>
      </c>
      <c r="UI56" s="359" t="s">
        <v>90</v>
      </c>
      <c r="UJ56" s="359" t="s">
        <v>90</v>
      </c>
      <c r="UK56" s="359" t="s">
        <v>90</v>
      </c>
      <c r="UL56" s="359" t="s">
        <v>90</v>
      </c>
      <c r="UM56" s="359" t="s">
        <v>90</v>
      </c>
      <c r="UN56" s="359" t="s">
        <v>90</v>
      </c>
      <c r="UO56" s="359" t="s">
        <v>90</v>
      </c>
      <c r="UP56" s="359" t="s">
        <v>90</v>
      </c>
      <c r="UQ56" s="359" t="s">
        <v>90</v>
      </c>
      <c r="UR56" s="359" t="s">
        <v>90</v>
      </c>
      <c r="US56" s="359" t="s">
        <v>90</v>
      </c>
      <c r="UT56" s="359" t="s">
        <v>90</v>
      </c>
      <c r="UU56" s="359" t="s">
        <v>90</v>
      </c>
      <c r="UV56" s="359" t="s">
        <v>90</v>
      </c>
      <c r="UW56" s="359" t="s">
        <v>90</v>
      </c>
      <c r="UX56" s="359" t="s">
        <v>90</v>
      </c>
      <c r="UY56" s="359" t="s">
        <v>90</v>
      </c>
      <c r="UZ56" s="359" t="s">
        <v>90</v>
      </c>
      <c r="VA56" s="359" t="s">
        <v>90</v>
      </c>
      <c r="VB56" s="359" t="s">
        <v>90</v>
      </c>
      <c r="VC56" s="359" t="s">
        <v>90</v>
      </c>
      <c r="VD56" s="359" t="s">
        <v>90</v>
      </c>
      <c r="VE56" s="359" t="s">
        <v>90</v>
      </c>
      <c r="VF56" s="359" t="s">
        <v>90</v>
      </c>
      <c r="VG56" s="359" t="s">
        <v>90</v>
      </c>
      <c r="VH56" s="359" t="s">
        <v>90</v>
      </c>
      <c r="VI56" s="359" t="s">
        <v>90</v>
      </c>
      <c r="VJ56" s="359" t="s">
        <v>90</v>
      </c>
      <c r="VK56" s="359" t="s">
        <v>90</v>
      </c>
      <c r="VL56" s="359" t="s">
        <v>90</v>
      </c>
      <c r="VM56" s="359" t="s">
        <v>90</v>
      </c>
      <c r="VN56" s="359" t="s">
        <v>90</v>
      </c>
      <c r="VO56" s="359" t="s">
        <v>90</v>
      </c>
      <c r="VP56" s="359" t="s">
        <v>90</v>
      </c>
      <c r="VQ56" s="359" t="s">
        <v>90</v>
      </c>
      <c r="VR56" s="359" t="s">
        <v>90</v>
      </c>
      <c r="VS56" s="359" t="s">
        <v>90</v>
      </c>
      <c r="VT56" s="359" t="s">
        <v>90</v>
      </c>
      <c r="VU56" s="359" t="s">
        <v>90</v>
      </c>
      <c r="VV56" s="359" t="s">
        <v>90</v>
      </c>
      <c r="VW56" s="359" t="s">
        <v>90</v>
      </c>
      <c r="VX56" s="359" t="s">
        <v>90</v>
      </c>
      <c r="VY56" s="359" t="s">
        <v>90</v>
      </c>
      <c r="VZ56" s="359" t="s">
        <v>90</v>
      </c>
      <c r="WA56" s="359" t="s">
        <v>90</v>
      </c>
      <c r="WB56" s="359" t="s">
        <v>90</v>
      </c>
      <c r="WC56" s="359" t="s">
        <v>90</v>
      </c>
      <c r="WD56" s="359" t="s">
        <v>90</v>
      </c>
      <c r="WE56" s="359" t="s">
        <v>90</v>
      </c>
      <c r="WF56" s="359" t="s">
        <v>90</v>
      </c>
      <c r="WG56" s="359" t="s">
        <v>90</v>
      </c>
      <c r="WH56" s="359" t="s">
        <v>90</v>
      </c>
      <c r="WI56" s="359" t="s">
        <v>90</v>
      </c>
      <c r="WJ56" s="359" t="s">
        <v>90</v>
      </c>
      <c r="WK56" s="359" t="s">
        <v>90</v>
      </c>
      <c r="WL56" s="359" t="s">
        <v>90</v>
      </c>
      <c r="WM56" s="359" t="s">
        <v>90</v>
      </c>
      <c r="WN56" s="359" t="s">
        <v>90</v>
      </c>
      <c r="WO56" s="359" t="s">
        <v>90</v>
      </c>
      <c r="WP56" s="359" t="s">
        <v>90</v>
      </c>
      <c r="WQ56" s="359" t="s">
        <v>90</v>
      </c>
      <c r="WR56" s="359" t="s">
        <v>90</v>
      </c>
      <c r="WS56" s="359" t="s">
        <v>90</v>
      </c>
      <c r="WT56" s="359" t="s">
        <v>90</v>
      </c>
      <c r="WU56" s="359" t="s">
        <v>90</v>
      </c>
      <c r="WV56" s="359" t="s">
        <v>90</v>
      </c>
      <c r="WW56" s="359" t="s">
        <v>90</v>
      </c>
      <c r="WX56" s="359" t="s">
        <v>90</v>
      </c>
      <c r="WY56" s="359" t="s">
        <v>90</v>
      </c>
      <c r="WZ56" s="359" t="s">
        <v>90</v>
      </c>
      <c r="XA56" s="359" t="s">
        <v>90</v>
      </c>
      <c r="XB56" s="359" t="s">
        <v>90</v>
      </c>
      <c r="XC56" s="359" t="s">
        <v>90</v>
      </c>
      <c r="XD56" s="359" t="s">
        <v>90</v>
      </c>
      <c r="XE56" s="359" t="s">
        <v>90</v>
      </c>
      <c r="XF56" s="359" t="s">
        <v>90</v>
      </c>
      <c r="XG56" s="359" t="s">
        <v>90</v>
      </c>
      <c r="XH56" s="359" t="s">
        <v>90</v>
      </c>
      <c r="XI56" s="359" t="s">
        <v>90</v>
      </c>
      <c r="XJ56" s="359" t="s">
        <v>90</v>
      </c>
      <c r="XK56" s="359" t="s">
        <v>90</v>
      </c>
      <c r="XL56" s="359" t="s">
        <v>90</v>
      </c>
      <c r="XM56" s="359" t="s">
        <v>90</v>
      </c>
      <c r="XN56" s="359" t="s">
        <v>90</v>
      </c>
      <c r="XO56" s="359" t="s">
        <v>90</v>
      </c>
      <c r="XP56" s="359" t="s">
        <v>90</v>
      </c>
      <c r="XQ56" s="359" t="s">
        <v>90</v>
      </c>
      <c r="XR56" s="359" t="s">
        <v>90</v>
      </c>
      <c r="XS56" s="359" t="s">
        <v>90</v>
      </c>
      <c r="XT56" s="359" t="s">
        <v>90</v>
      </c>
      <c r="XU56" s="359" t="s">
        <v>90</v>
      </c>
      <c r="XV56" s="359" t="s">
        <v>90</v>
      </c>
      <c r="XW56" s="359" t="s">
        <v>90</v>
      </c>
      <c r="XX56" s="359" t="s">
        <v>90</v>
      </c>
      <c r="XY56" s="359" t="s">
        <v>90</v>
      </c>
      <c r="XZ56" s="359" t="s">
        <v>90</v>
      </c>
      <c r="YA56" s="359" t="s">
        <v>90</v>
      </c>
      <c r="YB56" s="359" t="s">
        <v>90</v>
      </c>
      <c r="YC56" s="359" t="s">
        <v>90</v>
      </c>
      <c r="YD56" s="359" t="s">
        <v>90</v>
      </c>
      <c r="YE56" s="359" t="s">
        <v>90</v>
      </c>
      <c r="YF56" s="359" t="s">
        <v>90</v>
      </c>
      <c r="YG56" s="359" t="s">
        <v>90</v>
      </c>
      <c r="YH56" s="359" t="s">
        <v>90</v>
      </c>
      <c r="YI56" s="359" t="s">
        <v>90</v>
      </c>
      <c r="YJ56" s="359" t="s">
        <v>90</v>
      </c>
      <c r="YK56" s="359" t="s">
        <v>90</v>
      </c>
      <c r="YL56" s="359" t="s">
        <v>90</v>
      </c>
      <c r="YM56" s="359" t="s">
        <v>90</v>
      </c>
      <c r="YN56" s="359" t="s">
        <v>90</v>
      </c>
      <c r="YO56" s="359" t="s">
        <v>90</v>
      </c>
      <c r="YP56" s="359" t="s">
        <v>90</v>
      </c>
      <c r="YQ56" s="359" t="s">
        <v>90</v>
      </c>
      <c r="YR56" s="359" t="s">
        <v>90</v>
      </c>
      <c r="YS56" s="359" t="s">
        <v>90</v>
      </c>
      <c r="YT56" s="359" t="s">
        <v>90</v>
      </c>
      <c r="YU56" s="359" t="s">
        <v>90</v>
      </c>
      <c r="YV56" s="359" t="s">
        <v>90</v>
      </c>
      <c r="YW56" s="359" t="s">
        <v>90</v>
      </c>
      <c r="YX56" s="359" t="s">
        <v>90</v>
      </c>
      <c r="YY56" s="359" t="s">
        <v>90</v>
      </c>
      <c r="YZ56" s="359" t="s">
        <v>90</v>
      </c>
      <c r="ZA56" s="359" t="s">
        <v>90</v>
      </c>
      <c r="ZB56" s="359" t="s">
        <v>90</v>
      </c>
      <c r="ZC56" s="359" t="s">
        <v>90</v>
      </c>
      <c r="ZD56" s="359" t="s">
        <v>90</v>
      </c>
      <c r="ZE56" s="359" t="s">
        <v>90</v>
      </c>
      <c r="ZF56" s="359" t="s">
        <v>90</v>
      </c>
      <c r="ZG56" s="359" t="s">
        <v>90</v>
      </c>
      <c r="ZH56" s="359" t="s">
        <v>90</v>
      </c>
      <c r="ZI56" s="359" t="s">
        <v>90</v>
      </c>
      <c r="ZJ56" s="359" t="s">
        <v>90</v>
      </c>
      <c r="ZK56" s="359" t="s">
        <v>90</v>
      </c>
      <c r="ZL56" s="359" t="s">
        <v>90</v>
      </c>
      <c r="ZM56" s="359" t="s">
        <v>90</v>
      </c>
      <c r="ZN56" s="359" t="s">
        <v>90</v>
      </c>
      <c r="ZO56" s="359" t="s">
        <v>90</v>
      </c>
      <c r="ZP56" s="359" t="s">
        <v>90</v>
      </c>
      <c r="ZQ56" s="359" t="s">
        <v>90</v>
      </c>
      <c r="ZR56" s="359" t="s">
        <v>90</v>
      </c>
      <c r="ZS56" s="359" t="s">
        <v>90</v>
      </c>
      <c r="ZT56" s="359" t="s">
        <v>90</v>
      </c>
      <c r="ZU56" s="359" t="s">
        <v>90</v>
      </c>
      <c r="ZV56" s="359" t="s">
        <v>90</v>
      </c>
      <c r="ZW56" s="359" t="s">
        <v>90</v>
      </c>
      <c r="ZX56" s="359" t="s">
        <v>90</v>
      </c>
      <c r="ZY56" s="359" t="s">
        <v>90</v>
      </c>
      <c r="ZZ56" s="359" t="s">
        <v>90</v>
      </c>
      <c r="AAA56" s="359" t="s">
        <v>90</v>
      </c>
      <c r="AAB56" s="359" t="s">
        <v>90</v>
      </c>
      <c r="AAC56" s="359" t="s">
        <v>90</v>
      </c>
      <c r="AAD56" s="359" t="s">
        <v>90</v>
      </c>
      <c r="AAE56" s="359" t="s">
        <v>90</v>
      </c>
      <c r="AAF56" s="359" t="s">
        <v>90</v>
      </c>
      <c r="AAG56" s="359" t="s">
        <v>90</v>
      </c>
      <c r="AAH56" s="359" t="s">
        <v>90</v>
      </c>
      <c r="AAI56" s="359" t="s">
        <v>90</v>
      </c>
      <c r="AAJ56" s="359" t="s">
        <v>90</v>
      </c>
      <c r="AAK56" s="359" t="s">
        <v>90</v>
      </c>
      <c r="AAL56" s="359" t="s">
        <v>90</v>
      </c>
      <c r="AAM56" s="359" t="s">
        <v>90</v>
      </c>
      <c r="AAN56" s="359" t="s">
        <v>90</v>
      </c>
      <c r="AAO56" s="359" t="s">
        <v>90</v>
      </c>
      <c r="AAP56" s="359" t="s">
        <v>90</v>
      </c>
      <c r="AAQ56" s="359" t="s">
        <v>90</v>
      </c>
      <c r="AAR56" s="359" t="s">
        <v>90</v>
      </c>
      <c r="AAS56" s="359" t="s">
        <v>90</v>
      </c>
      <c r="AAT56" s="359" t="s">
        <v>90</v>
      </c>
      <c r="AAU56" s="359" t="s">
        <v>90</v>
      </c>
      <c r="AAV56" s="359" t="s">
        <v>90</v>
      </c>
      <c r="AAW56" s="359" t="s">
        <v>90</v>
      </c>
      <c r="AAX56" s="359" t="s">
        <v>90</v>
      </c>
      <c r="AAY56" s="359" t="s">
        <v>90</v>
      </c>
      <c r="AAZ56" s="359" t="s">
        <v>90</v>
      </c>
      <c r="ABA56" s="359" t="s">
        <v>90</v>
      </c>
      <c r="ABB56" s="359" t="s">
        <v>90</v>
      </c>
      <c r="ABC56" s="359" t="s">
        <v>90</v>
      </c>
      <c r="ABD56" s="359" t="s">
        <v>90</v>
      </c>
      <c r="ABE56" s="359" t="s">
        <v>90</v>
      </c>
      <c r="ABF56" s="359" t="s">
        <v>90</v>
      </c>
      <c r="ABG56" s="359" t="s">
        <v>90</v>
      </c>
      <c r="ABH56" s="359" t="s">
        <v>90</v>
      </c>
      <c r="ABI56" s="359" t="s">
        <v>90</v>
      </c>
      <c r="ABJ56" s="359" t="s">
        <v>90</v>
      </c>
      <c r="ABK56" s="359" t="s">
        <v>90</v>
      </c>
      <c r="ABL56" s="359" t="s">
        <v>90</v>
      </c>
      <c r="ABM56" s="359" t="s">
        <v>90</v>
      </c>
      <c r="ABN56" s="359" t="s">
        <v>90</v>
      </c>
      <c r="ABO56" s="359" t="s">
        <v>90</v>
      </c>
      <c r="ABP56" s="359" t="s">
        <v>90</v>
      </c>
      <c r="ABQ56" s="359" t="s">
        <v>90</v>
      </c>
      <c r="ABR56" s="359" t="s">
        <v>90</v>
      </c>
      <c r="ABS56" s="359" t="s">
        <v>90</v>
      </c>
      <c r="ABT56" s="359" t="s">
        <v>90</v>
      </c>
      <c r="ABU56" s="359" t="s">
        <v>90</v>
      </c>
      <c r="ABV56" s="359" t="s">
        <v>90</v>
      </c>
      <c r="ABW56" s="359" t="s">
        <v>90</v>
      </c>
      <c r="ABX56" s="359" t="s">
        <v>90</v>
      </c>
      <c r="ABY56" s="359" t="s">
        <v>90</v>
      </c>
      <c r="ABZ56" s="359" t="s">
        <v>90</v>
      </c>
      <c r="ACA56" s="359" t="s">
        <v>90</v>
      </c>
      <c r="ACB56" s="359" t="s">
        <v>90</v>
      </c>
      <c r="ACC56" s="359" t="s">
        <v>90</v>
      </c>
      <c r="ACD56" s="359" t="s">
        <v>90</v>
      </c>
      <c r="ACE56" s="359" t="s">
        <v>90</v>
      </c>
      <c r="ACF56" s="359" t="s">
        <v>90</v>
      </c>
      <c r="ACG56" s="359" t="s">
        <v>90</v>
      </c>
      <c r="ACH56" s="359" t="s">
        <v>90</v>
      </c>
      <c r="ACI56" s="359" t="s">
        <v>90</v>
      </c>
      <c r="ACJ56" s="359" t="s">
        <v>90</v>
      </c>
      <c r="ACK56" s="359" t="s">
        <v>90</v>
      </c>
      <c r="ACL56" s="359" t="s">
        <v>90</v>
      </c>
      <c r="ACM56" s="359" t="s">
        <v>90</v>
      </c>
      <c r="ACN56" s="359" t="s">
        <v>90</v>
      </c>
      <c r="ACO56" s="359" t="s">
        <v>90</v>
      </c>
      <c r="ACP56" s="359" t="s">
        <v>90</v>
      </c>
      <c r="ACQ56" s="359" t="s">
        <v>90</v>
      </c>
      <c r="ACR56" s="359" t="s">
        <v>90</v>
      </c>
      <c r="ACS56" s="359" t="s">
        <v>90</v>
      </c>
      <c r="ACT56" s="359" t="s">
        <v>90</v>
      </c>
      <c r="ACU56" s="359" t="s">
        <v>90</v>
      </c>
      <c r="ACV56" s="359" t="s">
        <v>90</v>
      </c>
      <c r="ACW56" s="359" t="s">
        <v>90</v>
      </c>
      <c r="ACX56" s="359" t="s">
        <v>90</v>
      </c>
      <c r="ACY56" s="359" t="s">
        <v>90</v>
      </c>
      <c r="ACZ56" s="359" t="s">
        <v>90</v>
      </c>
      <c r="ADA56" s="359" t="s">
        <v>90</v>
      </c>
      <c r="ADB56" s="359" t="s">
        <v>90</v>
      </c>
      <c r="ADC56" s="359" t="s">
        <v>90</v>
      </c>
      <c r="ADD56" s="359" t="s">
        <v>90</v>
      </c>
      <c r="ADE56" s="359" t="s">
        <v>90</v>
      </c>
      <c r="ADF56" s="359" t="s">
        <v>90</v>
      </c>
      <c r="ADG56" s="359" t="s">
        <v>90</v>
      </c>
      <c r="ADH56" s="359" t="s">
        <v>90</v>
      </c>
      <c r="ADI56" s="359" t="s">
        <v>90</v>
      </c>
      <c r="ADJ56" s="359" t="s">
        <v>90</v>
      </c>
      <c r="ADK56" s="359" t="s">
        <v>90</v>
      </c>
      <c r="ADL56" s="359" t="s">
        <v>90</v>
      </c>
      <c r="ADM56" s="359" t="s">
        <v>90</v>
      </c>
      <c r="ADN56" s="359" t="s">
        <v>90</v>
      </c>
      <c r="ADO56" s="359" t="s">
        <v>90</v>
      </c>
      <c r="ADP56" s="359" t="s">
        <v>90</v>
      </c>
      <c r="ADQ56" s="359" t="s">
        <v>90</v>
      </c>
      <c r="ADR56" s="359" t="s">
        <v>90</v>
      </c>
      <c r="ADS56" s="359" t="s">
        <v>90</v>
      </c>
      <c r="ADT56" s="359" t="s">
        <v>90</v>
      </c>
      <c r="ADU56" s="359" t="s">
        <v>90</v>
      </c>
      <c r="ADV56" s="359" t="s">
        <v>90</v>
      </c>
      <c r="ADW56" s="359" t="s">
        <v>90</v>
      </c>
      <c r="ADX56" s="359" t="s">
        <v>90</v>
      </c>
      <c r="ADY56" s="359" t="s">
        <v>90</v>
      </c>
      <c r="ADZ56" s="359" t="s">
        <v>90</v>
      </c>
      <c r="AEA56" s="359" t="s">
        <v>90</v>
      </c>
      <c r="AEB56" s="359" t="s">
        <v>90</v>
      </c>
      <c r="AEC56" s="359" t="s">
        <v>90</v>
      </c>
      <c r="AED56" s="359" t="s">
        <v>90</v>
      </c>
      <c r="AEE56" s="359" t="s">
        <v>90</v>
      </c>
      <c r="AEF56" s="359" t="s">
        <v>90</v>
      </c>
      <c r="AEG56" s="359" t="s">
        <v>90</v>
      </c>
      <c r="AEH56" s="359" t="s">
        <v>90</v>
      </c>
      <c r="AEI56" s="359" t="s">
        <v>90</v>
      </c>
      <c r="AEJ56" s="359" t="s">
        <v>90</v>
      </c>
      <c r="AEK56" s="359" t="s">
        <v>90</v>
      </c>
      <c r="AEL56" s="359" t="s">
        <v>90</v>
      </c>
      <c r="AEM56" s="359" t="s">
        <v>90</v>
      </c>
      <c r="AEN56" s="359" t="s">
        <v>90</v>
      </c>
      <c r="AEO56" s="359" t="s">
        <v>90</v>
      </c>
      <c r="AEP56" s="359" t="s">
        <v>90</v>
      </c>
      <c r="AEQ56" s="359" t="s">
        <v>90</v>
      </c>
      <c r="AER56" s="359" t="s">
        <v>90</v>
      </c>
      <c r="AES56" s="359" t="s">
        <v>90</v>
      </c>
      <c r="AET56" s="359" t="s">
        <v>90</v>
      </c>
      <c r="AEU56" s="359" t="s">
        <v>90</v>
      </c>
      <c r="AEV56" s="359" t="s">
        <v>90</v>
      </c>
      <c r="AEW56" s="359" t="s">
        <v>90</v>
      </c>
      <c r="AEX56" s="359" t="s">
        <v>90</v>
      </c>
      <c r="AEY56" s="359" t="s">
        <v>90</v>
      </c>
      <c r="AEZ56" s="359" t="s">
        <v>90</v>
      </c>
      <c r="AFA56" s="359" t="s">
        <v>90</v>
      </c>
      <c r="AFB56" s="359" t="s">
        <v>90</v>
      </c>
      <c r="AFC56" s="359" t="s">
        <v>90</v>
      </c>
      <c r="AFD56" s="359" t="s">
        <v>90</v>
      </c>
      <c r="AFE56" s="359" t="s">
        <v>90</v>
      </c>
      <c r="AFF56" s="359" t="s">
        <v>90</v>
      </c>
      <c r="AFG56" s="359" t="s">
        <v>90</v>
      </c>
      <c r="AFH56" s="359" t="s">
        <v>90</v>
      </c>
      <c r="AFI56" s="359" t="s">
        <v>90</v>
      </c>
      <c r="AFJ56" s="359" t="s">
        <v>90</v>
      </c>
      <c r="AFK56" s="359" t="s">
        <v>90</v>
      </c>
      <c r="AFL56" s="359" t="s">
        <v>90</v>
      </c>
      <c r="AFM56" s="359" t="s">
        <v>90</v>
      </c>
      <c r="AFN56" s="359" t="s">
        <v>90</v>
      </c>
      <c r="AFO56" s="359" t="s">
        <v>90</v>
      </c>
      <c r="AFP56" s="359" t="s">
        <v>90</v>
      </c>
      <c r="AFQ56" s="359" t="s">
        <v>90</v>
      </c>
      <c r="AFR56" s="359" t="s">
        <v>90</v>
      </c>
      <c r="AFS56" s="359" t="s">
        <v>90</v>
      </c>
      <c r="AFT56" s="359" t="s">
        <v>90</v>
      </c>
      <c r="AFU56" s="359" t="s">
        <v>90</v>
      </c>
      <c r="AFV56" s="359" t="s">
        <v>90</v>
      </c>
      <c r="AFW56" s="359" t="s">
        <v>90</v>
      </c>
      <c r="AFX56" s="359" t="s">
        <v>90</v>
      </c>
      <c r="AFY56" s="359" t="s">
        <v>90</v>
      </c>
      <c r="AFZ56" s="359" t="s">
        <v>90</v>
      </c>
      <c r="AGA56" s="359" t="s">
        <v>90</v>
      </c>
      <c r="AGB56" s="359" t="s">
        <v>90</v>
      </c>
      <c r="AGC56" s="359" t="s">
        <v>90</v>
      </c>
      <c r="AGD56" s="359" t="s">
        <v>90</v>
      </c>
      <c r="AGE56" s="359" t="s">
        <v>90</v>
      </c>
      <c r="AGF56" s="359" t="s">
        <v>90</v>
      </c>
      <c r="AGG56" s="359" t="s">
        <v>90</v>
      </c>
      <c r="AGH56" s="359" t="s">
        <v>90</v>
      </c>
      <c r="AGI56" s="359" t="s">
        <v>90</v>
      </c>
      <c r="AGJ56" s="359" t="s">
        <v>90</v>
      </c>
      <c r="AGK56" s="359" t="s">
        <v>90</v>
      </c>
      <c r="AGL56" s="359" t="s">
        <v>90</v>
      </c>
      <c r="AGM56" s="359" t="s">
        <v>90</v>
      </c>
      <c r="AGN56" s="359" t="s">
        <v>90</v>
      </c>
      <c r="AGO56" s="359" t="s">
        <v>90</v>
      </c>
      <c r="AGP56" s="359" t="s">
        <v>90</v>
      </c>
      <c r="AGQ56" s="359" t="s">
        <v>90</v>
      </c>
      <c r="AGR56" s="359" t="s">
        <v>90</v>
      </c>
      <c r="AGS56" s="359" t="s">
        <v>90</v>
      </c>
      <c r="AGT56" s="359" t="s">
        <v>90</v>
      </c>
      <c r="AGU56" s="359" t="s">
        <v>90</v>
      </c>
      <c r="AGV56" s="359" t="s">
        <v>90</v>
      </c>
      <c r="AGW56" s="359" t="s">
        <v>90</v>
      </c>
      <c r="AGX56" s="359" t="s">
        <v>90</v>
      </c>
      <c r="AGY56" s="359" t="s">
        <v>90</v>
      </c>
      <c r="AGZ56" s="359" t="s">
        <v>90</v>
      </c>
      <c r="AHA56" s="359" t="s">
        <v>90</v>
      </c>
      <c r="AHB56" s="359" t="s">
        <v>90</v>
      </c>
      <c r="AHC56" s="359" t="s">
        <v>90</v>
      </c>
      <c r="AHD56" s="359" t="s">
        <v>90</v>
      </c>
      <c r="AHE56" s="359" t="s">
        <v>90</v>
      </c>
      <c r="AHF56" s="359" t="s">
        <v>90</v>
      </c>
      <c r="AHG56" s="359" t="s">
        <v>90</v>
      </c>
      <c r="AHH56" s="359" t="s">
        <v>90</v>
      </c>
      <c r="AHI56" s="359" t="s">
        <v>90</v>
      </c>
      <c r="AHJ56" s="359" t="s">
        <v>90</v>
      </c>
      <c r="AHK56" s="359" t="s">
        <v>90</v>
      </c>
      <c r="AHL56" s="359" t="s">
        <v>90</v>
      </c>
      <c r="AHM56" s="359" t="s">
        <v>90</v>
      </c>
      <c r="AHN56" s="359" t="s">
        <v>90</v>
      </c>
      <c r="AHO56" s="359" t="s">
        <v>90</v>
      </c>
      <c r="AHP56" s="359" t="s">
        <v>90</v>
      </c>
      <c r="AHQ56" s="359" t="s">
        <v>90</v>
      </c>
      <c r="AHR56" s="359" t="s">
        <v>90</v>
      </c>
      <c r="AHS56" s="359" t="s">
        <v>90</v>
      </c>
      <c r="AHT56" s="359" t="s">
        <v>90</v>
      </c>
      <c r="AHU56" s="359" t="s">
        <v>90</v>
      </c>
      <c r="AHV56" s="359" t="s">
        <v>90</v>
      </c>
      <c r="AHW56" s="359" t="s">
        <v>90</v>
      </c>
      <c r="AHX56" s="359" t="s">
        <v>90</v>
      </c>
      <c r="AHY56" s="359" t="s">
        <v>90</v>
      </c>
      <c r="AHZ56" s="359" t="s">
        <v>90</v>
      </c>
      <c r="AIA56" s="359" t="s">
        <v>90</v>
      </c>
      <c r="AIB56" s="359" t="s">
        <v>90</v>
      </c>
      <c r="AIC56" s="359" t="s">
        <v>90</v>
      </c>
      <c r="AID56" s="359" t="s">
        <v>90</v>
      </c>
      <c r="AIE56" s="359" t="s">
        <v>90</v>
      </c>
      <c r="AIF56" s="359" t="s">
        <v>90</v>
      </c>
      <c r="AIG56" s="359" t="s">
        <v>90</v>
      </c>
      <c r="AIH56" s="359" t="s">
        <v>90</v>
      </c>
      <c r="AII56" s="359" t="s">
        <v>90</v>
      </c>
      <c r="AIJ56" s="359" t="s">
        <v>90</v>
      </c>
      <c r="AIK56" s="359" t="s">
        <v>90</v>
      </c>
      <c r="AIL56" s="359" t="s">
        <v>90</v>
      </c>
      <c r="AIM56" s="359" t="s">
        <v>90</v>
      </c>
      <c r="AIN56" s="359" t="s">
        <v>90</v>
      </c>
      <c r="AIO56" s="359" t="s">
        <v>90</v>
      </c>
      <c r="AIP56" s="359" t="s">
        <v>90</v>
      </c>
      <c r="AIQ56" s="359" t="s">
        <v>90</v>
      </c>
      <c r="AIR56" s="359" t="s">
        <v>90</v>
      </c>
      <c r="AIS56" s="359" t="s">
        <v>90</v>
      </c>
      <c r="AIT56" s="359" t="s">
        <v>90</v>
      </c>
      <c r="AIU56" s="359" t="s">
        <v>90</v>
      </c>
      <c r="AIV56" s="359" t="s">
        <v>90</v>
      </c>
      <c r="AIW56" s="359" t="s">
        <v>90</v>
      </c>
      <c r="AIX56" s="359" t="s">
        <v>90</v>
      </c>
      <c r="AIY56" s="359" t="s">
        <v>90</v>
      </c>
      <c r="AIZ56" s="359" t="s">
        <v>90</v>
      </c>
      <c r="AJA56" s="359" t="s">
        <v>90</v>
      </c>
      <c r="AJB56" s="359" t="s">
        <v>90</v>
      </c>
      <c r="AJC56" s="359" t="s">
        <v>90</v>
      </c>
      <c r="AJD56" s="359" t="s">
        <v>90</v>
      </c>
      <c r="AJE56" s="359" t="s">
        <v>90</v>
      </c>
      <c r="AJF56" s="359" t="s">
        <v>90</v>
      </c>
      <c r="AJG56" s="359" t="s">
        <v>90</v>
      </c>
      <c r="AJH56" s="359" t="s">
        <v>90</v>
      </c>
      <c r="AJI56" s="359" t="s">
        <v>90</v>
      </c>
      <c r="AJJ56" s="359" t="s">
        <v>90</v>
      </c>
      <c r="AJK56" s="359" t="s">
        <v>90</v>
      </c>
      <c r="AJL56" s="359" t="s">
        <v>90</v>
      </c>
      <c r="AJM56" s="359" t="s">
        <v>90</v>
      </c>
      <c r="AJN56" s="359" t="s">
        <v>90</v>
      </c>
      <c r="AJO56" s="359" t="s">
        <v>90</v>
      </c>
      <c r="AJP56" s="359" t="s">
        <v>90</v>
      </c>
      <c r="AJQ56" s="359" t="s">
        <v>90</v>
      </c>
      <c r="AJR56" s="359" t="s">
        <v>90</v>
      </c>
      <c r="AJS56" s="359" t="s">
        <v>90</v>
      </c>
      <c r="AJT56" s="359" t="s">
        <v>90</v>
      </c>
      <c r="AJU56" s="359" t="s">
        <v>90</v>
      </c>
      <c r="AJV56" s="359" t="s">
        <v>90</v>
      </c>
      <c r="AJW56" s="359" t="s">
        <v>90</v>
      </c>
      <c r="AJX56" s="359" t="s">
        <v>90</v>
      </c>
      <c r="AJY56" s="359" t="s">
        <v>90</v>
      </c>
      <c r="AJZ56" s="359" t="s">
        <v>90</v>
      </c>
      <c r="AKA56" s="359" t="s">
        <v>90</v>
      </c>
      <c r="AKB56" s="359" t="s">
        <v>90</v>
      </c>
      <c r="AKC56" s="359" t="s">
        <v>90</v>
      </c>
      <c r="AKD56" s="359" t="s">
        <v>90</v>
      </c>
      <c r="AKE56" s="359" t="s">
        <v>90</v>
      </c>
      <c r="AKF56" s="359" t="s">
        <v>90</v>
      </c>
      <c r="AKG56" s="359" t="s">
        <v>90</v>
      </c>
      <c r="AKH56" s="359" t="s">
        <v>90</v>
      </c>
      <c r="AKI56" s="359" t="s">
        <v>90</v>
      </c>
      <c r="AKJ56" s="359" t="s">
        <v>90</v>
      </c>
      <c r="AKK56" s="359" t="s">
        <v>90</v>
      </c>
      <c r="AKL56" s="359" t="s">
        <v>90</v>
      </c>
      <c r="AKM56" s="359" t="s">
        <v>90</v>
      </c>
      <c r="AKN56" s="359" t="s">
        <v>90</v>
      </c>
      <c r="AKO56" s="359" t="s">
        <v>90</v>
      </c>
      <c r="AKP56" s="359" t="s">
        <v>90</v>
      </c>
      <c r="AKQ56" s="359" t="s">
        <v>90</v>
      </c>
      <c r="AKR56" s="359" t="s">
        <v>90</v>
      </c>
      <c r="AKS56" s="359" t="s">
        <v>90</v>
      </c>
      <c r="AKT56" s="359" t="s">
        <v>90</v>
      </c>
      <c r="AKU56" s="359" t="s">
        <v>90</v>
      </c>
      <c r="AKV56" s="359" t="s">
        <v>90</v>
      </c>
      <c r="AKW56" s="359" t="s">
        <v>90</v>
      </c>
      <c r="AKX56" s="359" t="s">
        <v>90</v>
      </c>
      <c r="AKY56" s="359" t="s">
        <v>90</v>
      </c>
      <c r="AKZ56" s="359" t="s">
        <v>90</v>
      </c>
      <c r="ALA56" s="359" t="s">
        <v>90</v>
      </c>
      <c r="ALB56" s="359" t="s">
        <v>90</v>
      </c>
      <c r="ALC56" s="359" t="s">
        <v>90</v>
      </c>
      <c r="ALD56" s="359" t="s">
        <v>90</v>
      </c>
      <c r="ALE56" s="359" t="s">
        <v>90</v>
      </c>
      <c r="ALF56" s="359" t="s">
        <v>90</v>
      </c>
      <c r="ALG56" s="359" t="s">
        <v>90</v>
      </c>
      <c r="ALH56" s="359" t="s">
        <v>90</v>
      </c>
      <c r="ALI56" s="359" t="s">
        <v>90</v>
      </c>
      <c r="ALJ56" s="359" t="s">
        <v>90</v>
      </c>
      <c r="ALK56" s="359" t="s">
        <v>90</v>
      </c>
      <c r="ALL56" s="359" t="s">
        <v>90</v>
      </c>
      <c r="ALM56" s="359" t="s">
        <v>90</v>
      </c>
      <c r="ALN56" s="359" t="s">
        <v>90</v>
      </c>
      <c r="ALO56" s="359" t="s">
        <v>90</v>
      </c>
      <c r="ALP56" s="359" t="s">
        <v>90</v>
      </c>
      <c r="ALQ56" s="359" t="s">
        <v>90</v>
      </c>
      <c r="ALR56" s="359" t="s">
        <v>90</v>
      </c>
      <c r="ALS56" s="359" t="s">
        <v>90</v>
      </c>
      <c r="ALT56" s="359" t="s">
        <v>90</v>
      </c>
      <c r="ALU56" s="359" t="s">
        <v>90</v>
      </c>
      <c r="ALV56" s="359" t="s">
        <v>90</v>
      </c>
      <c r="ALW56" s="359" t="s">
        <v>90</v>
      </c>
      <c r="ALX56" s="359" t="s">
        <v>90</v>
      </c>
      <c r="ALY56" s="359" t="s">
        <v>90</v>
      </c>
      <c r="ALZ56" s="359" t="s">
        <v>90</v>
      </c>
      <c r="AMA56" s="359" t="s">
        <v>90</v>
      </c>
      <c r="AMB56" s="359" t="s">
        <v>90</v>
      </c>
      <c r="AMC56" s="359" t="s">
        <v>90</v>
      </c>
      <c r="AMD56" s="359" t="s">
        <v>90</v>
      </c>
      <c r="AME56" s="359" t="s">
        <v>90</v>
      </c>
      <c r="AMF56" s="359" t="s">
        <v>90</v>
      </c>
      <c r="AMG56" s="359" t="s">
        <v>90</v>
      </c>
      <c r="AMH56" s="359" t="s">
        <v>90</v>
      </c>
      <c r="AMI56" s="359" t="s">
        <v>90</v>
      </c>
      <c r="AMJ56" s="359" t="s">
        <v>90</v>
      </c>
      <c r="AMK56" s="359" t="s">
        <v>90</v>
      </c>
      <c r="AML56" s="359" t="s">
        <v>90</v>
      </c>
      <c r="AMM56" s="359" t="s">
        <v>90</v>
      </c>
      <c r="AMN56" s="359" t="s">
        <v>90</v>
      </c>
      <c r="AMO56" s="359" t="s">
        <v>90</v>
      </c>
      <c r="AMP56" s="359" t="s">
        <v>90</v>
      </c>
      <c r="AMQ56" s="359" t="s">
        <v>90</v>
      </c>
      <c r="AMR56" s="359" t="s">
        <v>90</v>
      </c>
      <c r="AMS56" s="359" t="s">
        <v>90</v>
      </c>
      <c r="AMT56" s="359" t="s">
        <v>90</v>
      </c>
      <c r="AMU56" s="359" t="s">
        <v>90</v>
      </c>
      <c r="AMV56" s="359" t="s">
        <v>90</v>
      </c>
      <c r="AMW56" s="359" t="s">
        <v>90</v>
      </c>
      <c r="AMX56" s="359" t="s">
        <v>90</v>
      </c>
      <c r="AMY56" s="359" t="s">
        <v>90</v>
      </c>
      <c r="AMZ56" s="359" t="s">
        <v>90</v>
      </c>
      <c r="ANA56" s="359" t="s">
        <v>90</v>
      </c>
      <c r="ANB56" s="359" t="s">
        <v>90</v>
      </c>
      <c r="ANC56" s="359" t="s">
        <v>90</v>
      </c>
      <c r="AND56" s="359" t="s">
        <v>90</v>
      </c>
      <c r="ANE56" s="359" t="s">
        <v>90</v>
      </c>
      <c r="ANF56" s="359" t="s">
        <v>90</v>
      </c>
      <c r="ANG56" s="359" t="s">
        <v>90</v>
      </c>
      <c r="ANH56" s="359" t="s">
        <v>90</v>
      </c>
      <c r="ANI56" s="359" t="s">
        <v>90</v>
      </c>
      <c r="ANJ56" s="359" t="s">
        <v>90</v>
      </c>
      <c r="ANK56" s="359" t="s">
        <v>90</v>
      </c>
      <c r="ANL56" s="359" t="s">
        <v>90</v>
      </c>
      <c r="ANM56" s="359" t="s">
        <v>90</v>
      </c>
      <c r="ANN56" s="359" t="s">
        <v>90</v>
      </c>
      <c r="ANO56" s="359" t="s">
        <v>90</v>
      </c>
      <c r="ANP56" s="359" t="s">
        <v>90</v>
      </c>
      <c r="ANQ56" s="359" t="s">
        <v>90</v>
      </c>
      <c r="ANR56" s="359" t="s">
        <v>90</v>
      </c>
      <c r="ANS56" s="359" t="s">
        <v>90</v>
      </c>
      <c r="ANT56" s="359" t="s">
        <v>90</v>
      </c>
      <c r="ANU56" s="359" t="s">
        <v>90</v>
      </c>
      <c r="ANV56" s="359" t="s">
        <v>90</v>
      </c>
      <c r="ANW56" s="359" t="s">
        <v>90</v>
      </c>
      <c r="ANX56" s="359" t="s">
        <v>90</v>
      </c>
      <c r="ANY56" s="359" t="s">
        <v>90</v>
      </c>
      <c r="ANZ56" s="359" t="s">
        <v>90</v>
      </c>
      <c r="AOA56" s="359" t="s">
        <v>90</v>
      </c>
      <c r="AOB56" s="359" t="s">
        <v>90</v>
      </c>
      <c r="AOC56" s="359" t="s">
        <v>90</v>
      </c>
      <c r="AOD56" s="359" t="s">
        <v>90</v>
      </c>
      <c r="AOE56" s="359" t="s">
        <v>90</v>
      </c>
      <c r="AOF56" s="359" t="s">
        <v>90</v>
      </c>
      <c r="AOG56" s="359" t="s">
        <v>90</v>
      </c>
      <c r="AOH56" s="359" t="s">
        <v>90</v>
      </c>
      <c r="AOI56" s="359" t="s">
        <v>90</v>
      </c>
      <c r="AOJ56" s="359" t="s">
        <v>90</v>
      </c>
      <c r="AOK56" s="359" t="s">
        <v>90</v>
      </c>
      <c r="AOL56" s="359" t="s">
        <v>90</v>
      </c>
      <c r="AOM56" s="359" t="s">
        <v>90</v>
      </c>
      <c r="AON56" s="359" t="s">
        <v>90</v>
      </c>
      <c r="AOO56" s="359" t="s">
        <v>90</v>
      </c>
      <c r="AOP56" s="359" t="s">
        <v>90</v>
      </c>
      <c r="AOQ56" s="359" t="s">
        <v>90</v>
      </c>
      <c r="AOR56" s="359" t="s">
        <v>90</v>
      </c>
      <c r="AOS56" s="359" t="s">
        <v>90</v>
      </c>
      <c r="AOT56" s="359" t="s">
        <v>90</v>
      </c>
      <c r="AOU56" s="359" t="s">
        <v>90</v>
      </c>
      <c r="AOV56" s="359" t="s">
        <v>90</v>
      </c>
      <c r="AOW56" s="359" t="s">
        <v>90</v>
      </c>
      <c r="AOX56" s="359" t="s">
        <v>90</v>
      </c>
      <c r="AOY56" s="359" t="s">
        <v>90</v>
      </c>
      <c r="AOZ56" s="359" t="s">
        <v>90</v>
      </c>
      <c r="APA56" s="359" t="s">
        <v>90</v>
      </c>
      <c r="APB56" s="359" t="s">
        <v>90</v>
      </c>
      <c r="APC56" s="359" t="s">
        <v>90</v>
      </c>
      <c r="APD56" s="359" t="s">
        <v>90</v>
      </c>
      <c r="APE56" s="359" t="s">
        <v>90</v>
      </c>
      <c r="APF56" s="359" t="s">
        <v>90</v>
      </c>
      <c r="APG56" s="359" t="s">
        <v>90</v>
      </c>
      <c r="APH56" s="359" t="s">
        <v>90</v>
      </c>
      <c r="API56" s="359" t="s">
        <v>90</v>
      </c>
      <c r="APJ56" s="359" t="s">
        <v>90</v>
      </c>
      <c r="APK56" s="359" t="s">
        <v>90</v>
      </c>
      <c r="APL56" s="359" t="s">
        <v>90</v>
      </c>
      <c r="APM56" s="359" t="s">
        <v>90</v>
      </c>
      <c r="APN56" s="359" t="s">
        <v>90</v>
      </c>
      <c r="APO56" s="359" t="s">
        <v>90</v>
      </c>
      <c r="APP56" s="359" t="s">
        <v>90</v>
      </c>
      <c r="APQ56" s="359" t="s">
        <v>90</v>
      </c>
      <c r="APR56" s="359" t="s">
        <v>90</v>
      </c>
      <c r="APS56" s="359" t="s">
        <v>90</v>
      </c>
      <c r="APT56" s="359" t="s">
        <v>90</v>
      </c>
      <c r="APU56" s="359" t="s">
        <v>90</v>
      </c>
      <c r="APV56" s="359" t="s">
        <v>90</v>
      </c>
      <c r="APW56" s="359" t="s">
        <v>90</v>
      </c>
      <c r="APX56" s="359" t="s">
        <v>90</v>
      </c>
      <c r="APY56" s="359" t="s">
        <v>90</v>
      </c>
      <c r="APZ56" s="359" t="s">
        <v>90</v>
      </c>
      <c r="AQA56" s="359" t="s">
        <v>90</v>
      </c>
      <c r="AQB56" s="359" t="s">
        <v>90</v>
      </c>
      <c r="AQC56" s="359" t="s">
        <v>90</v>
      </c>
      <c r="AQD56" s="359" t="s">
        <v>90</v>
      </c>
      <c r="AQE56" s="359" t="s">
        <v>90</v>
      </c>
      <c r="AQF56" s="359" t="s">
        <v>90</v>
      </c>
      <c r="AQG56" s="359" t="s">
        <v>90</v>
      </c>
      <c r="AQH56" s="359" t="s">
        <v>90</v>
      </c>
      <c r="AQI56" s="359" t="s">
        <v>90</v>
      </c>
      <c r="AQJ56" s="359" t="s">
        <v>90</v>
      </c>
      <c r="AQK56" s="359" t="s">
        <v>90</v>
      </c>
      <c r="AQL56" s="359" t="s">
        <v>90</v>
      </c>
      <c r="AQM56" s="359" t="s">
        <v>90</v>
      </c>
      <c r="AQN56" s="359" t="s">
        <v>90</v>
      </c>
      <c r="AQO56" s="359" t="s">
        <v>90</v>
      </c>
      <c r="AQP56" s="359" t="s">
        <v>90</v>
      </c>
      <c r="AQQ56" s="359" t="s">
        <v>90</v>
      </c>
      <c r="AQR56" s="359" t="s">
        <v>90</v>
      </c>
      <c r="AQS56" s="359" t="s">
        <v>90</v>
      </c>
      <c r="AQT56" s="359" t="s">
        <v>90</v>
      </c>
      <c r="AQU56" s="359" t="s">
        <v>90</v>
      </c>
      <c r="AQV56" s="359" t="s">
        <v>90</v>
      </c>
      <c r="AQW56" s="359" t="s">
        <v>90</v>
      </c>
      <c r="AQX56" s="359" t="s">
        <v>90</v>
      </c>
      <c r="AQY56" s="359" t="s">
        <v>90</v>
      </c>
      <c r="AQZ56" s="359" t="s">
        <v>90</v>
      </c>
      <c r="ARA56" s="359" t="s">
        <v>90</v>
      </c>
      <c r="ARB56" s="359" t="s">
        <v>90</v>
      </c>
      <c r="ARC56" s="359" t="s">
        <v>90</v>
      </c>
      <c r="ARD56" s="359" t="s">
        <v>90</v>
      </c>
      <c r="ARE56" s="359" t="s">
        <v>90</v>
      </c>
      <c r="ARF56" s="359" t="s">
        <v>90</v>
      </c>
      <c r="ARG56" s="359" t="s">
        <v>90</v>
      </c>
      <c r="ARH56" s="359" t="s">
        <v>90</v>
      </c>
      <c r="ARI56" s="359" t="s">
        <v>90</v>
      </c>
      <c r="ARJ56" s="359" t="s">
        <v>90</v>
      </c>
      <c r="ARK56" s="359" t="s">
        <v>90</v>
      </c>
      <c r="ARL56" s="359" t="s">
        <v>90</v>
      </c>
      <c r="ARM56" s="359" t="s">
        <v>90</v>
      </c>
      <c r="ARN56" s="359" t="s">
        <v>90</v>
      </c>
      <c r="ARO56" s="359" t="s">
        <v>90</v>
      </c>
      <c r="ARP56" s="359" t="s">
        <v>90</v>
      </c>
      <c r="ARQ56" s="359" t="s">
        <v>90</v>
      </c>
      <c r="ARR56" s="359" t="s">
        <v>90</v>
      </c>
      <c r="ARS56" s="359" t="s">
        <v>90</v>
      </c>
      <c r="ART56" s="359" t="s">
        <v>90</v>
      </c>
      <c r="ARU56" s="359" t="s">
        <v>90</v>
      </c>
      <c r="ARV56" s="359" t="s">
        <v>90</v>
      </c>
      <c r="ARW56" s="359" t="s">
        <v>90</v>
      </c>
      <c r="ARX56" s="359" t="s">
        <v>90</v>
      </c>
      <c r="ARY56" s="359" t="s">
        <v>90</v>
      </c>
      <c r="ARZ56" s="359" t="s">
        <v>90</v>
      </c>
      <c r="ASA56" s="359" t="s">
        <v>90</v>
      </c>
      <c r="ASB56" s="359" t="s">
        <v>90</v>
      </c>
      <c r="ASC56" s="359" t="s">
        <v>90</v>
      </c>
      <c r="ASD56" s="359" t="s">
        <v>90</v>
      </c>
      <c r="ASE56" s="359" t="s">
        <v>90</v>
      </c>
      <c r="ASF56" s="359" t="s">
        <v>90</v>
      </c>
      <c r="ASG56" s="359" t="s">
        <v>90</v>
      </c>
      <c r="ASH56" s="359" t="s">
        <v>90</v>
      </c>
      <c r="ASI56" s="359" t="s">
        <v>90</v>
      </c>
      <c r="ASJ56" s="359" t="s">
        <v>90</v>
      </c>
      <c r="ASK56" s="359" t="s">
        <v>90</v>
      </c>
      <c r="ASL56" s="359" t="s">
        <v>90</v>
      </c>
      <c r="ASM56" s="359" t="s">
        <v>90</v>
      </c>
      <c r="ASN56" s="359" t="s">
        <v>90</v>
      </c>
      <c r="ASO56" s="359" t="s">
        <v>90</v>
      </c>
      <c r="ASP56" s="359" t="s">
        <v>90</v>
      </c>
      <c r="ASQ56" s="359" t="s">
        <v>90</v>
      </c>
      <c r="ASR56" s="359" t="s">
        <v>90</v>
      </c>
      <c r="ASS56" s="359" t="s">
        <v>90</v>
      </c>
      <c r="AST56" s="359" t="s">
        <v>90</v>
      </c>
      <c r="ASU56" s="359" t="s">
        <v>90</v>
      </c>
      <c r="ASV56" s="359" t="s">
        <v>90</v>
      </c>
      <c r="ASW56" s="359" t="s">
        <v>90</v>
      </c>
      <c r="ASX56" s="359" t="s">
        <v>90</v>
      </c>
      <c r="ASY56" s="359" t="s">
        <v>90</v>
      </c>
      <c r="ASZ56" s="359" t="s">
        <v>90</v>
      </c>
      <c r="ATA56" s="359" t="s">
        <v>90</v>
      </c>
      <c r="ATB56" s="359" t="s">
        <v>90</v>
      </c>
      <c r="ATC56" s="359" t="s">
        <v>90</v>
      </c>
      <c r="ATD56" s="359" t="s">
        <v>90</v>
      </c>
      <c r="ATE56" s="359" t="s">
        <v>90</v>
      </c>
      <c r="ATF56" s="359" t="s">
        <v>90</v>
      </c>
      <c r="ATG56" s="359" t="s">
        <v>90</v>
      </c>
      <c r="ATH56" s="359" t="s">
        <v>90</v>
      </c>
      <c r="ATI56" s="359" t="s">
        <v>90</v>
      </c>
      <c r="ATJ56" s="359" t="s">
        <v>90</v>
      </c>
      <c r="ATK56" s="359" t="s">
        <v>90</v>
      </c>
      <c r="ATL56" s="359" t="s">
        <v>90</v>
      </c>
      <c r="ATM56" s="359" t="s">
        <v>90</v>
      </c>
      <c r="ATN56" s="359" t="s">
        <v>90</v>
      </c>
      <c r="ATO56" s="359" t="s">
        <v>90</v>
      </c>
      <c r="ATP56" s="359" t="s">
        <v>90</v>
      </c>
      <c r="ATQ56" s="359" t="s">
        <v>90</v>
      </c>
      <c r="ATR56" s="359" t="s">
        <v>90</v>
      </c>
      <c r="ATS56" s="359" t="s">
        <v>90</v>
      </c>
      <c r="ATT56" s="359" t="s">
        <v>90</v>
      </c>
      <c r="ATU56" s="359" t="s">
        <v>90</v>
      </c>
      <c r="ATV56" s="359" t="s">
        <v>90</v>
      </c>
      <c r="ATW56" s="359" t="s">
        <v>90</v>
      </c>
      <c r="ATX56" s="359" t="s">
        <v>90</v>
      </c>
      <c r="ATY56" s="359" t="s">
        <v>90</v>
      </c>
      <c r="ATZ56" s="359" t="s">
        <v>90</v>
      </c>
      <c r="AUA56" s="359" t="s">
        <v>90</v>
      </c>
      <c r="AUB56" s="359" t="s">
        <v>90</v>
      </c>
      <c r="AUC56" s="359" t="s">
        <v>90</v>
      </c>
      <c r="AUD56" s="359" t="s">
        <v>90</v>
      </c>
      <c r="AUE56" s="359" t="s">
        <v>90</v>
      </c>
      <c r="AUF56" s="359" t="s">
        <v>90</v>
      </c>
      <c r="AUG56" s="359" t="s">
        <v>90</v>
      </c>
      <c r="AUH56" s="359" t="s">
        <v>90</v>
      </c>
      <c r="AUI56" s="359" t="s">
        <v>90</v>
      </c>
      <c r="AUJ56" s="359" t="s">
        <v>90</v>
      </c>
      <c r="AUK56" s="359" t="s">
        <v>90</v>
      </c>
      <c r="AUL56" s="359" t="s">
        <v>90</v>
      </c>
      <c r="AUM56" s="359" t="s">
        <v>90</v>
      </c>
      <c r="AUN56" s="359" t="s">
        <v>90</v>
      </c>
      <c r="AUO56" s="359" t="s">
        <v>90</v>
      </c>
      <c r="AUP56" s="359" t="s">
        <v>90</v>
      </c>
      <c r="AUQ56" s="359" t="s">
        <v>90</v>
      </c>
      <c r="AUR56" s="359" t="s">
        <v>90</v>
      </c>
      <c r="AUS56" s="359" t="s">
        <v>90</v>
      </c>
      <c r="AUT56" s="359" t="s">
        <v>90</v>
      </c>
      <c r="AUU56" s="359" t="s">
        <v>90</v>
      </c>
      <c r="AUV56" s="359" t="s">
        <v>90</v>
      </c>
      <c r="AUW56" s="359" t="s">
        <v>90</v>
      </c>
      <c r="AUX56" s="359" t="s">
        <v>90</v>
      </c>
      <c r="AUY56" s="359" t="s">
        <v>90</v>
      </c>
      <c r="AUZ56" s="359" t="s">
        <v>90</v>
      </c>
      <c r="AVA56" s="359" t="s">
        <v>90</v>
      </c>
      <c r="AVB56" s="359" t="s">
        <v>90</v>
      </c>
      <c r="AVC56" s="359" t="s">
        <v>90</v>
      </c>
      <c r="AVD56" s="359" t="s">
        <v>90</v>
      </c>
      <c r="AVE56" s="359" t="s">
        <v>90</v>
      </c>
      <c r="AVF56" s="359" t="s">
        <v>90</v>
      </c>
      <c r="AVG56" s="359" t="s">
        <v>90</v>
      </c>
      <c r="AVH56" s="359" t="s">
        <v>90</v>
      </c>
      <c r="AVI56" s="359" t="s">
        <v>90</v>
      </c>
      <c r="AVJ56" s="359" t="s">
        <v>90</v>
      </c>
      <c r="AVK56" s="359" t="s">
        <v>90</v>
      </c>
      <c r="AVL56" s="359" t="s">
        <v>90</v>
      </c>
      <c r="AVM56" s="359" t="s">
        <v>90</v>
      </c>
      <c r="AVN56" s="359" t="s">
        <v>90</v>
      </c>
      <c r="AVO56" s="359" t="s">
        <v>90</v>
      </c>
      <c r="AVP56" s="359" t="s">
        <v>90</v>
      </c>
      <c r="AVQ56" s="359" t="s">
        <v>90</v>
      </c>
      <c r="AVR56" s="359" t="s">
        <v>90</v>
      </c>
      <c r="AVS56" s="359" t="s">
        <v>90</v>
      </c>
      <c r="AVT56" s="359" t="s">
        <v>90</v>
      </c>
      <c r="AVU56" s="359" t="s">
        <v>90</v>
      </c>
      <c r="AVV56" s="359" t="s">
        <v>90</v>
      </c>
      <c r="AVW56" s="359" t="s">
        <v>90</v>
      </c>
      <c r="AVX56" s="359" t="s">
        <v>90</v>
      </c>
      <c r="AVY56" s="359" t="s">
        <v>90</v>
      </c>
      <c r="AVZ56" s="359" t="s">
        <v>90</v>
      </c>
      <c r="AWA56" s="359" t="s">
        <v>90</v>
      </c>
      <c r="AWB56" s="359" t="s">
        <v>90</v>
      </c>
      <c r="AWC56" s="359" t="s">
        <v>90</v>
      </c>
      <c r="AWD56" s="359" t="s">
        <v>90</v>
      </c>
      <c r="AWE56" s="359" t="s">
        <v>90</v>
      </c>
      <c r="AWF56" s="359" t="s">
        <v>90</v>
      </c>
      <c r="AWG56" s="359" t="s">
        <v>90</v>
      </c>
      <c r="AWH56" s="359" t="s">
        <v>90</v>
      </c>
      <c r="AWI56" s="359" t="s">
        <v>90</v>
      </c>
      <c r="AWJ56" s="359" t="s">
        <v>90</v>
      </c>
      <c r="AWK56" s="359" t="s">
        <v>90</v>
      </c>
      <c r="AWL56" s="359" t="s">
        <v>90</v>
      </c>
      <c r="AWM56" s="359" t="s">
        <v>90</v>
      </c>
      <c r="AWN56" s="359" t="s">
        <v>90</v>
      </c>
      <c r="AWO56" s="359" t="s">
        <v>90</v>
      </c>
      <c r="AWP56" s="359" t="s">
        <v>90</v>
      </c>
      <c r="AWQ56" s="359" t="s">
        <v>90</v>
      </c>
      <c r="AWR56" s="359" t="s">
        <v>90</v>
      </c>
      <c r="AWS56" s="359" t="s">
        <v>90</v>
      </c>
      <c r="AWT56" s="359" t="s">
        <v>90</v>
      </c>
      <c r="AWU56" s="359" t="s">
        <v>90</v>
      </c>
      <c r="AWV56" s="359" t="s">
        <v>90</v>
      </c>
      <c r="AWW56" s="359" t="s">
        <v>90</v>
      </c>
      <c r="AWX56" s="359" t="s">
        <v>90</v>
      </c>
      <c r="AWY56" s="359" t="s">
        <v>90</v>
      </c>
      <c r="AWZ56" s="359" t="s">
        <v>90</v>
      </c>
      <c r="AXA56" s="359" t="s">
        <v>90</v>
      </c>
      <c r="AXB56" s="359" t="s">
        <v>90</v>
      </c>
      <c r="AXC56" s="359" t="s">
        <v>90</v>
      </c>
      <c r="AXD56" s="359" t="s">
        <v>90</v>
      </c>
      <c r="AXE56" s="359" t="s">
        <v>90</v>
      </c>
      <c r="AXF56" s="359" t="s">
        <v>90</v>
      </c>
      <c r="AXG56" s="359" t="s">
        <v>90</v>
      </c>
      <c r="AXH56" s="359" t="s">
        <v>90</v>
      </c>
      <c r="AXI56" s="359" t="s">
        <v>90</v>
      </c>
      <c r="AXJ56" s="359" t="s">
        <v>90</v>
      </c>
      <c r="AXK56" s="359" t="s">
        <v>90</v>
      </c>
      <c r="AXL56" s="359" t="s">
        <v>90</v>
      </c>
      <c r="AXM56" s="359" t="s">
        <v>90</v>
      </c>
      <c r="AXN56" s="359" t="s">
        <v>90</v>
      </c>
      <c r="AXO56" s="359" t="s">
        <v>90</v>
      </c>
      <c r="AXP56" s="359" t="s">
        <v>90</v>
      </c>
      <c r="AXQ56" s="359" t="s">
        <v>90</v>
      </c>
      <c r="AXR56" s="359" t="s">
        <v>90</v>
      </c>
      <c r="AXS56" s="359" t="s">
        <v>90</v>
      </c>
      <c r="AXT56" s="359" t="s">
        <v>90</v>
      </c>
      <c r="AXU56" s="359" t="s">
        <v>90</v>
      </c>
      <c r="AXV56" s="359" t="s">
        <v>90</v>
      </c>
      <c r="AXW56" s="359" t="s">
        <v>90</v>
      </c>
      <c r="AXX56" s="359" t="s">
        <v>90</v>
      </c>
      <c r="AXY56" s="359" t="s">
        <v>90</v>
      </c>
      <c r="AXZ56" s="359" t="s">
        <v>90</v>
      </c>
      <c r="AYA56" s="359" t="s">
        <v>90</v>
      </c>
      <c r="AYB56" s="359" t="s">
        <v>90</v>
      </c>
      <c r="AYC56" s="359" t="s">
        <v>90</v>
      </c>
      <c r="AYD56" s="359" t="s">
        <v>90</v>
      </c>
      <c r="AYE56" s="359" t="s">
        <v>90</v>
      </c>
      <c r="AYF56" s="359" t="s">
        <v>90</v>
      </c>
      <c r="AYG56" s="359" t="s">
        <v>90</v>
      </c>
      <c r="AYH56" s="359" t="s">
        <v>90</v>
      </c>
      <c r="AYI56" s="359" t="s">
        <v>90</v>
      </c>
      <c r="AYJ56" s="359" t="s">
        <v>90</v>
      </c>
      <c r="AYK56" s="359" t="s">
        <v>90</v>
      </c>
      <c r="AYL56" s="359" t="s">
        <v>90</v>
      </c>
      <c r="AYM56" s="359" t="s">
        <v>90</v>
      </c>
      <c r="AYN56" s="359" t="s">
        <v>90</v>
      </c>
      <c r="AYO56" s="359" t="s">
        <v>90</v>
      </c>
      <c r="AYP56" s="359" t="s">
        <v>90</v>
      </c>
      <c r="AYQ56" s="359" t="s">
        <v>90</v>
      </c>
      <c r="AYR56" s="359" t="s">
        <v>90</v>
      </c>
      <c r="AYS56" s="359" t="s">
        <v>90</v>
      </c>
      <c r="AYT56" s="359" t="s">
        <v>90</v>
      </c>
      <c r="AYU56" s="359" t="s">
        <v>90</v>
      </c>
      <c r="AYV56" s="359" t="s">
        <v>90</v>
      </c>
      <c r="AYW56" s="359" t="s">
        <v>90</v>
      </c>
      <c r="AYX56" s="359" t="s">
        <v>90</v>
      </c>
      <c r="AYY56" s="359" t="s">
        <v>90</v>
      </c>
      <c r="AYZ56" s="359" t="s">
        <v>90</v>
      </c>
      <c r="AZA56" s="359" t="s">
        <v>90</v>
      </c>
      <c r="AZB56" s="359" t="s">
        <v>90</v>
      </c>
      <c r="AZC56" s="359" t="s">
        <v>90</v>
      </c>
      <c r="AZD56" s="359" t="s">
        <v>90</v>
      </c>
      <c r="AZE56" s="359" t="s">
        <v>90</v>
      </c>
      <c r="AZF56" s="359" t="s">
        <v>90</v>
      </c>
      <c r="AZG56" s="359" t="s">
        <v>90</v>
      </c>
      <c r="AZH56" s="359" t="s">
        <v>90</v>
      </c>
      <c r="AZI56" s="359" t="s">
        <v>90</v>
      </c>
      <c r="AZJ56" s="359" t="s">
        <v>90</v>
      </c>
      <c r="AZK56" s="359" t="s">
        <v>90</v>
      </c>
      <c r="AZL56" s="359" t="s">
        <v>90</v>
      </c>
      <c r="AZM56" s="359" t="s">
        <v>90</v>
      </c>
      <c r="AZN56" s="359" t="s">
        <v>90</v>
      </c>
      <c r="AZO56" s="359" t="s">
        <v>90</v>
      </c>
      <c r="AZP56" s="359" t="s">
        <v>90</v>
      </c>
      <c r="AZQ56" s="359" t="s">
        <v>90</v>
      </c>
      <c r="AZR56" s="359" t="s">
        <v>90</v>
      </c>
      <c r="AZS56" s="359" t="s">
        <v>90</v>
      </c>
      <c r="AZT56" s="359" t="s">
        <v>90</v>
      </c>
      <c r="AZU56" s="359" t="s">
        <v>90</v>
      </c>
      <c r="AZV56" s="359" t="s">
        <v>90</v>
      </c>
      <c r="AZW56" s="359" t="s">
        <v>90</v>
      </c>
      <c r="AZX56" s="359" t="s">
        <v>90</v>
      </c>
      <c r="AZY56" s="359" t="s">
        <v>90</v>
      </c>
      <c r="AZZ56" s="359" t="s">
        <v>90</v>
      </c>
      <c r="BAA56" s="359" t="s">
        <v>90</v>
      </c>
      <c r="BAB56" s="359" t="s">
        <v>90</v>
      </c>
      <c r="BAC56" s="359" t="s">
        <v>90</v>
      </c>
      <c r="BAD56" s="359" t="s">
        <v>90</v>
      </c>
      <c r="BAE56" s="359" t="s">
        <v>90</v>
      </c>
      <c r="BAF56" s="359" t="s">
        <v>90</v>
      </c>
      <c r="BAG56" s="359" t="s">
        <v>90</v>
      </c>
      <c r="BAH56" s="359" t="s">
        <v>90</v>
      </c>
      <c r="BAI56" s="359" t="s">
        <v>90</v>
      </c>
      <c r="BAJ56" s="359" t="s">
        <v>90</v>
      </c>
      <c r="BAK56" s="359" t="s">
        <v>90</v>
      </c>
      <c r="BAL56" s="359" t="s">
        <v>90</v>
      </c>
      <c r="BAM56" s="359" t="s">
        <v>90</v>
      </c>
      <c r="BAN56" s="359" t="s">
        <v>90</v>
      </c>
      <c r="BAO56" s="359" t="s">
        <v>90</v>
      </c>
      <c r="BAP56" s="359" t="s">
        <v>90</v>
      </c>
      <c r="BAQ56" s="359" t="s">
        <v>90</v>
      </c>
      <c r="BAR56" s="359" t="s">
        <v>90</v>
      </c>
      <c r="BAS56" s="359" t="s">
        <v>90</v>
      </c>
      <c r="BAT56" s="359" t="s">
        <v>90</v>
      </c>
      <c r="BAU56" s="359" t="s">
        <v>90</v>
      </c>
      <c r="BAV56" s="359" t="s">
        <v>90</v>
      </c>
      <c r="BAW56" s="359" t="s">
        <v>90</v>
      </c>
      <c r="BAX56" s="359" t="s">
        <v>90</v>
      </c>
      <c r="BAY56" s="359" t="s">
        <v>90</v>
      </c>
      <c r="BAZ56" s="359" t="s">
        <v>90</v>
      </c>
      <c r="BBA56" s="359" t="s">
        <v>90</v>
      </c>
      <c r="BBB56" s="359" t="s">
        <v>90</v>
      </c>
      <c r="BBC56" s="359" t="s">
        <v>90</v>
      </c>
      <c r="BBD56" s="359" t="s">
        <v>90</v>
      </c>
      <c r="BBE56" s="359" t="s">
        <v>90</v>
      </c>
      <c r="BBF56" s="359" t="s">
        <v>90</v>
      </c>
      <c r="BBG56" s="359" t="s">
        <v>90</v>
      </c>
      <c r="BBH56" s="359" t="s">
        <v>90</v>
      </c>
      <c r="BBI56" s="359" t="s">
        <v>90</v>
      </c>
      <c r="BBJ56" s="359" t="s">
        <v>90</v>
      </c>
      <c r="BBK56" s="359" t="s">
        <v>90</v>
      </c>
      <c r="BBL56" s="359" t="s">
        <v>90</v>
      </c>
      <c r="BBM56" s="359" t="s">
        <v>90</v>
      </c>
      <c r="BBN56" s="359" t="s">
        <v>90</v>
      </c>
      <c r="BBO56" s="359" t="s">
        <v>90</v>
      </c>
      <c r="BBP56" s="359" t="s">
        <v>90</v>
      </c>
      <c r="BBQ56" s="359" t="s">
        <v>90</v>
      </c>
      <c r="BBR56" s="359" t="s">
        <v>90</v>
      </c>
      <c r="BBS56" s="359" t="s">
        <v>90</v>
      </c>
      <c r="BBT56" s="359" t="s">
        <v>90</v>
      </c>
      <c r="BBU56" s="359" t="s">
        <v>90</v>
      </c>
      <c r="BBV56" s="359" t="s">
        <v>90</v>
      </c>
      <c r="BBW56" s="359" t="s">
        <v>90</v>
      </c>
      <c r="BBX56" s="359" t="s">
        <v>90</v>
      </c>
      <c r="BBY56" s="359" t="s">
        <v>90</v>
      </c>
      <c r="BBZ56" s="359" t="s">
        <v>90</v>
      </c>
      <c r="BCA56" s="359" t="s">
        <v>90</v>
      </c>
      <c r="BCB56" s="359" t="s">
        <v>90</v>
      </c>
      <c r="BCC56" s="359" t="s">
        <v>90</v>
      </c>
      <c r="BCD56" s="359" t="s">
        <v>90</v>
      </c>
      <c r="BCE56" s="359" t="s">
        <v>90</v>
      </c>
      <c r="BCF56" s="359" t="s">
        <v>90</v>
      </c>
      <c r="BCG56" s="359" t="s">
        <v>90</v>
      </c>
      <c r="BCH56" s="359" t="s">
        <v>90</v>
      </c>
      <c r="BCI56" s="359" t="s">
        <v>90</v>
      </c>
      <c r="BCJ56" s="359" t="s">
        <v>90</v>
      </c>
      <c r="BCK56" s="359" t="s">
        <v>90</v>
      </c>
      <c r="BCL56" s="359" t="s">
        <v>90</v>
      </c>
      <c r="BCM56" s="359" t="s">
        <v>90</v>
      </c>
      <c r="BCN56" s="359" t="s">
        <v>90</v>
      </c>
      <c r="BCO56" s="359" t="s">
        <v>90</v>
      </c>
      <c r="BCP56" s="359" t="s">
        <v>90</v>
      </c>
      <c r="BCQ56" s="359" t="s">
        <v>90</v>
      </c>
      <c r="BCR56" s="359" t="s">
        <v>90</v>
      </c>
      <c r="BCS56" s="359" t="s">
        <v>90</v>
      </c>
      <c r="BCT56" s="359" t="s">
        <v>90</v>
      </c>
      <c r="BCU56" s="359" t="s">
        <v>90</v>
      </c>
      <c r="BCV56" s="359" t="s">
        <v>90</v>
      </c>
      <c r="BCW56" s="359" t="s">
        <v>90</v>
      </c>
      <c r="BCX56" s="359" t="s">
        <v>90</v>
      </c>
      <c r="BCY56" s="359" t="s">
        <v>90</v>
      </c>
      <c r="BCZ56" s="359" t="s">
        <v>90</v>
      </c>
      <c r="BDA56" s="359" t="s">
        <v>90</v>
      </c>
      <c r="BDB56" s="359" t="s">
        <v>90</v>
      </c>
      <c r="BDC56" s="359" t="s">
        <v>90</v>
      </c>
      <c r="BDD56" s="359" t="s">
        <v>90</v>
      </c>
      <c r="BDE56" s="359" t="s">
        <v>90</v>
      </c>
      <c r="BDF56" s="359" t="s">
        <v>90</v>
      </c>
      <c r="BDG56" s="359" t="s">
        <v>90</v>
      </c>
      <c r="BDH56" s="359" t="s">
        <v>90</v>
      </c>
      <c r="BDI56" s="359" t="s">
        <v>90</v>
      </c>
      <c r="BDJ56" s="359" t="s">
        <v>90</v>
      </c>
      <c r="BDK56" s="359" t="s">
        <v>90</v>
      </c>
      <c r="BDL56" s="359" t="s">
        <v>90</v>
      </c>
      <c r="BDM56" s="359" t="s">
        <v>90</v>
      </c>
      <c r="BDN56" s="359" t="s">
        <v>90</v>
      </c>
      <c r="BDO56" s="359" t="s">
        <v>90</v>
      </c>
      <c r="BDP56" s="359" t="s">
        <v>90</v>
      </c>
      <c r="BDQ56" s="359" t="s">
        <v>90</v>
      </c>
      <c r="BDR56" s="359" t="s">
        <v>90</v>
      </c>
      <c r="BDS56" s="359" t="s">
        <v>90</v>
      </c>
      <c r="BDT56" s="359" t="s">
        <v>90</v>
      </c>
      <c r="BDU56" s="359" t="s">
        <v>90</v>
      </c>
      <c r="BDV56" s="359" t="s">
        <v>90</v>
      </c>
      <c r="BDW56" s="359" t="s">
        <v>90</v>
      </c>
      <c r="BDX56" s="359" t="s">
        <v>90</v>
      </c>
      <c r="BDY56" s="359" t="s">
        <v>90</v>
      </c>
      <c r="BDZ56" s="359" t="s">
        <v>90</v>
      </c>
      <c r="BEA56" s="359" t="s">
        <v>90</v>
      </c>
      <c r="BEB56" s="359" t="s">
        <v>90</v>
      </c>
      <c r="BEC56" s="359" t="s">
        <v>90</v>
      </c>
      <c r="BED56" s="359" t="s">
        <v>90</v>
      </c>
      <c r="BEE56" s="359" t="s">
        <v>90</v>
      </c>
      <c r="BEF56" s="359" t="s">
        <v>90</v>
      </c>
      <c r="BEG56" s="359" t="s">
        <v>90</v>
      </c>
      <c r="BEH56" s="359" t="s">
        <v>90</v>
      </c>
      <c r="BEI56" s="359" t="s">
        <v>90</v>
      </c>
      <c r="BEJ56" s="359" t="s">
        <v>90</v>
      </c>
      <c r="BEK56" s="359" t="s">
        <v>90</v>
      </c>
      <c r="BEL56" s="359" t="s">
        <v>90</v>
      </c>
      <c r="BEM56" s="359" t="s">
        <v>90</v>
      </c>
      <c r="BEN56" s="359" t="s">
        <v>90</v>
      </c>
      <c r="BEO56" s="359" t="s">
        <v>90</v>
      </c>
      <c r="BEP56" s="359" t="s">
        <v>90</v>
      </c>
      <c r="BEQ56" s="359" t="s">
        <v>90</v>
      </c>
      <c r="BER56" s="359" t="s">
        <v>90</v>
      </c>
      <c r="BES56" s="359" t="s">
        <v>90</v>
      </c>
      <c r="BET56" s="359" t="s">
        <v>90</v>
      </c>
      <c r="BEU56" s="359" t="s">
        <v>90</v>
      </c>
      <c r="BEV56" s="359" t="s">
        <v>90</v>
      </c>
      <c r="BEW56" s="359" t="s">
        <v>90</v>
      </c>
      <c r="BEX56" s="359" t="s">
        <v>90</v>
      </c>
      <c r="BEY56" s="359" t="s">
        <v>90</v>
      </c>
      <c r="BEZ56" s="359" t="s">
        <v>90</v>
      </c>
      <c r="BFA56" s="359" t="s">
        <v>90</v>
      </c>
      <c r="BFB56" s="359" t="s">
        <v>90</v>
      </c>
      <c r="BFC56" s="359" t="s">
        <v>90</v>
      </c>
      <c r="BFD56" s="359" t="s">
        <v>90</v>
      </c>
      <c r="BFE56" s="359" t="s">
        <v>90</v>
      </c>
      <c r="BFF56" s="359" t="s">
        <v>90</v>
      </c>
      <c r="BFG56" s="359" t="s">
        <v>90</v>
      </c>
      <c r="BFH56" s="359" t="s">
        <v>90</v>
      </c>
      <c r="BFI56" s="359" t="s">
        <v>90</v>
      </c>
      <c r="BFJ56" s="359" t="s">
        <v>90</v>
      </c>
      <c r="BFK56" s="359" t="s">
        <v>90</v>
      </c>
      <c r="BFL56" s="359" t="s">
        <v>90</v>
      </c>
      <c r="BFM56" s="359" t="s">
        <v>90</v>
      </c>
      <c r="BFN56" s="359" t="s">
        <v>90</v>
      </c>
      <c r="BFO56" s="359" t="s">
        <v>90</v>
      </c>
      <c r="BFP56" s="359" t="s">
        <v>90</v>
      </c>
      <c r="BFQ56" s="359" t="s">
        <v>90</v>
      </c>
      <c r="BFR56" s="359" t="s">
        <v>90</v>
      </c>
      <c r="BFS56" s="359" t="s">
        <v>90</v>
      </c>
      <c r="BFT56" s="359" t="s">
        <v>90</v>
      </c>
      <c r="BFU56" s="359" t="s">
        <v>90</v>
      </c>
      <c r="BFV56" s="359" t="s">
        <v>90</v>
      </c>
      <c r="BFW56" s="359" t="s">
        <v>90</v>
      </c>
      <c r="BFX56" s="359" t="s">
        <v>90</v>
      </c>
      <c r="BFY56" s="359" t="s">
        <v>90</v>
      </c>
      <c r="BFZ56" s="359" t="s">
        <v>90</v>
      </c>
      <c r="BGA56" s="359" t="s">
        <v>90</v>
      </c>
      <c r="BGB56" s="359" t="s">
        <v>90</v>
      </c>
      <c r="BGC56" s="359" t="s">
        <v>90</v>
      </c>
      <c r="BGD56" s="359" t="s">
        <v>90</v>
      </c>
      <c r="BGE56" s="359" t="s">
        <v>90</v>
      </c>
      <c r="BGF56" s="359" t="s">
        <v>90</v>
      </c>
      <c r="BGG56" s="359" t="s">
        <v>90</v>
      </c>
      <c r="BGH56" s="359" t="s">
        <v>90</v>
      </c>
      <c r="BGI56" s="359" t="s">
        <v>90</v>
      </c>
      <c r="BGJ56" s="359" t="s">
        <v>90</v>
      </c>
      <c r="BGK56" s="359" t="s">
        <v>90</v>
      </c>
      <c r="BGL56" s="359" t="s">
        <v>90</v>
      </c>
      <c r="BGM56" s="359" t="s">
        <v>90</v>
      </c>
      <c r="BGN56" s="359" t="s">
        <v>90</v>
      </c>
      <c r="BGO56" s="359" t="s">
        <v>90</v>
      </c>
      <c r="BGP56" s="359" t="s">
        <v>90</v>
      </c>
      <c r="BGQ56" s="359" t="s">
        <v>90</v>
      </c>
      <c r="BGR56" s="359" t="s">
        <v>90</v>
      </c>
      <c r="BGS56" s="359" t="s">
        <v>90</v>
      </c>
      <c r="BGT56" s="359" t="s">
        <v>90</v>
      </c>
      <c r="BGU56" s="359" t="s">
        <v>90</v>
      </c>
      <c r="BGV56" s="359" t="s">
        <v>90</v>
      </c>
      <c r="BGW56" s="359" t="s">
        <v>90</v>
      </c>
      <c r="BGX56" s="359" t="s">
        <v>90</v>
      </c>
      <c r="BGY56" s="359" t="s">
        <v>90</v>
      </c>
      <c r="BGZ56" s="359" t="s">
        <v>90</v>
      </c>
      <c r="BHA56" s="359" t="s">
        <v>90</v>
      </c>
      <c r="BHB56" s="359" t="s">
        <v>90</v>
      </c>
      <c r="BHC56" s="359" t="s">
        <v>90</v>
      </c>
      <c r="BHD56" s="359" t="s">
        <v>90</v>
      </c>
      <c r="BHE56" s="359" t="s">
        <v>90</v>
      </c>
      <c r="BHF56" s="359" t="s">
        <v>90</v>
      </c>
      <c r="BHG56" s="359" t="s">
        <v>90</v>
      </c>
      <c r="BHH56" s="359" t="s">
        <v>90</v>
      </c>
      <c r="BHI56" s="359" t="s">
        <v>90</v>
      </c>
      <c r="BHJ56" s="359" t="s">
        <v>90</v>
      </c>
      <c r="BHK56" s="359" t="s">
        <v>90</v>
      </c>
      <c r="BHL56" s="359" t="s">
        <v>90</v>
      </c>
      <c r="BHM56" s="359" t="s">
        <v>90</v>
      </c>
      <c r="BHN56" s="359" t="s">
        <v>90</v>
      </c>
      <c r="BHO56" s="359" t="s">
        <v>90</v>
      </c>
      <c r="BHP56" s="359" t="s">
        <v>90</v>
      </c>
      <c r="BHQ56" s="359" t="s">
        <v>90</v>
      </c>
      <c r="BHR56" s="359" t="s">
        <v>90</v>
      </c>
      <c r="BHS56" s="359" t="s">
        <v>90</v>
      </c>
      <c r="BHT56" s="359" t="s">
        <v>90</v>
      </c>
      <c r="BHU56" s="359" t="s">
        <v>90</v>
      </c>
      <c r="BHV56" s="359" t="s">
        <v>90</v>
      </c>
      <c r="BHW56" s="359" t="s">
        <v>90</v>
      </c>
      <c r="BHX56" s="359" t="s">
        <v>90</v>
      </c>
      <c r="BHY56" s="359" t="s">
        <v>90</v>
      </c>
      <c r="BHZ56" s="359" t="s">
        <v>90</v>
      </c>
      <c r="BIA56" s="359" t="s">
        <v>90</v>
      </c>
      <c r="BIB56" s="359" t="s">
        <v>90</v>
      </c>
      <c r="BIC56" s="359" t="s">
        <v>90</v>
      </c>
      <c r="BID56" s="359" t="s">
        <v>90</v>
      </c>
      <c r="BIE56" s="359" t="s">
        <v>90</v>
      </c>
      <c r="BIF56" s="359" t="s">
        <v>90</v>
      </c>
      <c r="BIG56" s="359" t="s">
        <v>90</v>
      </c>
      <c r="BIH56" s="359" t="s">
        <v>90</v>
      </c>
      <c r="BII56" s="359" t="s">
        <v>90</v>
      </c>
      <c r="BIJ56" s="359" t="s">
        <v>90</v>
      </c>
      <c r="BIK56" s="359" t="s">
        <v>90</v>
      </c>
      <c r="BIL56" s="359" t="s">
        <v>90</v>
      </c>
      <c r="BIM56" s="359" t="s">
        <v>90</v>
      </c>
      <c r="BIN56" s="359" t="s">
        <v>90</v>
      </c>
      <c r="BIO56" s="359" t="s">
        <v>90</v>
      </c>
      <c r="BIP56" s="359" t="s">
        <v>90</v>
      </c>
      <c r="BIQ56" s="359" t="s">
        <v>90</v>
      </c>
      <c r="BIR56" s="359" t="s">
        <v>90</v>
      </c>
      <c r="BIS56" s="359" t="s">
        <v>90</v>
      </c>
      <c r="BIT56" s="359" t="s">
        <v>90</v>
      </c>
      <c r="BIU56" s="359" t="s">
        <v>90</v>
      </c>
      <c r="BIV56" s="359" t="s">
        <v>90</v>
      </c>
      <c r="BIW56" s="359" t="s">
        <v>90</v>
      </c>
      <c r="BIX56" s="359" t="s">
        <v>90</v>
      </c>
      <c r="BIY56" s="359" t="s">
        <v>90</v>
      </c>
      <c r="BIZ56" s="359" t="s">
        <v>90</v>
      </c>
      <c r="BJA56" s="359" t="s">
        <v>90</v>
      </c>
      <c r="BJB56" s="359" t="s">
        <v>90</v>
      </c>
      <c r="BJC56" s="359" t="s">
        <v>90</v>
      </c>
      <c r="BJD56" s="359" t="s">
        <v>90</v>
      </c>
      <c r="BJE56" s="359" t="s">
        <v>90</v>
      </c>
      <c r="BJF56" s="359" t="s">
        <v>90</v>
      </c>
      <c r="BJG56" s="359" t="s">
        <v>90</v>
      </c>
      <c r="BJH56" s="359" t="s">
        <v>90</v>
      </c>
      <c r="BJI56" s="359" t="s">
        <v>90</v>
      </c>
      <c r="BJJ56" s="359" t="s">
        <v>90</v>
      </c>
      <c r="BJK56" s="359" t="s">
        <v>90</v>
      </c>
      <c r="BJL56" s="359" t="s">
        <v>90</v>
      </c>
      <c r="BJM56" s="359" t="s">
        <v>90</v>
      </c>
      <c r="BJN56" s="359" t="s">
        <v>90</v>
      </c>
      <c r="BJO56" s="359" t="s">
        <v>90</v>
      </c>
      <c r="BJP56" s="359" t="s">
        <v>90</v>
      </c>
      <c r="BJQ56" s="359" t="s">
        <v>90</v>
      </c>
      <c r="BJR56" s="359" t="s">
        <v>90</v>
      </c>
      <c r="BJS56" s="359" t="s">
        <v>90</v>
      </c>
      <c r="BJT56" s="359" t="s">
        <v>90</v>
      </c>
      <c r="BJU56" s="359" t="s">
        <v>90</v>
      </c>
      <c r="BJV56" s="359" t="s">
        <v>90</v>
      </c>
      <c r="BJW56" s="359" t="s">
        <v>90</v>
      </c>
      <c r="BJX56" s="359" t="s">
        <v>90</v>
      </c>
      <c r="BJY56" s="359" t="s">
        <v>90</v>
      </c>
      <c r="BJZ56" s="359" t="s">
        <v>90</v>
      </c>
      <c r="BKA56" s="359" t="s">
        <v>90</v>
      </c>
      <c r="BKB56" s="359" t="s">
        <v>90</v>
      </c>
      <c r="BKC56" s="359" t="s">
        <v>90</v>
      </c>
      <c r="BKD56" s="359" t="s">
        <v>90</v>
      </c>
      <c r="BKE56" s="359" t="s">
        <v>90</v>
      </c>
      <c r="BKF56" s="359" t="s">
        <v>90</v>
      </c>
      <c r="BKG56" s="359" t="s">
        <v>90</v>
      </c>
      <c r="BKH56" s="359" t="s">
        <v>90</v>
      </c>
      <c r="BKI56" s="359" t="s">
        <v>90</v>
      </c>
      <c r="BKJ56" s="359" t="s">
        <v>90</v>
      </c>
      <c r="BKK56" s="359" t="s">
        <v>90</v>
      </c>
      <c r="BKL56" s="359" t="s">
        <v>90</v>
      </c>
      <c r="BKM56" s="359" t="s">
        <v>90</v>
      </c>
      <c r="BKN56" s="359" t="s">
        <v>90</v>
      </c>
      <c r="BKO56" s="359" t="s">
        <v>90</v>
      </c>
      <c r="BKP56" s="359" t="s">
        <v>90</v>
      </c>
      <c r="BKQ56" s="359" t="s">
        <v>90</v>
      </c>
      <c r="BKR56" s="359" t="s">
        <v>90</v>
      </c>
      <c r="BKS56" s="359" t="s">
        <v>90</v>
      </c>
      <c r="BKT56" s="359" t="s">
        <v>90</v>
      </c>
      <c r="BKU56" s="359" t="s">
        <v>90</v>
      </c>
      <c r="BKV56" s="359" t="s">
        <v>90</v>
      </c>
      <c r="BKW56" s="359" t="s">
        <v>90</v>
      </c>
      <c r="BKX56" s="359" t="s">
        <v>90</v>
      </c>
      <c r="BKY56" s="359" t="s">
        <v>90</v>
      </c>
      <c r="BKZ56" s="359" t="s">
        <v>90</v>
      </c>
      <c r="BLA56" s="359" t="s">
        <v>90</v>
      </c>
      <c r="BLB56" s="359" t="s">
        <v>90</v>
      </c>
      <c r="BLC56" s="359" t="s">
        <v>90</v>
      </c>
      <c r="BLD56" s="359" t="s">
        <v>90</v>
      </c>
      <c r="BLE56" s="359" t="s">
        <v>90</v>
      </c>
      <c r="BLF56" s="359" t="s">
        <v>90</v>
      </c>
      <c r="BLG56" s="359" t="s">
        <v>90</v>
      </c>
      <c r="BLH56" s="359" t="s">
        <v>90</v>
      </c>
      <c r="BLI56" s="359" t="s">
        <v>90</v>
      </c>
      <c r="BLJ56" s="359" t="s">
        <v>90</v>
      </c>
      <c r="BLK56" s="359" t="s">
        <v>90</v>
      </c>
      <c r="BLL56" s="359" t="s">
        <v>90</v>
      </c>
      <c r="BLM56" s="359" t="s">
        <v>90</v>
      </c>
      <c r="BLN56" s="359" t="s">
        <v>90</v>
      </c>
      <c r="BLO56" s="359" t="s">
        <v>90</v>
      </c>
      <c r="BLP56" s="359" t="s">
        <v>90</v>
      </c>
      <c r="BLQ56" s="359" t="s">
        <v>90</v>
      </c>
      <c r="BLR56" s="359" t="s">
        <v>90</v>
      </c>
      <c r="BLS56" s="359" t="s">
        <v>90</v>
      </c>
      <c r="BLT56" s="359" t="s">
        <v>90</v>
      </c>
      <c r="BLU56" s="359" t="s">
        <v>90</v>
      </c>
      <c r="BLV56" s="359" t="s">
        <v>90</v>
      </c>
      <c r="BLW56" s="359" t="s">
        <v>90</v>
      </c>
      <c r="BLX56" s="359" t="s">
        <v>90</v>
      </c>
      <c r="BLY56" s="359" t="s">
        <v>90</v>
      </c>
      <c r="BLZ56" s="359" t="s">
        <v>90</v>
      </c>
      <c r="BMA56" s="359" t="s">
        <v>90</v>
      </c>
      <c r="BMB56" s="359" t="s">
        <v>90</v>
      </c>
      <c r="BMC56" s="359" t="s">
        <v>90</v>
      </c>
      <c r="BMD56" s="359" t="s">
        <v>90</v>
      </c>
      <c r="BME56" s="359" t="s">
        <v>90</v>
      </c>
      <c r="BMF56" s="359" t="s">
        <v>90</v>
      </c>
      <c r="BMG56" s="359" t="s">
        <v>90</v>
      </c>
      <c r="BMH56" s="359" t="s">
        <v>90</v>
      </c>
      <c r="BMI56" s="359" t="s">
        <v>90</v>
      </c>
      <c r="BMJ56" s="359" t="s">
        <v>90</v>
      </c>
      <c r="BMK56" s="359" t="s">
        <v>90</v>
      </c>
      <c r="BML56" s="359" t="s">
        <v>90</v>
      </c>
      <c r="BMM56" s="359" t="s">
        <v>90</v>
      </c>
      <c r="BMN56" s="359" t="s">
        <v>90</v>
      </c>
      <c r="BMO56" s="359" t="s">
        <v>90</v>
      </c>
      <c r="BMP56" s="359" t="s">
        <v>90</v>
      </c>
      <c r="BMQ56" s="359" t="s">
        <v>90</v>
      </c>
      <c r="BMR56" s="359" t="s">
        <v>90</v>
      </c>
      <c r="BMS56" s="359" t="s">
        <v>90</v>
      </c>
      <c r="BMT56" s="359" t="s">
        <v>90</v>
      </c>
      <c r="BMU56" s="359" t="s">
        <v>90</v>
      </c>
      <c r="BMV56" s="359" t="s">
        <v>90</v>
      </c>
      <c r="BMW56" s="359" t="s">
        <v>90</v>
      </c>
      <c r="BMX56" s="359" t="s">
        <v>90</v>
      </c>
      <c r="BMY56" s="359" t="s">
        <v>90</v>
      </c>
      <c r="BMZ56" s="359" t="s">
        <v>90</v>
      </c>
      <c r="BNA56" s="359" t="s">
        <v>90</v>
      </c>
      <c r="BNB56" s="359" t="s">
        <v>90</v>
      </c>
      <c r="BNC56" s="359" t="s">
        <v>90</v>
      </c>
      <c r="BND56" s="359" t="s">
        <v>90</v>
      </c>
      <c r="BNE56" s="359" t="s">
        <v>90</v>
      </c>
      <c r="BNF56" s="359" t="s">
        <v>90</v>
      </c>
      <c r="BNG56" s="359" t="s">
        <v>90</v>
      </c>
      <c r="BNH56" s="359" t="s">
        <v>90</v>
      </c>
      <c r="BNI56" s="359" t="s">
        <v>90</v>
      </c>
      <c r="BNJ56" s="359" t="s">
        <v>90</v>
      </c>
      <c r="BNK56" s="359" t="s">
        <v>90</v>
      </c>
      <c r="BNL56" s="359" t="s">
        <v>90</v>
      </c>
      <c r="BNM56" s="359" t="s">
        <v>90</v>
      </c>
      <c r="BNN56" s="359" t="s">
        <v>90</v>
      </c>
      <c r="BNO56" s="359" t="s">
        <v>90</v>
      </c>
      <c r="BNP56" s="359" t="s">
        <v>90</v>
      </c>
      <c r="BNQ56" s="359" t="s">
        <v>90</v>
      </c>
      <c r="BNR56" s="359" t="s">
        <v>90</v>
      </c>
      <c r="BNS56" s="359" t="s">
        <v>90</v>
      </c>
      <c r="BNT56" s="359" t="s">
        <v>90</v>
      </c>
      <c r="BNU56" s="359" t="s">
        <v>90</v>
      </c>
      <c r="BNV56" s="359" t="s">
        <v>90</v>
      </c>
      <c r="BNW56" s="359" t="s">
        <v>90</v>
      </c>
      <c r="BNX56" s="359" t="s">
        <v>90</v>
      </c>
      <c r="BNY56" s="359" t="s">
        <v>90</v>
      </c>
      <c r="BNZ56" s="359" t="s">
        <v>90</v>
      </c>
      <c r="BOA56" s="359" t="s">
        <v>90</v>
      </c>
      <c r="BOB56" s="359" t="s">
        <v>90</v>
      </c>
      <c r="BOC56" s="359" t="s">
        <v>90</v>
      </c>
      <c r="BOD56" s="359" t="s">
        <v>90</v>
      </c>
      <c r="BOE56" s="359" t="s">
        <v>90</v>
      </c>
      <c r="BOF56" s="359" t="s">
        <v>90</v>
      </c>
      <c r="BOG56" s="359" t="s">
        <v>90</v>
      </c>
      <c r="BOH56" s="359" t="s">
        <v>90</v>
      </c>
      <c r="BOI56" s="359" t="s">
        <v>90</v>
      </c>
      <c r="BOJ56" s="359" t="s">
        <v>90</v>
      </c>
      <c r="BOK56" s="359" t="s">
        <v>90</v>
      </c>
      <c r="BOL56" s="359" t="s">
        <v>90</v>
      </c>
      <c r="BOM56" s="359" t="s">
        <v>90</v>
      </c>
      <c r="BON56" s="359" t="s">
        <v>90</v>
      </c>
      <c r="BOO56" s="359" t="s">
        <v>90</v>
      </c>
      <c r="BOP56" s="359" t="s">
        <v>90</v>
      </c>
      <c r="BOQ56" s="359" t="s">
        <v>90</v>
      </c>
      <c r="BOR56" s="359" t="s">
        <v>90</v>
      </c>
      <c r="BOS56" s="359" t="s">
        <v>90</v>
      </c>
      <c r="BOT56" s="359" t="s">
        <v>90</v>
      </c>
      <c r="BOU56" s="359" t="s">
        <v>90</v>
      </c>
      <c r="BOV56" s="359" t="s">
        <v>90</v>
      </c>
      <c r="BOW56" s="359" t="s">
        <v>90</v>
      </c>
      <c r="BOX56" s="359" t="s">
        <v>90</v>
      </c>
      <c r="BOY56" s="359" t="s">
        <v>90</v>
      </c>
      <c r="BOZ56" s="359" t="s">
        <v>90</v>
      </c>
      <c r="BPA56" s="359" t="s">
        <v>90</v>
      </c>
      <c r="BPB56" s="359" t="s">
        <v>90</v>
      </c>
      <c r="BPC56" s="359" t="s">
        <v>90</v>
      </c>
      <c r="BPD56" s="359" t="s">
        <v>90</v>
      </c>
      <c r="BPE56" s="359" t="s">
        <v>90</v>
      </c>
      <c r="BPF56" s="359" t="s">
        <v>90</v>
      </c>
      <c r="BPG56" s="359" t="s">
        <v>90</v>
      </c>
      <c r="BPH56" s="359" t="s">
        <v>90</v>
      </c>
      <c r="BPI56" s="359" t="s">
        <v>90</v>
      </c>
      <c r="BPJ56" s="359" t="s">
        <v>90</v>
      </c>
      <c r="BPK56" s="359" t="s">
        <v>90</v>
      </c>
      <c r="BPL56" s="359" t="s">
        <v>90</v>
      </c>
      <c r="BPM56" s="359" t="s">
        <v>90</v>
      </c>
      <c r="BPN56" s="359" t="s">
        <v>90</v>
      </c>
      <c r="BPO56" s="359" t="s">
        <v>90</v>
      </c>
      <c r="BPP56" s="359" t="s">
        <v>90</v>
      </c>
      <c r="BPQ56" s="359" t="s">
        <v>90</v>
      </c>
      <c r="BPR56" s="359" t="s">
        <v>90</v>
      </c>
      <c r="BPS56" s="359" t="s">
        <v>90</v>
      </c>
      <c r="BPT56" s="359" t="s">
        <v>90</v>
      </c>
      <c r="BPU56" s="359" t="s">
        <v>90</v>
      </c>
      <c r="BPV56" s="359" t="s">
        <v>90</v>
      </c>
      <c r="BPW56" s="359" t="s">
        <v>90</v>
      </c>
      <c r="BPX56" s="359" t="s">
        <v>90</v>
      </c>
      <c r="BPY56" s="359" t="s">
        <v>90</v>
      </c>
      <c r="BPZ56" s="359" t="s">
        <v>90</v>
      </c>
      <c r="BQA56" s="359" t="s">
        <v>90</v>
      </c>
      <c r="BQB56" s="359" t="s">
        <v>90</v>
      </c>
      <c r="BQC56" s="359" t="s">
        <v>90</v>
      </c>
      <c r="BQD56" s="359" t="s">
        <v>90</v>
      </c>
      <c r="BQE56" s="359" t="s">
        <v>90</v>
      </c>
      <c r="BQF56" s="359" t="s">
        <v>90</v>
      </c>
      <c r="BQG56" s="359" t="s">
        <v>90</v>
      </c>
      <c r="BQH56" s="359" t="s">
        <v>90</v>
      </c>
      <c r="BQI56" s="359" t="s">
        <v>90</v>
      </c>
      <c r="BQJ56" s="359" t="s">
        <v>90</v>
      </c>
      <c r="BQK56" s="359" t="s">
        <v>90</v>
      </c>
      <c r="BQL56" s="359" t="s">
        <v>90</v>
      </c>
      <c r="BQM56" s="359" t="s">
        <v>90</v>
      </c>
      <c r="BQN56" s="359" t="s">
        <v>90</v>
      </c>
      <c r="BQO56" s="359" t="s">
        <v>90</v>
      </c>
      <c r="BQP56" s="359" t="s">
        <v>90</v>
      </c>
      <c r="BQQ56" s="359" t="s">
        <v>90</v>
      </c>
      <c r="BQR56" s="359" t="s">
        <v>90</v>
      </c>
      <c r="BQS56" s="359" t="s">
        <v>90</v>
      </c>
      <c r="BQT56" s="359" t="s">
        <v>90</v>
      </c>
      <c r="BQU56" s="359" t="s">
        <v>90</v>
      </c>
      <c r="BQV56" s="359" t="s">
        <v>90</v>
      </c>
      <c r="BQW56" s="359" t="s">
        <v>90</v>
      </c>
      <c r="BQX56" s="359" t="s">
        <v>90</v>
      </c>
      <c r="BQY56" s="359" t="s">
        <v>90</v>
      </c>
      <c r="BQZ56" s="359" t="s">
        <v>90</v>
      </c>
      <c r="BRA56" s="359" t="s">
        <v>90</v>
      </c>
      <c r="BRB56" s="359" t="s">
        <v>90</v>
      </c>
      <c r="BRC56" s="359" t="s">
        <v>90</v>
      </c>
      <c r="BRD56" s="359" t="s">
        <v>90</v>
      </c>
      <c r="BRE56" s="359" t="s">
        <v>90</v>
      </c>
      <c r="BRF56" s="359" t="s">
        <v>90</v>
      </c>
      <c r="BRG56" s="359" t="s">
        <v>90</v>
      </c>
      <c r="BRH56" s="359" t="s">
        <v>90</v>
      </c>
      <c r="BRI56" s="359" t="s">
        <v>90</v>
      </c>
      <c r="BRJ56" s="359" t="s">
        <v>90</v>
      </c>
      <c r="BRK56" s="359" t="s">
        <v>90</v>
      </c>
      <c r="BRL56" s="359" t="s">
        <v>90</v>
      </c>
      <c r="BRM56" s="359" t="s">
        <v>90</v>
      </c>
      <c r="BRN56" s="359" t="s">
        <v>90</v>
      </c>
      <c r="BRO56" s="359" t="s">
        <v>90</v>
      </c>
      <c r="BRP56" s="359" t="s">
        <v>90</v>
      </c>
      <c r="BRQ56" s="359" t="s">
        <v>90</v>
      </c>
      <c r="BRR56" s="359" t="s">
        <v>90</v>
      </c>
      <c r="BRS56" s="359" t="s">
        <v>90</v>
      </c>
      <c r="BRT56" s="359" t="s">
        <v>90</v>
      </c>
      <c r="BRU56" s="359" t="s">
        <v>90</v>
      </c>
      <c r="BRV56" s="359" t="s">
        <v>90</v>
      </c>
      <c r="BRW56" s="359" t="s">
        <v>90</v>
      </c>
      <c r="BRX56" s="359" t="s">
        <v>90</v>
      </c>
      <c r="BRY56" s="359" t="s">
        <v>90</v>
      </c>
      <c r="BRZ56" s="359" t="s">
        <v>90</v>
      </c>
      <c r="BSA56" s="359" t="s">
        <v>90</v>
      </c>
      <c r="BSB56" s="359" t="s">
        <v>90</v>
      </c>
      <c r="BSC56" s="359" t="s">
        <v>90</v>
      </c>
      <c r="BSD56" s="359" t="s">
        <v>90</v>
      </c>
      <c r="BSE56" s="359" t="s">
        <v>90</v>
      </c>
      <c r="BSF56" s="359" t="s">
        <v>90</v>
      </c>
      <c r="BSG56" s="359" t="s">
        <v>90</v>
      </c>
      <c r="BSH56" s="359" t="s">
        <v>90</v>
      </c>
      <c r="BSI56" s="359" t="s">
        <v>90</v>
      </c>
      <c r="BSJ56" s="359" t="s">
        <v>90</v>
      </c>
      <c r="BSK56" s="359" t="s">
        <v>90</v>
      </c>
      <c r="BSL56" s="359" t="s">
        <v>90</v>
      </c>
      <c r="BSM56" s="359" t="s">
        <v>90</v>
      </c>
      <c r="BSN56" s="359" t="s">
        <v>90</v>
      </c>
      <c r="BSO56" s="359" t="s">
        <v>90</v>
      </c>
      <c r="BSP56" s="359" t="s">
        <v>90</v>
      </c>
      <c r="BSQ56" s="359" t="s">
        <v>90</v>
      </c>
      <c r="BSR56" s="359" t="s">
        <v>90</v>
      </c>
      <c r="BSS56" s="359" t="s">
        <v>90</v>
      </c>
      <c r="BST56" s="359" t="s">
        <v>90</v>
      </c>
      <c r="BSU56" s="359" t="s">
        <v>90</v>
      </c>
      <c r="BSV56" s="359" t="s">
        <v>90</v>
      </c>
      <c r="BSW56" s="359" t="s">
        <v>90</v>
      </c>
      <c r="BSX56" s="359" t="s">
        <v>90</v>
      </c>
      <c r="BSY56" s="359" t="s">
        <v>90</v>
      </c>
      <c r="BSZ56" s="359" t="s">
        <v>90</v>
      </c>
      <c r="BTA56" s="359" t="s">
        <v>90</v>
      </c>
      <c r="BTB56" s="359" t="s">
        <v>90</v>
      </c>
      <c r="BTC56" s="359" t="s">
        <v>90</v>
      </c>
      <c r="BTD56" s="359" t="s">
        <v>90</v>
      </c>
      <c r="BTE56" s="359" t="s">
        <v>90</v>
      </c>
      <c r="BTF56" s="359" t="s">
        <v>90</v>
      </c>
      <c r="BTG56" s="359" t="s">
        <v>90</v>
      </c>
      <c r="BTH56" s="359" t="s">
        <v>90</v>
      </c>
      <c r="BTI56" s="359" t="s">
        <v>90</v>
      </c>
      <c r="BTJ56" s="359" t="s">
        <v>90</v>
      </c>
      <c r="BTK56" s="359" t="s">
        <v>90</v>
      </c>
      <c r="BTL56" s="359" t="s">
        <v>90</v>
      </c>
      <c r="BTM56" s="359" t="s">
        <v>90</v>
      </c>
      <c r="BTN56" s="359" t="s">
        <v>90</v>
      </c>
      <c r="BTO56" s="359" t="s">
        <v>90</v>
      </c>
      <c r="BTP56" s="359" t="s">
        <v>90</v>
      </c>
      <c r="BTQ56" s="359" t="s">
        <v>90</v>
      </c>
      <c r="BTR56" s="359" t="s">
        <v>90</v>
      </c>
      <c r="BTS56" s="359" t="s">
        <v>90</v>
      </c>
      <c r="BTT56" s="359" t="s">
        <v>90</v>
      </c>
      <c r="BTU56" s="359" t="s">
        <v>90</v>
      </c>
      <c r="BTV56" s="359" t="s">
        <v>90</v>
      </c>
      <c r="BTW56" s="359" t="s">
        <v>90</v>
      </c>
      <c r="BTX56" s="359" t="s">
        <v>90</v>
      </c>
      <c r="BTY56" s="359" t="s">
        <v>90</v>
      </c>
      <c r="BTZ56" s="359" t="s">
        <v>90</v>
      </c>
      <c r="BUA56" s="359" t="s">
        <v>90</v>
      </c>
      <c r="BUB56" s="359" t="s">
        <v>90</v>
      </c>
      <c r="BUC56" s="359" t="s">
        <v>90</v>
      </c>
      <c r="BUD56" s="359" t="s">
        <v>90</v>
      </c>
      <c r="BUE56" s="359" t="s">
        <v>90</v>
      </c>
      <c r="BUF56" s="359" t="s">
        <v>90</v>
      </c>
      <c r="BUG56" s="359" t="s">
        <v>90</v>
      </c>
      <c r="BUH56" s="359" t="s">
        <v>90</v>
      </c>
      <c r="BUI56" s="359" t="s">
        <v>90</v>
      </c>
      <c r="BUJ56" s="359" t="s">
        <v>90</v>
      </c>
      <c r="BUK56" s="359" t="s">
        <v>90</v>
      </c>
      <c r="BUL56" s="359" t="s">
        <v>90</v>
      </c>
      <c r="BUM56" s="359" t="s">
        <v>90</v>
      </c>
      <c r="BUN56" s="359" t="s">
        <v>90</v>
      </c>
      <c r="BUO56" s="359" t="s">
        <v>90</v>
      </c>
      <c r="BUP56" s="359" t="s">
        <v>90</v>
      </c>
      <c r="BUQ56" s="359" t="s">
        <v>90</v>
      </c>
      <c r="BUR56" s="359" t="s">
        <v>90</v>
      </c>
      <c r="BUS56" s="359" t="s">
        <v>90</v>
      </c>
      <c r="BUT56" s="359" t="s">
        <v>90</v>
      </c>
      <c r="BUU56" s="359" t="s">
        <v>90</v>
      </c>
      <c r="BUV56" s="359" t="s">
        <v>90</v>
      </c>
      <c r="BUW56" s="359" t="s">
        <v>90</v>
      </c>
      <c r="BUX56" s="359" t="s">
        <v>90</v>
      </c>
      <c r="BUY56" s="359" t="s">
        <v>90</v>
      </c>
      <c r="BUZ56" s="359" t="s">
        <v>90</v>
      </c>
      <c r="BVA56" s="359" t="s">
        <v>90</v>
      </c>
      <c r="BVB56" s="359" t="s">
        <v>90</v>
      </c>
      <c r="BVC56" s="359" t="s">
        <v>90</v>
      </c>
      <c r="BVD56" s="359" t="s">
        <v>90</v>
      </c>
      <c r="BVE56" s="359" t="s">
        <v>90</v>
      </c>
      <c r="BVF56" s="359" t="s">
        <v>90</v>
      </c>
      <c r="BVG56" s="359" t="s">
        <v>90</v>
      </c>
      <c r="BVH56" s="359" t="s">
        <v>90</v>
      </c>
      <c r="BVI56" s="359" t="s">
        <v>90</v>
      </c>
      <c r="BVJ56" s="359" t="s">
        <v>90</v>
      </c>
      <c r="BVK56" s="359" t="s">
        <v>90</v>
      </c>
      <c r="BVL56" s="359" t="s">
        <v>90</v>
      </c>
      <c r="BVM56" s="359" t="s">
        <v>90</v>
      </c>
      <c r="BVN56" s="359" t="s">
        <v>90</v>
      </c>
      <c r="BVO56" s="359" t="s">
        <v>90</v>
      </c>
      <c r="BVP56" s="359" t="s">
        <v>90</v>
      </c>
      <c r="BVQ56" s="359" t="s">
        <v>90</v>
      </c>
      <c r="BVR56" s="359" t="s">
        <v>90</v>
      </c>
      <c r="BVS56" s="359" t="s">
        <v>90</v>
      </c>
      <c r="BVT56" s="359" t="s">
        <v>90</v>
      </c>
      <c r="BVU56" s="359" t="s">
        <v>90</v>
      </c>
      <c r="BVV56" s="359" t="s">
        <v>90</v>
      </c>
      <c r="BVW56" s="359" t="s">
        <v>90</v>
      </c>
      <c r="BVX56" s="359" t="s">
        <v>90</v>
      </c>
      <c r="BVY56" s="359" t="s">
        <v>90</v>
      </c>
      <c r="BVZ56" s="359" t="s">
        <v>90</v>
      </c>
      <c r="BWA56" s="359" t="s">
        <v>90</v>
      </c>
      <c r="BWB56" s="359" t="s">
        <v>90</v>
      </c>
      <c r="BWC56" s="359" t="s">
        <v>90</v>
      </c>
      <c r="BWD56" s="359" t="s">
        <v>90</v>
      </c>
      <c r="BWE56" s="359" t="s">
        <v>90</v>
      </c>
      <c r="BWF56" s="359" t="s">
        <v>90</v>
      </c>
      <c r="BWG56" s="359" t="s">
        <v>90</v>
      </c>
      <c r="BWH56" s="359" t="s">
        <v>90</v>
      </c>
      <c r="BWI56" s="359" t="s">
        <v>90</v>
      </c>
      <c r="BWJ56" s="359" t="s">
        <v>90</v>
      </c>
      <c r="BWK56" s="359" t="s">
        <v>90</v>
      </c>
      <c r="BWL56" s="359" t="s">
        <v>90</v>
      </c>
      <c r="BWM56" s="359" t="s">
        <v>90</v>
      </c>
      <c r="BWN56" s="359" t="s">
        <v>90</v>
      </c>
      <c r="BWO56" s="359" t="s">
        <v>90</v>
      </c>
      <c r="BWP56" s="359" t="s">
        <v>90</v>
      </c>
      <c r="BWQ56" s="359" t="s">
        <v>90</v>
      </c>
      <c r="BWR56" s="359" t="s">
        <v>90</v>
      </c>
      <c r="BWS56" s="359" t="s">
        <v>90</v>
      </c>
      <c r="BWT56" s="359" t="s">
        <v>90</v>
      </c>
      <c r="BWU56" s="359" t="s">
        <v>90</v>
      </c>
      <c r="BWV56" s="359" t="s">
        <v>90</v>
      </c>
      <c r="BWW56" s="359" t="s">
        <v>90</v>
      </c>
      <c r="BWX56" s="359" t="s">
        <v>90</v>
      </c>
      <c r="BWY56" s="359" t="s">
        <v>90</v>
      </c>
      <c r="BWZ56" s="359" t="s">
        <v>90</v>
      </c>
      <c r="BXA56" s="359" t="s">
        <v>90</v>
      </c>
      <c r="BXB56" s="359" t="s">
        <v>90</v>
      </c>
      <c r="BXC56" s="359" t="s">
        <v>90</v>
      </c>
      <c r="BXD56" s="359" t="s">
        <v>90</v>
      </c>
      <c r="BXE56" s="359" t="s">
        <v>90</v>
      </c>
      <c r="BXF56" s="359" t="s">
        <v>90</v>
      </c>
      <c r="BXG56" s="359" t="s">
        <v>90</v>
      </c>
      <c r="BXH56" s="359" t="s">
        <v>90</v>
      </c>
      <c r="BXI56" s="359" t="s">
        <v>90</v>
      </c>
      <c r="BXJ56" s="359" t="s">
        <v>90</v>
      </c>
      <c r="BXK56" s="359" t="s">
        <v>90</v>
      </c>
      <c r="BXL56" s="359" t="s">
        <v>90</v>
      </c>
      <c r="BXM56" s="359" t="s">
        <v>90</v>
      </c>
      <c r="BXN56" s="359" t="s">
        <v>90</v>
      </c>
      <c r="BXO56" s="359" t="s">
        <v>90</v>
      </c>
      <c r="BXP56" s="359" t="s">
        <v>90</v>
      </c>
      <c r="BXQ56" s="359" t="s">
        <v>90</v>
      </c>
      <c r="BXR56" s="359" t="s">
        <v>90</v>
      </c>
      <c r="BXS56" s="359" t="s">
        <v>90</v>
      </c>
      <c r="BXT56" s="359" t="s">
        <v>90</v>
      </c>
      <c r="BXU56" s="359" t="s">
        <v>90</v>
      </c>
      <c r="BXV56" s="359" t="s">
        <v>90</v>
      </c>
      <c r="BXW56" s="359" t="s">
        <v>90</v>
      </c>
      <c r="BXX56" s="359" t="s">
        <v>90</v>
      </c>
      <c r="BXY56" s="359" t="s">
        <v>90</v>
      </c>
      <c r="BXZ56" s="359" t="s">
        <v>90</v>
      </c>
      <c r="BYA56" s="359" t="s">
        <v>90</v>
      </c>
      <c r="BYB56" s="359" t="s">
        <v>90</v>
      </c>
      <c r="BYC56" s="359" t="s">
        <v>90</v>
      </c>
      <c r="BYD56" s="359" t="s">
        <v>90</v>
      </c>
      <c r="BYE56" s="359" t="s">
        <v>90</v>
      </c>
      <c r="BYF56" s="359" t="s">
        <v>90</v>
      </c>
      <c r="BYG56" s="359" t="s">
        <v>90</v>
      </c>
      <c r="BYH56" s="359" t="s">
        <v>90</v>
      </c>
      <c r="BYI56" s="359" t="s">
        <v>90</v>
      </c>
      <c r="BYJ56" s="359" t="s">
        <v>90</v>
      </c>
      <c r="BYK56" s="359" t="s">
        <v>90</v>
      </c>
      <c r="BYL56" s="359" t="s">
        <v>90</v>
      </c>
      <c r="BYM56" s="359" t="s">
        <v>90</v>
      </c>
      <c r="BYN56" s="359" t="s">
        <v>90</v>
      </c>
      <c r="BYO56" s="359" t="s">
        <v>90</v>
      </c>
      <c r="BYP56" s="359" t="s">
        <v>90</v>
      </c>
      <c r="BYQ56" s="359" t="s">
        <v>90</v>
      </c>
      <c r="BYR56" s="359" t="s">
        <v>90</v>
      </c>
      <c r="BYS56" s="359" t="s">
        <v>90</v>
      </c>
      <c r="BYT56" s="359" t="s">
        <v>90</v>
      </c>
      <c r="BYU56" s="359" t="s">
        <v>90</v>
      </c>
      <c r="BYV56" s="359" t="s">
        <v>90</v>
      </c>
      <c r="BYW56" s="359" t="s">
        <v>90</v>
      </c>
      <c r="BYX56" s="359" t="s">
        <v>90</v>
      </c>
      <c r="BYY56" s="359" t="s">
        <v>90</v>
      </c>
      <c r="BYZ56" s="359" t="s">
        <v>90</v>
      </c>
      <c r="BZA56" s="359" t="s">
        <v>90</v>
      </c>
      <c r="BZB56" s="359" t="s">
        <v>90</v>
      </c>
      <c r="BZC56" s="359" t="s">
        <v>90</v>
      </c>
      <c r="BZD56" s="359" t="s">
        <v>90</v>
      </c>
      <c r="BZE56" s="359" t="s">
        <v>90</v>
      </c>
      <c r="BZF56" s="359" t="s">
        <v>90</v>
      </c>
      <c r="BZG56" s="359" t="s">
        <v>90</v>
      </c>
      <c r="BZH56" s="359" t="s">
        <v>90</v>
      </c>
      <c r="BZI56" s="359" t="s">
        <v>90</v>
      </c>
      <c r="BZJ56" s="359" t="s">
        <v>90</v>
      </c>
      <c r="BZK56" s="359" t="s">
        <v>90</v>
      </c>
      <c r="BZL56" s="359" t="s">
        <v>90</v>
      </c>
      <c r="BZM56" s="359" t="s">
        <v>90</v>
      </c>
      <c r="BZN56" s="359" t="s">
        <v>90</v>
      </c>
      <c r="BZO56" s="359" t="s">
        <v>90</v>
      </c>
      <c r="BZP56" s="359" t="s">
        <v>90</v>
      </c>
      <c r="BZQ56" s="359" t="s">
        <v>90</v>
      </c>
      <c r="BZR56" s="359" t="s">
        <v>90</v>
      </c>
      <c r="BZS56" s="359" t="s">
        <v>90</v>
      </c>
      <c r="BZT56" s="359" t="s">
        <v>90</v>
      </c>
      <c r="BZU56" s="359" t="s">
        <v>90</v>
      </c>
      <c r="BZV56" s="359" t="s">
        <v>90</v>
      </c>
      <c r="BZW56" s="359" t="s">
        <v>90</v>
      </c>
      <c r="BZX56" s="359" t="s">
        <v>90</v>
      </c>
      <c r="BZY56" s="359" t="s">
        <v>90</v>
      </c>
      <c r="BZZ56" s="359" t="s">
        <v>90</v>
      </c>
      <c r="CAA56" s="359" t="s">
        <v>90</v>
      </c>
      <c r="CAB56" s="359" t="s">
        <v>90</v>
      </c>
      <c r="CAC56" s="359" t="s">
        <v>90</v>
      </c>
      <c r="CAD56" s="359" t="s">
        <v>90</v>
      </c>
      <c r="CAE56" s="359" t="s">
        <v>90</v>
      </c>
      <c r="CAF56" s="359" t="s">
        <v>90</v>
      </c>
      <c r="CAG56" s="359" t="s">
        <v>90</v>
      </c>
      <c r="CAH56" s="359" t="s">
        <v>90</v>
      </c>
      <c r="CAI56" s="359" t="s">
        <v>90</v>
      </c>
      <c r="CAJ56" s="359" t="s">
        <v>90</v>
      </c>
      <c r="CAK56" s="359" t="s">
        <v>90</v>
      </c>
      <c r="CAL56" s="359" t="s">
        <v>90</v>
      </c>
      <c r="CAM56" s="359" t="s">
        <v>90</v>
      </c>
      <c r="CAN56" s="359" t="s">
        <v>90</v>
      </c>
      <c r="CAO56" s="359" t="s">
        <v>90</v>
      </c>
      <c r="CAP56" s="359" t="s">
        <v>90</v>
      </c>
      <c r="CAQ56" s="359" t="s">
        <v>90</v>
      </c>
      <c r="CAR56" s="359" t="s">
        <v>90</v>
      </c>
      <c r="CAS56" s="359" t="s">
        <v>90</v>
      </c>
      <c r="CAT56" s="359" t="s">
        <v>90</v>
      </c>
      <c r="CAU56" s="359" t="s">
        <v>90</v>
      </c>
      <c r="CAV56" s="359" t="s">
        <v>90</v>
      </c>
      <c r="CAW56" s="359" t="s">
        <v>90</v>
      </c>
      <c r="CAX56" s="359" t="s">
        <v>90</v>
      </c>
      <c r="CAY56" s="359" t="s">
        <v>90</v>
      </c>
      <c r="CAZ56" s="359" t="s">
        <v>90</v>
      </c>
      <c r="CBA56" s="359" t="s">
        <v>90</v>
      </c>
      <c r="CBB56" s="359" t="s">
        <v>90</v>
      </c>
      <c r="CBC56" s="359" t="s">
        <v>90</v>
      </c>
      <c r="CBD56" s="359" t="s">
        <v>90</v>
      </c>
      <c r="CBE56" s="359" t="s">
        <v>90</v>
      </c>
      <c r="CBF56" s="359" t="s">
        <v>90</v>
      </c>
      <c r="CBG56" s="359" t="s">
        <v>90</v>
      </c>
      <c r="CBH56" s="359" t="s">
        <v>90</v>
      </c>
      <c r="CBI56" s="359" t="s">
        <v>90</v>
      </c>
      <c r="CBJ56" s="359" t="s">
        <v>90</v>
      </c>
      <c r="CBK56" s="359" t="s">
        <v>90</v>
      </c>
      <c r="CBL56" s="359" t="s">
        <v>90</v>
      </c>
      <c r="CBM56" s="359" t="s">
        <v>90</v>
      </c>
      <c r="CBN56" s="359" t="s">
        <v>90</v>
      </c>
      <c r="CBO56" s="359" t="s">
        <v>90</v>
      </c>
      <c r="CBP56" s="359" t="s">
        <v>90</v>
      </c>
      <c r="CBQ56" s="359" t="s">
        <v>90</v>
      </c>
      <c r="CBR56" s="359" t="s">
        <v>90</v>
      </c>
      <c r="CBS56" s="359" t="s">
        <v>90</v>
      </c>
      <c r="CBT56" s="359" t="s">
        <v>90</v>
      </c>
      <c r="CBU56" s="359" t="s">
        <v>90</v>
      </c>
      <c r="CBV56" s="359" t="s">
        <v>90</v>
      </c>
      <c r="CBW56" s="359" t="s">
        <v>90</v>
      </c>
      <c r="CBX56" s="359" t="s">
        <v>90</v>
      </c>
      <c r="CBY56" s="359" t="s">
        <v>90</v>
      </c>
      <c r="CBZ56" s="359" t="s">
        <v>90</v>
      </c>
      <c r="CCA56" s="359" t="s">
        <v>90</v>
      </c>
      <c r="CCB56" s="359" t="s">
        <v>90</v>
      </c>
      <c r="CCC56" s="359" t="s">
        <v>90</v>
      </c>
      <c r="CCD56" s="359" t="s">
        <v>90</v>
      </c>
      <c r="CCE56" s="359" t="s">
        <v>90</v>
      </c>
      <c r="CCF56" s="359" t="s">
        <v>90</v>
      </c>
      <c r="CCG56" s="359" t="s">
        <v>90</v>
      </c>
      <c r="CCH56" s="359" t="s">
        <v>90</v>
      </c>
      <c r="CCI56" s="359" t="s">
        <v>90</v>
      </c>
      <c r="CCJ56" s="359" t="s">
        <v>90</v>
      </c>
      <c r="CCK56" s="359" t="s">
        <v>90</v>
      </c>
      <c r="CCL56" s="359" t="s">
        <v>90</v>
      </c>
      <c r="CCM56" s="359" t="s">
        <v>90</v>
      </c>
      <c r="CCN56" s="359" t="s">
        <v>90</v>
      </c>
      <c r="CCO56" s="359" t="s">
        <v>90</v>
      </c>
      <c r="CCP56" s="359" t="s">
        <v>90</v>
      </c>
      <c r="CCQ56" s="359" t="s">
        <v>90</v>
      </c>
      <c r="CCR56" s="359" t="s">
        <v>90</v>
      </c>
      <c r="CCS56" s="359" t="s">
        <v>90</v>
      </c>
      <c r="CCT56" s="359" t="s">
        <v>90</v>
      </c>
      <c r="CCU56" s="359" t="s">
        <v>90</v>
      </c>
      <c r="CCV56" s="359" t="s">
        <v>90</v>
      </c>
      <c r="CCW56" s="359" t="s">
        <v>90</v>
      </c>
      <c r="CCX56" s="359" t="s">
        <v>90</v>
      </c>
      <c r="CCY56" s="359" t="s">
        <v>90</v>
      </c>
      <c r="CCZ56" s="359" t="s">
        <v>90</v>
      </c>
      <c r="CDA56" s="359" t="s">
        <v>90</v>
      </c>
      <c r="CDB56" s="359" t="s">
        <v>90</v>
      </c>
      <c r="CDC56" s="359" t="s">
        <v>90</v>
      </c>
      <c r="CDD56" s="359" t="s">
        <v>90</v>
      </c>
      <c r="CDE56" s="359" t="s">
        <v>90</v>
      </c>
      <c r="CDF56" s="359" t="s">
        <v>90</v>
      </c>
      <c r="CDG56" s="359" t="s">
        <v>90</v>
      </c>
      <c r="CDH56" s="359" t="s">
        <v>90</v>
      </c>
      <c r="CDI56" s="359" t="s">
        <v>90</v>
      </c>
      <c r="CDJ56" s="359" t="s">
        <v>90</v>
      </c>
      <c r="CDK56" s="359" t="s">
        <v>90</v>
      </c>
      <c r="CDL56" s="359" t="s">
        <v>90</v>
      </c>
      <c r="CDM56" s="359" t="s">
        <v>90</v>
      </c>
      <c r="CDN56" s="359" t="s">
        <v>90</v>
      </c>
      <c r="CDO56" s="359" t="s">
        <v>90</v>
      </c>
      <c r="CDP56" s="359" t="s">
        <v>90</v>
      </c>
      <c r="CDQ56" s="359" t="s">
        <v>90</v>
      </c>
      <c r="CDR56" s="359" t="s">
        <v>90</v>
      </c>
      <c r="CDS56" s="359" t="s">
        <v>90</v>
      </c>
      <c r="CDT56" s="359" t="s">
        <v>90</v>
      </c>
      <c r="CDU56" s="359" t="s">
        <v>90</v>
      </c>
      <c r="CDV56" s="359" t="s">
        <v>90</v>
      </c>
      <c r="CDW56" s="359" t="s">
        <v>90</v>
      </c>
      <c r="CDX56" s="359" t="s">
        <v>90</v>
      </c>
      <c r="CDY56" s="359" t="s">
        <v>90</v>
      </c>
      <c r="CDZ56" s="359" t="s">
        <v>90</v>
      </c>
      <c r="CEA56" s="359" t="s">
        <v>90</v>
      </c>
      <c r="CEB56" s="359" t="s">
        <v>90</v>
      </c>
      <c r="CEC56" s="359" t="s">
        <v>90</v>
      </c>
      <c r="CED56" s="359" t="s">
        <v>90</v>
      </c>
      <c r="CEE56" s="359" t="s">
        <v>90</v>
      </c>
      <c r="CEF56" s="359" t="s">
        <v>90</v>
      </c>
      <c r="CEG56" s="359" t="s">
        <v>90</v>
      </c>
      <c r="CEH56" s="359" t="s">
        <v>90</v>
      </c>
      <c r="CEI56" s="359" t="s">
        <v>90</v>
      </c>
      <c r="CEJ56" s="359" t="s">
        <v>90</v>
      </c>
      <c r="CEK56" s="359" t="s">
        <v>90</v>
      </c>
      <c r="CEL56" s="359" t="s">
        <v>90</v>
      </c>
      <c r="CEM56" s="359" t="s">
        <v>90</v>
      </c>
      <c r="CEN56" s="359" t="s">
        <v>90</v>
      </c>
      <c r="CEO56" s="359" t="s">
        <v>90</v>
      </c>
      <c r="CEP56" s="359" t="s">
        <v>90</v>
      </c>
      <c r="CEQ56" s="359" t="s">
        <v>90</v>
      </c>
      <c r="CER56" s="359" t="s">
        <v>90</v>
      </c>
      <c r="CES56" s="359" t="s">
        <v>90</v>
      </c>
      <c r="CET56" s="359" t="s">
        <v>90</v>
      </c>
      <c r="CEU56" s="359" t="s">
        <v>90</v>
      </c>
      <c r="CEV56" s="359" t="s">
        <v>90</v>
      </c>
      <c r="CEW56" s="359" t="s">
        <v>90</v>
      </c>
      <c r="CEX56" s="359" t="s">
        <v>90</v>
      </c>
      <c r="CEY56" s="359" t="s">
        <v>90</v>
      </c>
      <c r="CEZ56" s="359" t="s">
        <v>90</v>
      </c>
      <c r="CFA56" s="359" t="s">
        <v>90</v>
      </c>
      <c r="CFB56" s="359" t="s">
        <v>90</v>
      </c>
      <c r="CFC56" s="359" t="s">
        <v>90</v>
      </c>
      <c r="CFD56" s="359" t="s">
        <v>90</v>
      </c>
      <c r="CFE56" s="359" t="s">
        <v>90</v>
      </c>
      <c r="CFF56" s="359" t="s">
        <v>90</v>
      </c>
      <c r="CFG56" s="359" t="s">
        <v>90</v>
      </c>
      <c r="CFH56" s="359" t="s">
        <v>90</v>
      </c>
      <c r="CFI56" s="359" t="s">
        <v>90</v>
      </c>
      <c r="CFJ56" s="359" t="s">
        <v>90</v>
      </c>
      <c r="CFK56" s="359" t="s">
        <v>90</v>
      </c>
      <c r="CFL56" s="359" t="s">
        <v>90</v>
      </c>
      <c r="CFM56" s="359" t="s">
        <v>90</v>
      </c>
      <c r="CFN56" s="359" t="s">
        <v>90</v>
      </c>
      <c r="CFO56" s="359" t="s">
        <v>90</v>
      </c>
      <c r="CFP56" s="359" t="s">
        <v>90</v>
      </c>
      <c r="CFQ56" s="359" t="s">
        <v>90</v>
      </c>
      <c r="CFR56" s="359" t="s">
        <v>90</v>
      </c>
      <c r="CFS56" s="359" t="s">
        <v>90</v>
      </c>
      <c r="CFT56" s="359" t="s">
        <v>90</v>
      </c>
      <c r="CFU56" s="359" t="s">
        <v>90</v>
      </c>
      <c r="CFV56" s="359" t="s">
        <v>90</v>
      </c>
      <c r="CFW56" s="359" t="s">
        <v>90</v>
      </c>
      <c r="CFX56" s="359" t="s">
        <v>90</v>
      </c>
      <c r="CFY56" s="359" t="s">
        <v>90</v>
      </c>
      <c r="CFZ56" s="359" t="s">
        <v>90</v>
      </c>
      <c r="CGA56" s="359" t="s">
        <v>90</v>
      </c>
      <c r="CGB56" s="359" t="s">
        <v>90</v>
      </c>
      <c r="CGC56" s="359" t="s">
        <v>90</v>
      </c>
      <c r="CGD56" s="359" t="s">
        <v>90</v>
      </c>
      <c r="CGE56" s="359" t="s">
        <v>90</v>
      </c>
      <c r="CGF56" s="359" t="s">
        <v>90</v>
      </c>
      <c r="CGG56" s="359" t="s">
        <v>90</v>
      </c>
      <c r="CGH56" s="359" t="s">
        <v>90</v>
      </c>
      <c r="CGI56" s="359" t="s">
        <v>90</v>
      </c>
      <c r="CGJ56" s="359" t="s">
        <v>90</v>
      </c>
      <c r="CGK56" s="359" t="s">
        <v>90</v>
      </c>
      <c r="CGL56" s="359" t="s">
        <v>90</v>
      </c>
      <c r="CGM56" s="359" t="s">
        <v>90</v>
      </c>
      <c r="CGN56" s="359" t="s">
        <v>90</v>
      </c>
      <c r="CGO56" s="359" t="s">
        <v>90</v>
      </c>
      <c r="CGP56" s="359" t="s">
        <v>90</v>
      </c>
      <c r="CGQ56" s="359" t="s">
        <v>90</v>
      </c>
      <c r="CGR56" s="359" t="s">
        <v>90</v>
      </c>
      <c r="CGS56" s="359" t="s">
        <v>90</v>
      </c>
      <c r="CGT56" s="359" t="s">
        <v>90</v>
      </c>
      <c r="CGU56" s="359" t="s">
        <v>90</v>
      </c>
      <c r="CGV56" s="359" t="s">
        <v>90</v>
      </c>
      <c r="CGW56" s="359" t="s">
        <v>90</v>
      </c>
      <c r="CGX56" s="359" t="s">
        <v>90</v>
      </c>
      <c r="CGY56" s="359" t="s">
        <v>90</v>
      </c>
      <c r="CGZ56" s="359" t="s">
        <v>90</v>
      </c>
      <c r="CHA56" s="359" t="s">
        <v>90</v>
      </c>
      <c r="CHB56" s="359" t="s">
        <v>90</v>
      </c>
      <c r="CHC56" s="359" t="s">
        <v>90</v>
      </c>
      <c r="CHD56" s="359" t="s">
        <v>90</v>
      </c>
      <c r="CHE56" s="359" t="s">
        <v>90</v>
      </c>
      <c r="CHF56" s="359" t="s">
        <v>90</v>
      </c>
      <c r="CHG56" s="359" t="s">
        <v>90</v>
      </c>
      <c r="CHH56" s="359" t="s">
        <v>90</v>
      </c>
      <c r="CHI56" s="359" t="s">
        <v>90</v>
      </c>
      <c r="CHJ56" s="359" t="s">
        <v>90</v>
      </c>
      <c r="CHK56" s="359" t="s">
        <v>90</v>
      </c>
      <c r="CHL56" s="359" t="s">
        <v>90</v>
      </c>
      <c r="CHM56" s="359" t="s">
        <v>90</v>
      </c>
      <c r="CHN56" s="359" t="s">
        <v>90</v>
      </c>
      <c r="CHO56" s="359" t="s">
        <v>90</v>
      </c>
      <c r="CHP56" s="359" t="s">
        <v>90</v>
      </c>
      <c r="CHQ56" s="359" t="s">
        <v>90</v>
      </c>
      <c r="CHR56" s="359" t="s">
        <v>90</v>
      </c>
      <c r="CHS56" s="359" t="s">
        <v>90</v>
      </c>
      <c r="CHT56" s="359" t="s">
        <v>90</v>
      </c>
      <c r="CHU56" s="359" t="s">
        <v>90</v>
      </c>
      <c r="CHV56" s="359" t="s">
        <v>90</v>
      </c>
      <c r="CHW56" s="359" t="s">
        <v>90</v>
      </c>
      <c r="CHX56" s="359" t="s">
        <v>90</v>
      </c>
      <c r="CHY56" s="359" t="s">
        <v>90</v>
      </c>
      <c r="CHZ56" s="359" t="s">
        <v>90</v>
      </c>
      <c r="CIA56" s="359" t="s">
        <v>90</v>
      </c>
      <c r="CIB56" s="359" t="s">
        <v>90</v>
      </c>
      <c r="CIC56" s="359" t="s">
        <v>90</v>
      </c>
      <c r="CID56" s="359" t="s">
        <v>90</v>
      </c>
      <c r="CIE56" s="359" t="s">
        <v>90</v>
      </c>
      <c r="CIF56" s="359" t="s">
        <v>90</v>
      </c>
      <c r="CIG56" s="359" t="s">
        <v>90</v>
      </c>
      <c r="CIH56" s="359" t="s">
        <v>90</v>
      </c>
      <c r="CII56" s="359" t="s">
        <v>90</v>
      </c>
      <c r="CIJ56" s="359" t="s">
        <v>90</v>
      </c>
      <c r="CIK56" s="359" t="s">
        <v>90</v>
      </c>
      <c r="CIL56" s="359" t="s">
        <v>90</v>
      </c>
      <c r="CIM56" s="359" t="s">
        <v>90</v>
      </c>
      <c r="CIN56" s="359" t="s">
        <v>90</v>
      </c>
      <c r="CIO56" s="359" t="s">
        <v>90</v>
      </c>
      <c r="CIP56" s="359" t="s">
        <v>90</v>
      </c>
      <c r="CIQ56" s="359" t="s">
        <v>90</v>
      </c>
      <c r="CIR56" s="359" t="s">
        <v>90</v>
      </c>
      <c r="CIS56" s="359" t="s">
        <v>90</v>
      </c>
      <c r="CIT56" s="359" t="s">
        <v>90</v>
      </c>
      <c r="CIU56" s="359" t="s">
        <v>90</v>
      </c>
      <c r="CIV56" s="359" t="s">
        <v>90</v>
      </c>
      <c r="CIW56" s="359" t="s">
        <v>90</v>
      </c>
      <c r="CIX56" s="359" t="s">
        <v>90</v>
      </c>
      <c r="CIY56" s="359" t="s">
        <v>90</v>
      </c>
      <c r="CIZ56" s="359" t="s">
        <v>90</v>
      </c>
      <c r="CJA56" s="359" t="s">
        <v>90</v>
      </c>
      <c r="CJB56" s="359" t="s">
        <v>90</v>
      </c>
      <c r="CJC56" s="359" t="s">
        <v>90</v>
      </c>
      <c r="CJD56" s="359" t="s">
        <v>90</v>
      </c>
      <c r="CJE56" s="359" t="s">
        <v>90</v>
      </c>
      <c r="CJF56" s="359" t="s">
        <v>90</v>
      </c>
      <c r="CJG56" s="359" t="s">
        <v>90</v>
      </c>
      <c r="CJH56" s="359" t="s">
        <v>90</v>
      </c>
      <c r="CJI56" s="359" t="s">
        <v>90</v>
      </c>
      <c r="CJJ56" s="359" t="s">
        <v>90</v>
      </c>
      <c r="CJK56" s="359" t="s">
        <v>90</v>
      </c>
      <c r="CJL56" s="359" t="s">
        <v>90</v>
      </c>
      <c r="CJM56" s="359" t="s">
        <v>90</v>
      </c>
      <c r="CJN56" s="359" t="s">
        <v>90</v>
      </c>
      <c r="CJO56" s="359" t="s">
        <v>90</v>
      </c>
      <c r="CJP56" s="359" t="s">
        <v>90</v>
      </c>
      <c r="CJQ56" s="359" t="s">
        <v>90</v>
      </c>
      <c r="CJR56" s="359" t="s">
        <v>90</v>
      </c>
      <c r="CJS56" s="359" t="s">
        <v>90</v>
      </c>
      <c r="CJT56" s="359" t="s">
        <v>90</v>
      </c>
      <c r="CJU56" s="359" t="s">
        <v>90</v>
      </c>
      <c r="CJV56" s="359" t="s">
        <v>90</v>
      </c>
      <c r="CJW56" s="359" t="s">
        <v>90</v>
      </c>
      <c r="CJX56" s="359" t="s">
        <v>90</v>
      </c>
      <c r="CJY56" s="359" t="s">
        <v>90</v>
      </c>
      <c r="CJZ56" s="359" t="s">
        <v>90</v>
      </c>
      <c r="CKA56" s="359" t="s">
        <v>90</v>
      </c>
      <c r="CKB56" s="359" t="s">
        <v>90</v>
      </c>
      <c r="CKC56" s="359" t="s">
        <v>90</v>
      </c>
      <c r="CKD56" s="359" t="s">
        <v>90</v>
      </c>
      <c r="CKE56" s="359" t="s">
        <v>90</v>
      </c>
      <c r="CKF56" s="359" t="s">
        <v>90</v>
      </c>
      <c r="CKG56" s="359" t="s">
        <v>90</v>
      </c>
      <c r="CKH56" s="359" t="s">
        <v>90</v>
      </c>
      <c r="CKI56" s="359" t="s">
        <v>90</v>
      </c>
      <c r="CKJ56" s="359" t="s">
        <v>90</v>
      </c>
      <c r="CKK56" s="359" t="s">
        <v>90</v>
      </c>
      <c r="CKL56" s="359" t="s">
        <v>90</v>
      </c>
      <c r="CKM56" s="359" t="s">
        <v>90</v>
      </c>
      <c r="CKN56" s="359" t="s">
        <v>90</v>
      </c>
      <c r="CKO56" s="359" t="s">
        <v>90</v>
      </c>
      <c r="CKP56" s="359" t="s">
        <v>90</v>
      </c>
      <c r="CKQ56" s="359" t="s">
        <v>90</v>
      </c>
      <c r="CKR56" s="359" t="s">
        <v>90</v>
      </c>
      <c r="CKS56" s="359" t="s">
        <v>90</v>
      </c>
      <c r="CKT56" s="359" t="s">
        <v>90</v>
      </c>
      <c r="CKU56" s="359" t="s">
        <v>90</v>
      </c>
      <c r="CKV56" s="359" t="s">
        <v>90</v>
      </c>
      <c r="CKW56" s="359" t="s">
        <v>90</v>
      </c>
      <c r="CKX56" s="359" t="s">
        <v>90</v>
      </c>
      <c r="CKY56" s="359" t="s">
        <v>90</v>
      </c>
      <c r="CKZ56" s="359" t="s">
        <v>90</v>
      </c>
      <c r="CLA56" s="359" t="s">
        <v>90</v>
      </c>
      <c r="CLB56" s="359" t="s">
        <v>90</v>
      </c>
      <c r="CLC56" s="359" t="s">
        <v>90</v>
      </c>
      <c r="CLD56" s="359" t="s">
        <v>90</v>
      </c>
      <c r="CLE56" s="359" t="s">
        <v>90</v>
      </c>
      <c r="CLF56" s="359" t="s">
        <v>90</v>
      </c>
      <c r="CLG56" s="359" t="s">
        <v>90</v>
      </c>
      <c r="CLH56" s="359" t="s">
        <v>90</v>
      </c>
      <c r="CLI56" s="359" t="s">
        <v>90</v>
      </c>
      <c r="CLJ56" s="359" t="s">
        <v>90</v>
      </c>
      <c r="CLK56" s="359" t="s">
        <v>90</v>
      </c>
      <c r="CLL56" s="359" t="s">
        <v>90</v>
      </c>
      <c r="CLM56" s="359" t="s">
        <v>90</v>
      </c>
      <c r="CLN56" s="359" t="s">
        <v>90</v>
      </c>
      <c r="CLO56" s="359" t="s">
        <v>90</v>
      </c>
      <c r="CLP56" s="359" t="s">
        <v>90</v>
      </c>
      <c r="CLQ56" s="359" t="s">
        <v>90</v>
      </c>
      <c r="CLR56" s="359" t="s">
        <v>90</v>
      </c>
      <c r="CLS56" s="359" t="s">
        <v>90</v>
      </c>
      <c r="CLT56" s="359" t="s">
        <v>90</v>
      </c>
      <c r="CLU56" s="359" t="s">
        <v>90</v>
      </c>
      <c r="CLV56" s="359" t="s">
        <v>90</v>
      </c>
      <c r="CLW56" s="359" t="s">
        <v>90</v>
      </c>
      <c r="CLX56" s="359" t="s">
        <v>90</v>
      </c>
      <c r="CLY56" s="359" t="s">
        <v>90</v>
      </c>
      <c r="CLZ56" s="359" t="s">
        <v>90</v>
      </c>
      <c r="CMA56" s="359" t="s">
        <v>90</v>
      </c>
      <c r="CMB56" s="359" t="s">
        <v>90</v>
      </c>
      <c r="CMC56" s="359" t="s">
        <v>90</v>
      </c>
      <c r="CMD56" s="359" t="s">
        <v>90</v>
      </c>
      <c r="CME56" s="359" t="s">
        <v>90</v>
      </c>
      <c r="CMF56" s="359" t="s">
        <v>90</v>
      </c>
      <c r="CMG56" s="359" t="s">
        <v>90</v>
      </c>
      <c r="CMH56" s="359" t="s">
        <v>90</v>
      </c>
      <c r="CMI56" s="359" t="s">
        <v>90</v>
      </c>
      <c r="CMJ56" s="359" t="s">
        <v>90</v>
      </c>
      <c r="CMK56" s="359" t="s">
        <v>90</v>
      </c>
      <c r="CML56" s="359" t="s">
        <v>90</v>
      </c>
      <c r="CMM56" s="359" t="s">
        <v>90</v>
      </c>
      <c r="CMN56" s="359" t="s">
        <v>90</v>
      </c>
      <c r="CMO56" s="359" t="s">
        <v>90</v>
      </c>
      <c r="CMP56" s="359" t="s">
        <v>90</v>
      </c>
      <c r="CMQ56" s="359" t="s">
        <v>90</v>
      </c>
      <c r="CMR56" s="359" t="s">
        <v>90</v>
      </c>
      <c r="CMS56" s="359" t="s">
        <v>90</v>
      </c>
      <c r="CMT56" s="359" t="s">
        <v>90</v>
      </c>
      <c r="CMU56" s="359" t="s">
        <v>90</v>
      </c>
      <c r="CMV56" s="359" t="s">
        <v>90</v>
      </c>
      <c r="CMW56" s="359" t="s">
        <v>90</v>
      </c>
      <c r="CMX56" s="359" t="s">
        <v>90</v>
      </c>
      <c r="CMY56" s="359" t="s">
        <v>90</v>
      </c>
      <c r="CMZ56" s="359" t="s">
        <v>90</v>
      </c>
      <c r="CNA56" s="359" t="s">
        <v>90</v>
      </c>
      <c r="CNB56" s="359" t="s">
        <v>90</v>
      </c>
      <c r="CNC56" s="359" t="s">
        <v>90</v>
      </c>
      <c r="CND56" s="359" t="s">
        <v>90</v>
      </c>
      <c r="CNE56" s="359" t="s">
        <v>90</v>
      </c>
      <c r="CNF56" s="359" t="s">
        <v>90</v>
      </c>
      <c r="CNG56" s="359" t="s">
        <v>90</v>
      </c>
      <c r="CNH56" s="359" t="s">
        <v>90</v>
      </c>
      <c r="CNI56" s="359" t="s">
        <v>90</v>
      </c>
      <c r="CNJ56" s="359" t="s">
        <v>90</v>
      </c>
      <c r="CNK56" s="359" t="s">
        <v>90</v>
      </c>
      <c r="CNL56" s="359" t="s">
        <v>90</v>
      </c>
      <c r="CNM56" s="359" t="s">
        <v>90</v>
      </c>
      <c r="CNN56" s="359" t="s">
        <v>90</v>
      </c>
      <c r="CNO56" s="359" t="s">
        <v>90</v>
      </c>
      <c r="CNP56" s="359" t="s">
        <v>90</v>
      </c>
      <c r="CNQ56" s="359" t="s">
        <v>90</v>
      </c>
      <c r="CNR56" s="359" t="s">
        <v>90</v>
      </c>
      <c r="CNS56" s="359" t="s">
        <v>90</v>
      </c>
      <c r="CNT56" s="359" t="s">
        <v>90</v>
      </c>
      <c r="CNU56" s="359" t="s">
        <v>90</v>
      </c>
      <c r="CNV56" s="359" t="s">
        <v>90</v>
      </c>
      <c r="CNW56" s="359" t="s">
        <v>90</v>
      </c>
      <c r="CNX56" s="359" t="s">
        <v>90</v>
      </c>
      <c r="CNY56" s="359" t="s">
        <v>90</v>
      </c>
      <c r="CNZ56" s="359" t="s">
        <v>90</v>
      </c>
      <c r="COA56" s="359" t="s">
        <v>90</v>
      </c>
      <c r="COB56" s="359" t="s">
        <v>90</v>
      </c>
      <c r="COC56" s="359" t="s">
        <v>90</v>
      </c>
      <c r="COD56" s="359" t="s">
        <v>90</v>
      </c>
      <c r="COE56" s="359" t="s">
        <v>90</v>
      </c>
      <c r="COF56" s="359" t="s">
        <v>90</v>
      </c>
      <c r="COG56" s="359" t="s">
        <v>90</v>
      </c>
      <c r="COH56" s="359" t="s">
        <v>90</v>
      </c>
      <c r="COI56" s="359" t="s">
        <v>90</v>
      </c>
      <c r="COJ56" s="359" t="s">
        <v>90</v>
      </c>
      <c r="COK56" s="359" t="s">
        <v>90</v>
      </c>
      <c r="COL56" s="359" t="s">
        <v>90</v>
      </c>
      <c r="COM56" s="359" t="s">
        <v>90</v>
      </c>
      <c r="CON56" s="359" t="s">
        <v>90</v>
      </c>
      <c r="COO56" s="359" t="s">
        <v>90</v>
      </c>
      <c r="COP56" s="359" t="s">
        <v>90</v>
      </c>
      <c r="COQ56" s="359" t="s">
        <v>90</v>
      </c>
      <c r="COR56" s="359" t="s">
        <v>90</v>
      </c>
      <c r="COS56" s="359" t="s">
        <v>90</v>
      </c>
      <c r="COT56" s="359" t="s">
        <v>90</v>
      </c>
      <c r="COU56" s="359" t="s">
        <v>90</v>
      </c>
      <c r="COV56" s="359" t="s">
        <v>90</v>
      </c>
      <c r="COW56" s="359" t="s">
        <v>90</v>
      </c>
      <c r="COX56" s="359" t="s">
        <v>90</v>
      </c>
      <c r="COY56" s="359" t="s">
        <v>90</v>
      </c>
      <c r="COZ56" s="359" t="s">
        <v>90</v>
      </c>
      <c r="CPA56" s="359" t="s">
        <v>90</v>
      </c>
      <c r="CPB56" s="359" t="s">
        <v>90</v>
      </c>
      <c r="CPC56" s="359" t="s">
        <v>90</v>
      </c>
      <c r="CPD56" s="359" t="s">
        <v>90</v>
      </c>
      <c r="CPE56" s="359" t="s">
        <v>90</v>
      </c>
      <c r="CPF56" s="359" t="s">
        <v>90</v>
      </c>
      <c r="CPG56" s="359" t="s">
        <v>90</v>
      </c>
      <c r="CPH56" s="359" t="s">
        <v>90</v>
      </c>
      <c r="CPI56" s="359" t="s">
        <v>90</v>
      </c>
      <c r="CPJ56" s="359" t="s">
        <v>90</v>
      </c>
      <c r="CPK56" s="359" t="s">
        <v>90</v>
      </c>
      <c r="CPL56" s="359" t="s">
        <v>90</v>
      </c>
      <c r="CPM56" s="359" t="s">
        <v>90</v>
      </c>
      <c r="CPN56" s="359" t="s">
        <v>90</v>
      </c>
      <c r="CPO56" s="359" t="s">
        <v>90</v>
      </c>
      <c r="CPP56" s="359" t="s">
        <v>90</v>
      </c>
      <c r="CPQ56" s="359" t="s">
        <v>90</v>
      </c>
      <c r="CPR56" s="359" t="s">
        <v>90</v>
      </c>
      <c r="CPS56" s="359" t="s">
        <v>90</v>
      </c>
      <c r="CPT56" s="359" t="s">
        <v>90</v>
      </c>
      <c r="CPU56" s="359" t="s">
        <v>90</v>
      </c>
      <c r="CPV56" s="359" t="s">
        <v>90</v>
      </c>
      <c r="CPW56" s="359" t="s">
        <v>90</v>
      </c>
      <c r="CPX56" s="359" t="s">
        <v>90</v>
      </c>
      <c r="CPY56" s="359" t="s">
        <v>90</v>
      </c>
      <c r="CPZ56" s="359" t="s">
        <v>90</v>
      </c>
      <c r="CQA56" s="359" t="s">
        <v>90</v>
      </c>
      <c r="CQB56" s="359" t="s">
        <v>90</v>
      </c>
      <c r="CQC56" s="359" t="s">
        <v>90</v>
      </c>
      <c r="CQD56" s="359" t="s">
        <v>90</v>
      </c>
      <c r="CQE56" s="359" t="s">
        <v>90</v>
      </c>
      <c r="CQF56" s="359" t="s">
        <v>90</v>
      </c>
      <c r="CQG56" s="359" t="s">
        <v>90</v>
      </c>
      <c r="CQH56" s="359" t="s">
        <v>90</v>
      </c>
      <c r="CQI56" s="359" t="s">
        <v>90</v>
      </c>
      <c r="CQJ56" s="359" t="s">
        <v>90</v>
      </c>
      <c r="CQK56" s="359" t="s">
        <v>90</v>
      </c>
      <c r="CQL56" s="359" t="s">
        <v>90</v>
      </c>
      <c r="CQM56" s="359" t="s">
        <v>90</v>
      </c>
      <c r="CQN56" s="359" t="s">
        <v>90</v>
      </c>
      <c r="CQO56" s="359" t="s">
        <v>90</v>
      </c>
      <c r="CQP56" s="359" t="s">
        <v>90</v>
      </c>
      <c r="CQQ56" s="359" t="s">
        <v>90</v>
      </c>
      <c r="CQR56" s="359" t="s">
        <v>90</v>
      </c>
      <c r="CQS56" s="359" t="s">
        <v>90</v>
      </c>
      <c r="CQT56" s="359" t="s">
        <v>90</v>
      </c>
      <c r="CQU56" s="359" t="s">
        <v>90</v>
      </c>
      <c r="CQV56" s="359" t="s">
        <v>90</v>
      </c>
      <c r="CQW56" s="359" t="s">
        <v>90</v>
      </c>
      <c r="CQX56" s="359" t="s">
        <v>90</v>
      </c>
      <c r="CQY56" s="359" t="s">
        <v>90</v>
      </c>
      <c r="CQZ56" s="359" t="s">
        <v>90</v>
      </c>
      <c r="CRA56" s="359" t="s">
        <v>90</v>
      </c>
      <c r="CRB56" s="359" t="s">
        <v>90</v>
      </c>
      <c r="CRC56" s="359" t="s">
        <v>90</v>
      </c>
      <c r="CRD56" s="359" t="s">
        <v>90</v>
      </c>
      <c r="CRE56" s="359" t="s">
        <v>90</v>
      </c>
      <c r="CRF56" s="359" t="s">
        <v>90</v>
      </c>
      <c r="CRG56" s="359" t="s">
        <v>90</v>
      </c>
      <c r="CRH56" s="359" t="s">
        <v>90</v>
      </c>
      <c r="CRI56" s="359" t="s">
        <v>90</v>
      </c>
      <c r="CRJ56" s="359" t="s">
        <v>90</v>
      </c>
      <c r="CRK56" s="359" t="s">
        <v>90</v>
      </c>
      <c r="CRL56" s="359" t="s">
        <v>90</v>
      </c>
      <c r="CRM56" s="359" t="s">
        <v>90</v>
      </c>
      <c r="CRN56" s="359" t="s">
        <v>90</v>
      </c>
      <c r="CRO56" s="359" t="s">
        <v>90</v>
      </c>
      <c r="CRP56" s="359" t="s">
        <v>90</v>
      </c>
      <c r="CRQ56" s="359" t="s">
        <v>90</v>
      </c>
      <c r="CRR56" s="359" t="s">
        <v>90</v>
      </c>
      <c r="CRS56" s="359" t="s">
        <v>90</v>
      </c>
      <c r="CRT56" s="359" t="s">
        <v>90</v>
      </c>
      <c r="CRU56" s="359" t="s">
        <v>90</v>
      </c>
      <c r="CRV56" s="359" t="s">
        <v>90</v>
      </c>
      <c r="CRW56" s="359" t="s">
        <v>90</v>
      </c>
      <c r="CRX56" s="359" t="s">
        <v>90</v>
      </c>
      <c r="CRY56" s="359" t="s">
        <v>90</v>
      </c>
      <c r="CRZ56" s="359" t="s">
        <v>90</v>
      </c>
      <c r="CSA56" s="359" t="s">
        <v>90</v>
      </c>
      <c r="CSB56" s="359" t="s">
        <v>90</v>
      </c>
      <c r="CSC56" s="359" t="s">
        <v>90</v>
      </c>
      <c r="CSD56" s="359" t="s">
        <v>90</v>
      </c>
      <c r="CSE56" s="359" t="s">
        <v>90</v>
      </c>
      <c r="CSF56" s="359" t="s">
        <v>90</v>
      </c>
      <c r="CSG56" s="359" t="s">
        <v>90</v>
      </c>
      <c r="CSH56" s="359" t="s">
        <v>90</v>
      </c>
      <c r="CSI56" s="359" t="s">
        <v>90</v>
      </c>
      <c r="CSJ56" s="359" t="s">
        <v>90</v>
      </c>
      <c r="CSK56" s="359" t="s">
        <v>90</v>
      </c>
      <c r="CSL56" s="359" t="s">
        <v>90</v>
      </c>
      <c r="CSM56" s="359" t="s">
        <v>90</v>
      </c>
      <c r="CSN56" s="359" t="s">
        <v>90</v>
      </c>
      <c r="CSO56" s="359" t="s">
        <v>90</v>
      </c>
      <c r="CSP56" s="359" t="s">
        <v>90</v>
      </c>
      <c r="CSQ56" s="359" t="s">
        <v>90</v>
      </c>
      <c r="CSR56" s="359" t="s">
        <v>90</v>
      </c>
      <c r="CSS56" s="359" t="s">
        <v>90</v>
      </c>
      <c r="CST56" s="359" t="s">
        <v>90</v>
      </c>
      <c r="CSU56" s="359" t="s">
        <v>90</v>
      </c>
      <c r="CSV56" s="359" t="s">
        <v>90</v>
      </c>
      <c r="CSW56" s="359" t="s">
        <v>90</v>
      </c>
      <c r="CSX56" s="359" t="s">
        <v>90</v>
      </c>
      <c r="CSY56" s="359" t="s">
        <v>90</v>
      </c>
      <c r="CSZ56" s="359" t="s">
        <v>90</v>
      </c>
      <c r="CTA56" s="359" t="s">
        <v>90</v>
      </c>
      <c r="CTB56" s="359" t="s">
        <v>90</v>
      </c>
      <c r="CTC56" s="359" t="s">
        <v>90</v>
      </c>
      <c r="CTD56" s="359" t="s">
        <v>90</v>
      </c>
      <c r="CTE56" s="359" t="s">
        <v>90</v>
      </c>
      <c r="CTF56" s="359" t="s">
        <v>90</v>
      </c>
      <c r="CTG56" s="359" t="s">
        <v>90</v>
      </c>
      <c r="CTH56" s="359" t="s">
        <v>90</v>
      </c>
      <c r="CTI56" s="359" t="s">
        <v>90</v>
      </c>
      <c r="CTJ56" s="359" t="s">
        <v>90</v>
      </c>
      <c r="CTK56" s="359" t="s">
        <v>90</v>
      </c>
      <c r="CTL56" s="359" t="s">
        <v>90</v>
      </c>
      <c r="CTM56" s="359" t="s">
        <v>90</v>
      </c>
      <c r="CTN56" s="359" t="s">
        <v>90</v>
      </c>
      <c r="CTO56" s="359" t="s">
        <v>90</v>
      </c>
      <c r="CTP56" s="359" t="s">
        <v>90</v>
      </c>
      <c r="CTQ56" s="359" t="s">
        <v>90</v>
      </c>
      <c r="CTR56" s="359" t="s">
        <v>90</v>
      </c>
      <c r="CTS56" s="359" t="s">
        <v>90</v>
      </c>
      <c r="CTT56" s="359" t="s">
        <v>90</v>
      </c>
      <c r="CTU56" s="359" t="s">
        <v>90</v>
      </c>
      <c r="CTV56" s="359" t="s">
        <v>90</v>
      </c>
      <c r="CTW56" s="359" t="s">
        <v>90</v>
      </c>
      <c r="CTX56" s="359" t="s">
        <v>90</v>
      </c>
      <c r="CTY56" s="359" t="s">
        <v>90</v>
      </c>
      <c r="CTZ56" s="359" t="s">
        <v>90</v>
      </c>
      <c r="CUA56" s="359" t="s">
        <v>90</v>
      </c>
      <c r="CUB56" s="359" t="s">
        <v>90</v>
      </c>
      <c r="CUC56" s="359" t="s">
        <v>90</v>
      </c>
      <c r="CUD56" s="359" t="s">
        <v>90</v>
      </c>
      <c r="CUE56" s="359" t="s">
        <v>90</v>
      </c>
      <c r="CUF56" s="359" t="s">
        <v>90</v>
      </c>
      <c r="CUG56" s="359" t="s">
        <v>90</v>
      </c>
      <c r="CUH56" s="359" t="s">
        <v>90</v>
      </c>
      <c r="CUI56" s="359" t="s">
        <v>90</v>
      </c>
      <c r="CUJ56" s="359" t="s">
        <v>90</v>
      </c>
      <c r="CUK56" s="359" t="s">
        <v>90</v>
      </c>
      <c r="CUL56" s="359" t="s">
        <v>90</v>
      </c>
      <c r="CUM56" s="359" t="s">
        <v>90</v>
      </c>
      <c r="CUN56" s="359" t="s">
        <v>90</v>
      </c>
      <c r="CUO56" s="359" t="s">
        <v>90</v>
      </c>
      <c r="CUP56" s="359" t="s">
        <v>90</v>
      </c>
      <c r="CUQ56" s="359" t="s">
        <v>90</v>
      </c>
      <c r="CUR56" s="359" t="s">
        <v>90</v>
      </c>
      <c r="CUS56" s="359" t="s">
        <v>90</v>
      </c>
      <c r="CUT56" s="359" t="s">
        <v>90</v>
      </c>
      <c r="CUU56" s="359" t="s">
        <v>90</v>
      </c>
      <c r="CUV56" s="359" t="s">
        <v>90</v>
      </c>
      <c r="CUW56" s="359" t="s">
        <v>90</v>
      </c>
      <c r="CUX56" s="359" t="s">
        <v>90</v>
      </c>
      <c r="CUY56" s="359" t="s">
        <v>90</v>
      </c>
      <c r="CUZ56" s="359" t="s">
        <v>90</v>
      </c>
      <c r="CVA56" s="359" t="s">
        <v>90</v>
      </c>
      <c r="CVB56" s="359" t="s">
        <v>90</v>
      </c>
      <c r="CVC56" s="359" t="s">
        <v>90</v>
      </c>
      <c r="CVD56" s="359" t="s">
        <v>90</v>
      </c>
      <c r="CVE56" s="359" t="s">
        <v>90</v>
      </c>
      <c r="CVF56" s="359" t="s">
        <v>90</v>
      </c>
      <c r="CVG56" s="359" t="s">
        <v>90</v>
      </c>
      <c r="CVH56" s="359" t="s">
        <v>90</v>
      </c>
      <c r="CVI56" s="359" t="s">
        <v>90</v>
      </c>
      <c r="CVJ56" s="359" t="s">
        <v>90</v>
      </c>
      <c r="CVK56" s="359" t="s">
        <v>90</v>
      </c>
      <c r="CVL56" s="359" t="s">
        <v>90</v>
      </c>
      <c r="CVM56" s="359" t="s">
        <v>90</v>
      </c>
      <c r="CVN56" s="359" t="s">
        <v>90</v>
      </c>
      <c r="CVO56" s="359" t="s">
        <v>90</v>
      </c>
      <c r="CVP56" s="359" t="s">
        <v>90</v>
      </c>
      <c r="CVQ56" s="359" t="s">
        <v>90</v>
      </c>
      <c r="CVR56" s="359" t="s">
        <v>90</v>
      </c>
      <c r="CVS56" s="359" t="s">
        <v>90</v>
      </c>
      <c r="CVT56" s="359" t="s">
        <v>90</v>
      </c>
      <c r="CVU56" s="359" t="s">
        <v>90</v>
      </c>
      <c r="CVV56" s="359" t="s">
        <v>90</v>
      </c>
      <c r="CVW56" s="359" t="s">
        <v>90</v>
      </c>
      <c r="CVX56" s="359" t="s">
        <v>90</v>
      </c>
      <c r="CVY56" s="359" t="s">
        <v>90</v>
      </c>
      <c r="CVZ56" s="359" t="s">
        <v>90</v>
      </c>
      <c r="CWA56" s="359" t="s">
        <v>90</v>
      </c>
      <c r="CWB56" s="359" t="s">
        <v>90</v>
      </c>
      <c r="CWC56" s="359" t="s">
        <v>90</v>
      </c>
      <c r="CWD56" s="359" t="s">
        <v>90</v>
      </c>
      <c r="CWE56" s="359" t="s">
        <v>90</v>
      </c>
      <c r="CWF56" s="359" t="s">
        <v>90</v>
      </c>
      <c r="CWG56" s="359" t="s">
        <v>90</v>
      </c>
      <c r="CWH56" s="359" t="s">
        <v>90</v>
      </c>
      <c r="CWI56" s="359" t="s">
        <v>90</v>
      </c>
      <c r="CWJ56" s="359" t="s">
        <v>90</v>
      </c>
      <c r="CWK56" s="359" t="s">
        <v>90</v>
      </c>
      <c r="CWL56" s="359" t="s">
        <v>90</v>
      </c>
      <c r="CWM56" s="359" t="s">
        <v>90</v>
      </c>
      <c r="CWN56" s="359" t="s">
        <v>90</v>
      </c>
      <c r="CWO56" s="359" t="s">
        <v>90</v>
      </c>
      <c r="CWP56" s="359" t="s">
        <v>90</v>
      </c>
      <c r="CWQ56" s="359" t="s">
        <v>90</v>
      </c>
      <c r="CWR56" s="359" t="s">
        <v>90</v>
      </c>
      <c r="CWS56" s="359" t="s">
        <v>90</v>
      </c>
      <c r="CWT56" s="359" t="s">
        <v>90</v>
      </c>
      <c r="CWU56" s="359" t="s">
        <v>90</v>
      </c>
      <c r="CWV56" s="359" t="s">
        <v>90</v>
      </c>
      <c r="CWW56" s="359" t="s">
        <v>90</v>
      </c>
      <c r="CWX56" s="359" t="s">
        <v>90</v>
      </c>
      <c r="CWY56" s="359" t="s">
        <v>90</v>
      </c>
      <c r="CWZ56" s="359" t="s">
        <v>90</v>
      </c>
      <c r="CXA56" s="359" t="s">
        <v>90</v>
      </c>
      <c r="CXB56" s="359" t="s">
        <v>90</v>
      </c>
      <c r="CXC56" s="359" t="s">
        <v>90</v>
      </c>
      <c r="CXD56" s="359" t="s">
        <v>90</v>
      </c>
      <c r="CXE56" s="359" t="s">
        <v>90</v>
      </c>
      <c r="CXF56" s="359" t="s">
        <v>90</v>
      </c>
      <c r="CXG56" s="359" t="s">
        <v>90</v>
      </c>
      <c r="CXH56" s="359" t="s">
        <v>90</v>
      </c>
      <c r="CXI56" s="359" t="s">
        <v>90</v>
      </c>
      <c r="CXJ56" s="359" t="s">
        <v>90</v>
      </c>
      <c r="CXK56" s="359" t="s">
        <v>90</v>
      </c>
      <c r="CXL56" s="359" t="s">
        <v>90</v>
      </c>
      <c r="CXM56" s="359" t="s">
        <v>90</v>
      </c>
      <c r="CXN56" s="359" t="s">
        <v>90</v>
      </c>
      <c r="CXO56" s="359" t="s">
        <v>90</v>
      </c>
      <c r="CXP56" s="359" t="s">
        <v>90</v>
      </c>
      <c r="CXQ56" s="359" t="s">
        <v>90</v>
      </c>
      <c r="CXR56" s="359" t="s">
        <v>90</v>
      </c>
      <c r="CXS56" s="359" t="s">
        <v>90</v>
      </c>
      <c r="CXT56" s="359" t="s">
        <v>90</v>
      </c>
      <c r="CXU56" s="359" t="s">
        <v>90</v>
      </c>
      <c r="CXV56" s="359" t="s">
        <v>90</v>
      </c>
      <c r="CXW56" s="359" t="s">
        <v>90</v>
      </c>
      <c r="CXX56" s="359" t="s">
        <v>90</v>
      </c>
      <c r="CXY56" s="359" t="s">
        <v>90</v>
      </c>
      <c r="CXZ56" s="359" t="s">
        <v>90</v>
      </c>
      <c r="CYA56" s="359" t="s">
        <v>90</v>
      </c>
      <c r="CYB56" s="359" t="s">
        <v>90</v>
      </c>
      <c r="CYC56" s="359" t="s">
        <v>90</v>
      </c>
      <c r="CYD56" s="359" t="s">
        <v>90</v>
      </c>
      <c r="CYE56" s="359" t="s">
        <v>90</v>
      </c>
      <c r="CYF56" s="359" t="s">
        <v>90</v>
      </c>
      <c r="CYG56" s="359" t="s">
        <v>90</v>
      </c>
      <c r="CYH56" s="359" t="s">
        <v>90</v>
      </c>
      <c r="CYI56" s="359" t="s">
        <v>90</v>
      </c>
      <c r="CYJ56" s="359" t="s">
        <v>90</v>
      </c>
      <c r="CYK56" s="359" t="s">
        <v>90</v>
      </c>
      <c r="CYL56" s="359" t="s">
        <v>90</v>
      </c>
      <c r="CYM56" s="359" t="s">
        <v>90</v>
      </c>
      <c r="CYN56" s="359" t="s">
        <v>90</v>
      </c>
      <c r="CYO56" s="359" t="s">
        <v>90</v>
      </c>
      <c r="CYP56" s="359" t="s">
        <v>90</v>
      </c>
      <c r="CYQ56" s="359" t="s">
        <v>90</v>
      </c>
      <c r="CYR56" s="359" t="s">
        <v>90</v>
      </c>
      <c r="CYS56" s="359" t="s">
        <v>90</v>
      </c>
      <c r="CYT56" s="359" t="s">
        <v>90</v>
      </c>
      <c r="CYU56" s="359" t="s">
        <v>90</v>
      </c>
      <c r="CYV56" s="359" t="s">
        <v>90</v>
      </c>
      <c r="CYW56" s="359" t="s">
        <v>90</v>
      </c>
      <c r="CYX56" s="359" t="s">
        <v>90</v>
      </c>
      <c r="CYY56" s="359" t="s">
        <v>90</v>
      </c>
      <c r="CYZ56" s="359" t="s">
        <v>90</v>
      </c>
      <c r="CZA56" s="359" t="s">
        <v>90</v>
      </c>
      <c r="CZB56" s="359" t="s">
        <v>90</v>
      </c>
      <c r="CZC56" s="359" t="s">
        <v>90</v>
      </c>
      <c r="CZD56" s="359" t="s">
        <v>90</v>
      </c>
      <c r="CZE56" s="359" t="s">
        <v>90</v>
      </c>
      <c r="CZF56" s="359" t="s">
        <v>90</v>
      </c>
      <c r="CZG56" s="359" t="s">
        <v>90</v>
      </c>
      <c r="CZH56" s="359" t="s">
        <v>90</v>
      </c>
      <c r="CZI56" s="359" t="s">
        <v>90</v>
      </c>
      <c r="CZJ56" s="359" t="s">
        <v>90</v>
      </c>
      <c r="CZK56" s="359" t="s">
        <v>90</v>
      </c>
      <c r="CZL56" s="359" t="s">
        <v>90</v>
      </c>
      <c r="CZM56" s="359" t="s">
        <v>90</v>
      </c>
      <c r="CZN56" s="359" t="s">
        <v>90</v>
      </c>
      <c r="CZO56" s="359" t="s">
        <v>90</v>
      </c>
      <c r="CZP56" s="359" t="s">
        <v>90</v>
      </c>
      <c r="CZQ56" s="359" t="s">
        <v>90</v>
      </c>
      <c r="CZR56" s="359" t="s">
        <v>90</v>
      </c>
      <c r="CZS56" s="359" t="s">
        <v>90</v>
      </c>
      <c r="CZT56" s="359" t="s">
        <v>90</v>
      </c>
      <c r="CZU56" s="359" t="s">
        <v>90</v>
      </c>
      <c r="CZV56" s="359" t="s">
        <v>90</v>
      </c>
      <c r="CZW56" s="359" t="s">
        <v>90</v>
      </c>
      <c r="CZX56" s="359" t="s">
        <v>90</v>
      </c>
      <c r="CZY56" s="359" t="s">
        <v>90</v>
      </c>
      <c r="CZZ56" s="359" t="s">
        <v>90</v>
      </c>
      <c r="DAA56" s="359" t="s">
        <v>90</v>
      </c>
      <c r="DAB56" s="359" t="s">
        <v>90</v>
      </c>
      <c r="DAC56" s="359" t="s">
        <v>90</v>
      </c>
      <c r="DAD56" s="359" t="s">
        <v>90</v>
      </c>
      <c r="DAE56" s="359" t="s">
        <v>90</v>
      </c>
      <c r="DAF56" s="359" t="s">
        <v>90</v>
      </c>
      <c r="DAG56" s="359" t="s">
        <v>90</v>
      </c>
      <c r="DAH56" s="359" t="s">
        <v>90</v>
      </c>
      <c r="DAI56" s="359" t="s">
        <v>90</v>
      </c>
      <c r="DAJ56" s="359" t="s">
        <v>90</v>
      </c>
      <c r="DAK56" s="359" t="s">
        <v>90</v>
      </c>
      <c r="DAL56" s="359" t="s">
        <v>90</v>
      </c>
      <c r="DAM56" s="359" t="s">
        <v>90</v>
      </c>
      <c r="DAN56" s="359" t="s">
        <v>90</v>
      </c>
      <c r="DAO56" s="359" t="s">
        <v>90</v>
      </c>
      <c r="DAP56" s="359" t="s">
        <v>90</v>
      </c>
      <c r="DAQ56" s="359" t="s">
        <v>90</v>
      </c>
      <c r="DAR56" s="359" t="s">
        <v>90</v>
      </c>
      <c r="DAS56" s="359" t="s">
        <v>90</v>
      </c>
      <c r="DAT56" s="359" t="s">
        <v>90</v>
      </c>
      <c r="DAU56" s="359" t="s">
        <v>90</v>
      </c>
      <c r="DAV56" s="359" t="s">
        <v>90</v>
      </c>
      <c r="DAW56" s="359" t="s">
        <v>90</v>
      </c>
      <c r="DAX56" s="359" t="s">
        <v>90</v>
      </c>
      <c r="DAY56" s="359" t="s">
        <v>90</v>
      </c>
      <c r="DAZ56" s="359" t="s">
        <v>90</v>
      </c>
      <c r="DBA56" s="359" t="s">
        <v>90</v>
      </c>
      <c r="DBB56" s="359" t="s">
        <v>90</v>
      </c>
      <c r="DBC56" s="359" t="s">
        <v>90</v>
      </c>
      <c r="DBD56" s="359" t="s">
        <v>90</v>
      </c>
      <c r="DBE56" s="359" t="s">
        <v>90</v>
      </c>
      <c r="DBF56" s="359" t="s">
        <v>90</v>
      </c>
      <c r="DBG56" s="359" t="s">
        <v>90</v>
      </c>
      <c r="DBH56" s="359" t="s">
        <v>90</v>
      </c>
      <c r="DBI56" s="359" t="s">
        <v>90</v>
      </c>
      <c r="DBJ56" s="359" t="s">
        <v>90</v>
      </c>
      <c r="DBK56" s="359" t="s">
        <v>90</v>
      </c>
      <c r="DBL56" s="359" t="s">
        <v>90</v>
      </c>
      <c r="DBM56" s="359" t="s">
        <v>90</v>
      </c>
      <c r="DBN56" s="359" t="s">
        <v>90</v>
      </c>
      <c r="DBO56" s="359" t="s">
        <v>90</v>
      </c>
      <c r="DBP56" s="359" t="s">
        <v>90</v>
      </c>
      <c r="DBQ56" s="359" t="s">
        <v>90</v>
      </c>
      <c r="DBR56" s="359" t="s">
        <v>90</v>
      </c>
      <c r="DBS56" s="359" t="s">
        <v>90</v>
      </c>
      <c r="DBT56" s="359" t="s">
        <v>90</v>
      </c>
      <c r="DBU56" s="359" t="s">
        <v>90</v>
      </c>
      <c r="DBV56" s="359" t="s">
        <v>90</v>
      </c>
      <c r="DBW56" s="359" t="s">
        <v>90</v>
      </c>
      <c r="DBX56" s="359" t="s">
        <v>90</v>
      </c>
      <c r="DBY56" s="359" t="s">
        <v>90</v>
      </c>
      <c r="DBZ56" s="359" t="s">
        <v>90</v>
      </c>
      <c r="DCA56" s="359" t="s">
        <v>90</v>
      </c>
      <c r="DCB56" s="359" t="s">
        <v>90</v>
      </c>
      <c r="DCC56" s="359" t="s">
        <v>90</v>
      </c>
      <c r="DCD56" s="359" t="s">
        <v>90</v>
      </c>
      <c r="DCE56" s="359" t="s">
        <v>90</v>
      </c>
      <c r="DCF56" s="359" t="s">
        <v>90</v>
      </c>
      <c r="DCG56" s="359" t="s">
        <v>90</v>
      </c>
      <c r="DCH56" s="359" t="s">
        <v>90</v>
      </c>
      <c r="DCI56" s="359" t="s">
        <v>90</v>
      </c>
      <c r="DCJ56" s="359" t="s">
        <v>90</v>
      </c>
      <c r="DCK56" s="359" t="s">
        <v>90</v>
      </c>
      <c r="DCL56" s="359" t="s">
        <v>90</v>
      </c>
      <c r="DCM56" s="359" t="s">
        <v>90</v>
      </c>
      <c r="DCN56" s="359" t="s">
        <v>90</v>
      </c>
      <c r="DCO56" s="359" t="s">
        <v>90</v>
      </c>
      <c r="DCP56" s="359" t="s">
        <v>90</v>
      </c>
      <c r="DCQ56" s="359" t="s">
        <v>90</v>
      </c>
      <c r="DCR56" s="359" t="s">
        <v>90</v>
      </c>
      <c r="DCS56" s="359" t="s">
        <v>90</v>
      </c>
      <c r="DCT56" s="359" t="s">
        <v>90</v>
      </c>
      <c r="DCU56" s="359" t="s">
        <v>90</v>
      </c>
      <c r="DCV56" s="359" t="s">
        <v>90</v>
      </c>
      <c r="DCW56" s="359" t="s">
        <v>90</v>
      </c>
      <c r="DCX56" s="359" t="s">
        <v>90</v>
      </c>
      <c r="DCY56" s="359" t="s">
        <v>90</v>
      </c>
      <c r="DCZ56" s="359" t="s">
        <v>90</v>
      </c>
      <c r="DDA56" s="359" t="s">
        <v>90</v>
      </c>
      <c r="DDB56" s="359" t="s">
        <v>90</v>
      </c>
      <c r="DDC56" s="359" t="s">
        <v>90</v>
      </c>
      <c r="DDD56" s="359" t="s">
        <v>90</v>
      </c>
      <c r="DDE56" s="359" t="s">
        <v>90</v>
      </c>
      <c r="DDF56" s="359" t="s">
        <v>90</v>
      </c>
      <c r="DDG56" s="359" t="s">
        <v>90</v>
      </c>
      <c r="DDH56" s="359" t="s">
        <v>90</v>
      </c>
      <c r="DDI56" s="359" t="s">
        <v>90</v>
      </c>
      <c r="DDJ56" s="359" t="s">
        <v>90</v>
      </c>
      <c r="DDK56" s="359" t="s">
        <v>90</v>
      </c>
      <c r="DDL56" s="359" t="s">
        <v>90</v>
      </c>
      <c r="DDM56" s="359" t="s">
        <v>90</v>
      </c>
      <c r="DDN56" s="359" t="s">
        <v>90</v>
      </c>
      <c r="DDO56" s="359" t="s">
        <v>90</v>
      </c>
      <c r="DDP56" s="359" t="s">
        <v>90</v>
      </c>
      <c r="DDQ56" s="359" t="s">
        <v>90</v>
      </c>
      <c r="DDR56" s="359" t="s">
        <v>90</v>
      </c>
      <c r="DDS56" s="359" t="s">
        <v>90</v>
      </c>
      <c r="DDT56" s="359" t="s">
        <v>90</v>
      </c>
      <c r="DDU56" s="359" t="s">
        <v>90</v>
      </c>
      <c r="DDV56" s="359" t="s">
        <v>90</v>
      </c>
      <c r="DDW56" s="359" t="s">
        <v>90</v>
      </c>
      <c r="DDX56" s="359" t="s">
        <v>90</v>
      </c>
      <c r="DDY56" s="359" t="s">
        <v>90</v>
      </c>
      <c r="DDZ56" s="359" t="s">
        <v>90</v>
      </c>
      <c r="DEA56" s="359" t="s">
        <v>90</v>
      </c>
      <c r="DEB56" s="359" t="s">
        <v>90</v>
      </c>
      <c r="DEC56" s="359" t="s">
        <v>90</v>
      </c>
      <c r="DED56" s="359" t="s">
        <v>90</v>
      </c>
      <c r="DEE56" s="359" t="s">
        <v>90</v>
      </c>
      <c r="DEF56" s="359" t="s">
        <v>90</v>
      </c>
      <c r="DEG56" s="359" t="s">
        <v>90</v>
      </c>
      <c r="DEH56" s="359" t="s">
        <v>90</v>
      </c>
      <c r="DEI56" s="359" t="s">
        <v>90</v>
      </c>
      <c r="DEJ56" s="359" t="s">
        <v>90</v>
      </c>
      <c r="DEK56" s="359" t="s">
        <v>90</v>
      </c>
      <c r="DEL56" s="359" t="s">
        <v>90</v>
      </c>
      <c r="DEM56" s="359" t="s">
        <v>90</v>
      </c>
      <c r="DEN56" s="359" t="s">
        <v>90</v>
      </c>
      <c r="DEO56" s="359" t="s">
        <v>90</v>
      </c>
      <c r="DEP56" s="359" t="s">
        <v>90</v>
      </c>
      <c r="DEQ56" s="359" t="s">
        <v>90</v>
      </c>
      <c r="DER56" s="359" t="s">
        <v>90</v>
      </c>
      <c r="DES56" s="359" t="s">
        <v>90</v>
      </c>
      <c r="DET56" s="359" t="s">
        <v>90</v>
      </c>
      <c r="DEU56" s="359" t="s">
        <v>90</v>
      </c>
      <c r="DEV56" s="359" t="s">
        <v>90</v>
      </c>
      <c r="DEW56" s="359" t="s">
        <v>90</v>
      </c>
      <c r="DEX56" s="359" t="s">
        <v>90</v>
      </c>
      <c r="DEY56" s="359" t="s">
        <v>90</v>
      </c>
      <c r="DEZ56" s="359" t="s">
        <v>90</v>
      </c>
      <c r="DFA56" s="359" t="s">
        <v>90</v>
      </c>
      <c r="DFB56" s="359" t="s">
        <v>90</v>
      </c>
      <c r="DFC56" s="359" t="s">
        <v>90</v>
      </c>
      <c r="DFD56" s="359" t="s">
        <v>90</v>
      </c>
      <c r="DFE56" s="359" t="s">
        <v>90</v>
      </c>
      <c r="DFF56" s="359" t="s">
        <v>90</v>
      </c>
      <c r="DFG56" s="359" t="s">
        <v>90</v>
      </c>
      <c r="DFH56" s="359" t="s">
        <v>90</v>
      </c>
      <c r="DFI56" s="359" t="s">
        <v>90</v>
      </c>
      <c r="DFJ56" s="359" t="s">
        <v>90</v>
      </c>
      <c r="DFK56" s="359" t="s">
        <v>90</v>
      </c>
      <c r="DFL56" s="359" t="s">
        <v>90</v>
      </c>
      <c r="DFM56" s="359" t="s">
        <v>90</v>
      </c>
      <c r="DFN56" s="359" t="s">
        <v>90</v>
      </c>
      <c r="DFO56" s="359" t="s">
        <v>90</v>
      </c>
      <c r="DFP56" s="359" t="s">
        <v>90</v>
      </c>
      <c r="DFQ56" s="359" t="s">
        <v>90</v>
      </c>
      <c r="DFR56" s="359" t="s">
        <v>90</v>
      </c>
      <c r="DFS56" s="359" t="s">
        <v>90</v>
      </c>
      <c r="DFT56" s="359" t="s">
        <v>90</v>
      </c>
      <c r="DFU56" s="359" t="s">
        <v>90</v>
      </c>
      <c r="DFV56" s="359" t="s">
        <v>90</v>
      </c>
      <c r="DFW56" s="359" t="s">
        <v>90</v>
      </c>
      <c r="DFX56" s="359" t="s">
        <v>90</v>
      </c>
      <c r="DFY56" s="359" t="s">
        <v>90</v>
      </c>
      <c r="DFZ56" s="359" t="s">
        <v>90</v>
      </c>
      <c r="DGA56" s="359" t="s">
        <v>90</v>
      </c>
      <c r="DGB56" s="359" t="s">
        <v>90</v>
      </c>
      <c r="DGC56" s="359" t="s">
        <v>90</v>
      </c>
      <c r="DGD56" s="359" t="s">
        <v>90</v>
      </c>
      <c r="DGE56" s="359" t="s">
        <v>90</v>
      </c>
      <c r="DGF56" s="359" t="s">
        <v>90</v>
      </c>
      <c r="DGG56" s="359" t="s">
        <v>90</v>
      </c>
      <c r="DGH56" s="359" t="s">
        <v>90</v>
      </c>
      <c r="DGI56" s="359" t="s">
        <v>90</v>
      </c>
      <c r="DGJ56" s="359" t="s">
        <v>90</v>
      </c>
      <c r="DGK56" s="359" t="s">
        <v>90</v>
      </c>
      <c r="DGL56" s="359" t="s">
        <v>90</v>
      </c>
      <c r="DGM56" s="359" t="s">
        <v>90</v>
      </c>
      <c r="DGN56" s="359" t="s">
        <v>90</v>
      </c>
      <c r="DGO56" s="359" t="s">
        <v>90</v>
      </c>
      <c r="DGP56" s="359" t="s">
        <v>90</v>
      </c>
      <c r="DGQ56" s="359" t="s">
        <v>90</v>
      </c>
      <c r="DGR56" s="359" t="s">
        <v>90</v>
      </c>
      <c r="DGS56" s="359" t="s">
        <v>90</v>
      </c>
      <c r="DGT56" s="359" t="s">
        <v>90</v>
      </c>
      <c r="DGU56" s="359" t="s">
        <v>90</v>
      </c>
      <c r="DGV56" s="359" t="s">
        <v>90</v>
      </c>
      <c r="DGW56" s="359" t="s">
        <v>90</v>
      </c>
      <c r="DGX56" s="359" t="s">
        <v>90</v>
      </c>
      <c r="DGY56" s="359" t="s">
        <v>90</v>
      </c>
      <c r="DGZ56" s="359" t="s">
        <v>90</v>
      </c>
      <c r="DHA56" s="359" t="s">
        <v>90</v>
      </c>
      <c r="DHB56" s="359" t="s">
        <v>90</v>
      </c>
      <c r="DHC56" s="359" t="s">
        <v>90</v>
      </c>
      <c r="DHD56" s="359" t="s">
        <v>90</v>
      </c>
      <c r="DHE56" s="359" t="s">
        <v>90</v>
      </c>
      <c r="DHF56" s="359" t="s">
        <v>90</v>
      </c>
      <c r="DHG56" s="359" t="s">
        <v>90</v>
      </c>
      <c r="DHH56" s="359" t="s">
        <v>90</v>
      </c>
      <c r="DHI56" s="359" t="s">
        <v>90</v>
      </c>
      <c r="DHJ56" s="359" t="s">
        <v>90</v>
      </c>
      <c r="DHK56" s="359" t="s">
        <v>90</v>
      </c>
      <c r="DHL56" s="359" t="s">
        <v>90</v>
      </c>
      <c r="DHM56" s="359" t="s">
        <v>90</v>
      </c>
      <c r="DHN56" s="359" t="s">
        <v>90</v>
      </c>
      <c r="DHO56" s="359" t="s">
        <v>90</v>
      </c>
      <c r="DHP56" s="359" t="s">
        <v>90</v>
      </c>
      <c r="DHQ56" s="359" t="s">
        <v>90</v>
      </c>
      <c r="DHR56" s="359" t="s">
        <v>90</v>
      </c>
      <c r="DHS56" s="359" t="s">
        <v>90</v>
      </c>
      <c r="DHT56" s="359" t="s">
        <v>90</v>
      </c>
      <c r="DHU56" s="359" t="s">
        <v>90</v>
      </c>
      <c r="DHV56" s="359" t="s">
        <v>90</v>
      </c>
      <c r="DHW56" s="359" t="s">
        <v>90</v>
      </c>
      <c r="DHX56" s="359" t="s">
        <v>90</v>
      </c>
      <c r="DHY56" s="359" t="s">
        <v>90</v>
      </c>
      <c r="DHZ56" s="359" t="s">
        <v>90</v>
      </c>
      <c r="DIA56" s="359" t="s">
        <v>90</v>
      </c>
      <c r="DIB56" s="359" t="s">
        <v>90</v>
      </c>
      <c r="DIC56" s="359" t="s">
        <v>90</v>
      </c>
      <c r="DID56" s="359" t="s">
        <v>90</v>
      </c>
      <c r="DIE56" s="359" t="s">
        <v>90</v>
      </c>
      <c r="DIF56" s="359" t="s">
        <v>90</v>
      </c>
      <c r="DIG56" s="359" t="s">
        <v>90</v>
      </c>
      <c r="DIH56" s="359" t="s">
        <v>90</v>
      </c>
      <c r="DII56" s="359" t="s">
        <v>90</v>
      </c>
      <c r="DIJ56" s="359" t="s">
        <v>90</v>
      </c>
      <c r="DIK56" s="359" t="s">
        <v>90</v>
      </c>
      <c r="DIL56" s="359" t="s">
        <v>90</v>
      </c>
      <c r="DIM56" s="359" t="s">
        <v>90</v>
      </c>
      <c r="DIN56" s="359" t="s">
        <v>90</v>
      </c>
      <c r="DIO56" s="359" t="s">
        <v>90</v>
      </c>
      <c r="DIP56" s="359" t="s">
        <v>90</v>
      </c>
      <c r="DIQ56" s="359" t="s">
        <v>90</v>
      </c>
      <c r="DIR56" s="359" t="s">
        <v>90</v>
      </c>
      <c r="DIS56" s="359" t="s">
        <v>90</v>
      </c>
      <c r="DIT56" s="359" t="s">
        <v>90</v>
      </c>
      <c r="DIU56" s="359" t="s">
        <v>90</v>
      </c>
      <c r="DIV56" s="359" t="s">
        <v>90</v>
      </c>
      <c r="DIW56" s="359" t="s">
        <v>90</v>
      </c>
      <c r="DIX56" s="359" t="s">
        <v>90</v>
      </c>
      <c r="DIY56" s="359" t="s">
        <v>90</v>
      </c>
      <c r="DIZ56" s="359" t="s">
        <v>90</v>
      </c>
      <c r="DJA56" s="359" t="s">
        <v>90</v>
      </c>
      <c r="DJB56" s="359" t="s">
        <v>90</v>
      </c>
      <c r="DJC56" s="359" t="s">
        <v>90</v>
      </c>
      <c r="DJD56" s="359" t="s">
        <v>90</v>
      </c>
      <c r="DJE56" s="359" t="s">
        <v>90</v>
      </c>
      <c r="DJF56" s="359" t="s">
        <v>90</v>
      </c>
      <c r="DJG56" s="359" t="s">
        <v>90</v>
      </c>
      <c r="DJH56" s="359" t="s">
        <v>90</v>
      </c>
      <c r="DJI56" s="359" t="s">
        <v>90</v>
      </c>
      <c r="DJJ56" s="359" t="s">
        <v>90</v>
      </c>
      <c r="DJK56" s="359" t="s">
        <v>90</v>
      </c>
      <c r="DJL56" s="359" t="s">
        <v>90</v>
      </c>
      <c r="DJM56" s="359" t="s">
        <v>90</v>
      </c>
      <c r="DJN56" s="359" t="s">
        <v>90</v>
      </c>
      <c r="DJO56" s="359" t="s">
        <v>90</v>
      </c>
      <c r="DJP56" s="359" t="s">
        <v>90</v>
      </c>
      <c r="DJQ56" s="359" t="s">
        <v>90</v>
      </c>
      <c r="DJR56" s="359" t="s">
        <v>90</v>
      </c>
      <c r="DJS56" s="359" t="s">
        <v>90</v>
      </c>
      <c r="DJT56" s="359" t="s">
        <v>90</v>
      </c>
      <c r="DJU56" s="359" t="s">
        <v>90</v>
      </c>
      <c r="DJV56" s="359" t="s">
        <v>90</v>
      </c>
      <c r="DJW56" s="359" t="s">
        <v>90</v>
      </c>
      <c r="DJX56" s="359" t="s">
        <v>90</v>
      </c>
      <c r="DJY56" s="359" t="s">
        <v>90</v>
      </c>
      <c r="DJZ56" s="359" t="s">
        <v>90</v>
      </c>
      <c r="DKA56" s="359" t="s">
        <v>90</v>
      </c>
      <c r="DKB56" s="359" t="s">
        <v>90</v>
      </c>
      <c r="DKC56" s="359" t="s">
        <v>90</v>
      </c>
      <c r="DKD56" s="359" t="s">
        <v>90</v>
      </c>
      <c r="DKE56" s="359" t="s">
        <v>90</v>
      </c>
      <c r="DKF56" s="359" t="s">
        <v>90</v>
      </c>
      <c r="DKG56" s="359" t="s">
        <v>90</v>
      </c>
      <c r="DKH56" s="359" t="s">
        <v>90</v>
      </c>
      <c r="DKI56" s="359" t="s">
        <v>90</v>
      </c>
      <c r="DKJ56" s="359" t="s">
        <v>90</v>
      </c>
      <c r="DKK56" s="359" t="s">
        <v>90</v>
      </c>
      <c r="DKL56" s="359" t="s">
        <v>90</v>
      </c>
      <c r="DKM56" s="359" t="s">
        <v>90</v>
      </c>
      <c r="DKN56" s="359" t="s">
        <v>90</v>
      </c>
      <c r="DKO56" s="359" t="s">
        <v>90</v>
      </c>
      <c r="DKP56" s="359" t="s">
        <v>90</v>
      </c>
      <c r="DKQ56" s="359" t="s">
        <v>90</v>
      </c>
      <c r="DKR56" s="359" t="s">
        <v>90</v>
      </c>
      <c r="DKS56" s="359" t="s">
        <v>90</v>
      </c>
      <c r="DKT56" s="359" t="s">
        <v>90</v>
      </c>
      <c r="DKU56" s="359" t="s">
        <v>90</v>
      </c>
      <c r="DKV56" s="359" t="s">
        <v>90</v>
      </c>
      <c r="DKW56" s="359" t="s">
        <v>90</v>
      </c>
      <c r="DKX56" s="359" t="s">
        <v>90</v>
      </c>
      <c r="DKY56" s="359" t="s">
        <v>90</v>
      </c>
      <c r="DKZ56" s="359" t="s">
        <v>90</v>
      </c>
      <c r="DLA56" s="359" t="s">
        <v>90</v>
      </c>
      <c r="DLB56" s="359" t="s">
        <v>90</v>
      </c>
      <c r="DLC56" s="359" t="s">
        <v>90</v>
      </c>
      <c r="DLD56" s="359" t="s">
        <v>90</v>
      </c>
      <c r="DLE56" s="359" t="s">
        <v>90</v>
      </c>
      <c r="DLF56" s="359" t="s">
        <v>90</v>
      </c>
      <c r="DLG56" s="359" t="s">
        <v>90</v>
      </c>
      <c r="DLH56" s="359" t="s">
        <v>90</v>
      </c>
      <c r="DLI56" s="359" t="s">
        <v>90</v>
      </c>
      <c r="DLJ56" s="359" t="s">
        <v>90</v>
      </c>
      <c r="DLK56" s="359" t="s">
        <v>90</v>
      </c>
      <c r="DLL56" s="359" t="s">
        <v>90</v>
      </c>
      <c r="DLM56" s="359" t="s">
        <v>90</v>
      </c>
      <c r="DLN56" s="359" t="s">
        <v>90</v>
      </c>
      <c r="DLO56" s="359" t="s">
        <v>90</v>
      </c>
      <c r="DLP56" s="359" t="s">
        <v>90</v>
      </c>
      <c r="DLQ56" s="359" t="s">
        <v>90</v>
      </c>
      <c r="DLR56" s="359" t="s">
        <v>90</v>
      </c>
      <c r="DLS56" s="359" t="s">
        <v>90</v>
      </c>
      <c r="DLT56" s="359" t="s">
        <v>90</v>
      </c>
      <c r="DLU56" s="359" t="s">
        <v>90</v>
      </c>
      <c r="DLV56" s="359" t="s">
        <v>90</v>
      </c>
      <c r="DLW56" s="359" t="s">
        <v>90</v>
      </c>
      <c r="DLX56" s="359" t="s">
        <v>90</v>
      </c>
      <c r="DLY56" s="359" t="s">
        <v>90</v>
      </c>
      <c r="DLZ56" s="359" t="s">
        <v>90</v>
      </c>
      <c r="DMA56" s="359" t="s">
        <v>90</v>
      </c>
      <c r="DMB56" s="359" t="s">
        <v>90</v>
      </c>
      <c r="DMC56" s="359" t="s">
        <v>90</v>
      </c>
      <c r="DMD56" s="359" t="s">
        <v>90</v>
      </c>
      <c r="DME56" s="359" t="s">
        <v>90</v>
      </c>
      <c r="DMF56" s="359" t="s">
        <v>90</v>
      </c>
      <c r="DMG56" s="359" t="s">
        <v>90</v>
      </c>
      <c r="DMH56" s="359" t="s">
        <v>90</v>
      </c>
      <c r="DMI56" s="359" t="s">
        <v>90</v>
      </c>
      <c r="DMJ56" s="359" t="s">
        <v>90</v>
      </c>
      <c r="DMK56" s="359" t="s">
        <v>90</v>
      </c>
      <c r="DML56" s="359" t="s">
        <v>90</v>
      </c>
      <c r="DMM56" s="359" t="s">
        <v>90</v>
      </c>
      <c r="DMN56" s="359" t="s">
        <v>90</v>
      </c>
      <c r="DMO56" s="359" t="s">
        <v>90</v>
      </c>
      <c r="DMP56" s="359" t="s">
        <v>90</v>
      </c>
      <c r="DMQ56" s="359" t="s">
        <v>90</v>
      </c>
      <c r="DMR56" s="359" t="s">
        <v>90</v>
      </c>
      <c r="DMS56" s="359" t="s">
        <v>90</v>
      </c>
      <c r="DMT56" s="359" t="s">
        <v>90</v>
      </c>
      <c r="DMU56" s="359" t="s">
        <v>90</v>
      </c>
      <c r="DMV56" s="359" t="s">
        <v>90</v>
      </c>
      <c r="DMW56" s="359" t="s">
        <v>90</v>
      </c>
      <c r="DMX56" s="359" t="s">
        <v>90</v>
      </c>
      <c r="DMY56" s="359" t="s">
        <v>90</v>
      </c>
      <c r="DMZ56" s="359" t="s">
        <v>90</v>
      </c>
      <c r="DNA56" s="359" t="s">
        <v>90</v>
      </c>
      <c r="DNB56" s="359" t="s">
        <v>90</v>
      </c>
      <c r="DNC56" s="359" t="s">
        <v>90</v>
      </c>
      <c r="DND56" s="359" t="s">
        <v>90</v>
      </c>
      <c r="DNE56" s="359" t="s">
        <v>90</v>
      </c>
      <c r="DNF56" s="359" t="s">
        <v>90</v>
      </c>
      <c r="DNG56" s="359" t="s">
        <v>90</v>
      </c>
      <c r="DNH56" s="359" t="s">
        <v>90</v>
      </c>
      <c r="DNI56" s="359" t="s">
        <v>90</v>
      </c>
      <c r="DNJ56" s="359" t="s">
        <v>90</v>
      </c>
      <c r="DNK56" s="359" t="s">
        <v>90</v>
      </c>
      <c r="DNL56" s="359" t="s">
        <v>90</v>
      </c>
      <c r="DNM56" s="359" t="s">
        <v>90</v>
      </c>
      <c r="DNN56" s="359" t="s">
        <v>90</v>
      </c>
      <c r="DNO56" s="359" t="s">
        <v>90</v>
      </c>
      <c r="DNP56" s="359" t="s">
        <v>90</v>
      </c>
      <c r="DNQ56" s="359" t="s">
        <v>90</v>
      </c>
      <c r="DNR56" s="359" t="s">
        <v>90</v>
      </c>
      <c r="DNS56" s="359" t="s">
        <v>90</v>
      </c>
      <c r="DNT56" s="359" t="s">
        <v>90</v>
      </c>
      <c r="DNU56" s="359" t="s">
        <v>90</v>
      </c>
      <c r="DNV56" s="359" t="s">
        <v>90</v>
      </c>
      <c r="DNW56" s="359" t="s">
        <v>90</v>
      </c>
      <c r="DNX56" s="359" t="s">
        <v>90</v>
      </c>
      <c r="DNY56" s="359" t="s">
        <v>90</v>
      </c>
      <c r="DNZ56" s="359" t="s">
        <v>90</v>
      </c>
      <c r="DOA56" s="359" t="s">
        <v>90</v>
      </c>
      <c r="DOB56" s="359" t="s">
        <v>90</v>
      </c>
      <c r="DOC56" s="359" t="s">
        <v>90</v>
      </c>
      <c r="DOD56" s="359" t="s">
        <v>90</v>
      </c>
      <c r="DOE56" s="359" t="s">
        <v>90</v>
      </c>
      <c r="DOF56" s="359" t="s">
        <v>90</v>
      </c>
      <c r="DOG56" s="359" t="s">
        <v>90</v>
      </c>
      <c r="DOH56" s="359" t="s">
        <v>90</v>
      </c>
      <c r="DOI56" s="359" t="s">
        <v>90</v>
      </c>
      <c r="DOJ56" s="359" t="s">
        <v>90</v>
      </c>
      <c r="DOK56" s="359" t="s">
        <v>90</v>
      </c>
      <c r="DOL56" s="359" t="s">
        <v>90</v>
      </c>
      <c r="DOM56" s="359" t="s">
        <v>90</v>
      </c>
      <c r="DON56" s="359" t="s">
        <v>90</v>
      </c>
      <c r="DOO56" s="359" t="s">
        <v>90</v>
      </c>
      <c r="DOP56" s="359" t="s">
        <v>90</v>
      </c>
      <c r="DOQ56" s="359" t="s">
        <v>90</v>
      </c>
      <c r="DOR56" s="359" t="s">
        <v>90</v>
      </c>
      <c r="DOS56" s="359" t="s">
        <v>90</v>
      </c>
      <c r="DOT56" s="359" t="s">
        <v>90</v>
      </c>
      <c r="DOU56" s="359" t="s">
        <v>90</v>
      </c>
      <c r="DOV56" s="359" t="s">
        <v>90</v>
      </c>
      <c r="DOW56" s="359" t="s">
        <v>90</v>
      </c>
      <c r="DOX56" s="359" t="s">
        <v>90</v>
      </c>
      <c r="DOY56" s="359" t="s">
        <v>90</v>
      </c>
      <c r="DOZ56" s="359" t="s">
        <v>90</v>
      </c>
      <c r="DPA56" s="359" t="s">
        <v>90</v>
      </c>
      <c r="DPB56" s="359" t="s">
        <v>90</v>
      </c>
      <c r="DPC56" s="359" t="s">
        <v>90</v>
      </c>
      <c r="DPD56" s="359" t="s">
        <v>90</v>
      </c>
      <c r="DPE56" s="359" t="s">
        <v>90</v>
      </c>
      <c r="DPF56" s="359" t="s">
        <v>90</v>
      </c>
      <c r="DPG56" s="359" t="s">
        <v>90</v>
      </c>
      <c r="DPH56" s="359" t="s">
        <v>90</v>
      </c>
      <c r="DPI56" s="359" t="s">
        <v>90</v>
      </c>
      <c r="DPJ56" s="359" t="s">
        <v>90</v>
      </c>
      <c r="DPK56" s="359" t="s">
        <v>90</v>
      </c>
      <c r="DPL56" s="359" t="s">
        <v>90</v>
      </c>
      <c r="DPM56" s="359" t="s">
        <v>90</v>
      </c>
      <c r="DPN56" s="359" t="s">
        <v>90</v>
      </c>
      <c r="DPO56" s="359" t="s">
        <v>90</v>
      </c>
      <c r="DPP56" s="359" t="s">
        <v>90</v>
      </c>
      <c r="DPQ56" s="359" t="s">
        <v>90</v>
      </c>
      <c r="DPR56" s="359" t="s">
        <v>90</v>
      </c>
      <c r="DPS56" s="359" t="s">
        <v>90</v>
      </c>
      <c r="DPT56" s="359" t="s">
        <v>90</v>
      </c>
      <c r="DPU56" s="359" t="s">
        <v>90</v>
      </c>
      <c r="DPV56" s="359" t="s">
        <v>90</v>
      </c>
      <c r="DPW56" s="359" t="s">
        <v>90</v>
      </c>
      <c r="DPX56" s="359" t="s">
        <v>90</v>
      </c>
      <c r="DPY56" s="359" t="s">
        <v>90</v>
      </c>
      <c r="DPZ56" s="359" t="s">
        <v>90</v>
      </c>
      <c r="DQA56" s="359" t="s">
        <v>90</v>
      </c>
      <c r="DQB56" s="359" t="s">
        <v>90</v>
      </c>
      <c r="DQC56" s="359" t="s">
        <v>90</v>
      </c>
      <c r="DQD56" s="359" t="s">
        <v>90</v>
      </c>
      <c r="DQE56" s="359" t="s">
        <v>90</v>
      </c>
      <c r="DQF56" s="359" t="s">
        <v>90</v>
      </c>
      <c r="DQG56" s="359" t="s">
        <v>90</v>
      </c>
      <c r="DQH56" s="359" t="s">
        <v>90</v>
      </c>
      <c r="DQI56" s="359" t="s">
        <v>90</v>
      </c>
      <c r="DQJ56" s="359" t="s">
        <v>90</v>
      </c>
      <c r="DQK56" s="359" t="s">
        <v>90</v>
      </c>
      <c r="DQL56" s="359" t="s">
        <v>90</v>
      </c>
      <c r="DQM56" s="359" t="s">
        <v>90</v>
      </c>
      <c r="DQN56" s="359" t="s">
        <v>90</v>
      </c>
      <c r="DQO56" s="359" t="s">
        <v>90</v>
      </c>
      <c r="DQP56" s="359" t="s">
        <v>90</v>
      </c>
      <c r="DQQ56" s="359" t="s">
        <v>90</v>
      </c>
      <c r="DQR56" s="359" t="s">
        <v>90</v>
      </c>
      <c r="DQS56" s="359" t="s">
        <v>90</v>
      </c>
      <c r="DQT56" s="359" t="s">
        <v>90</v>
      </c>
      <c r="DQU56" s="359" t="s">
        <v>90</v>
      </c>
      <c r="DQV56" s="359" t="s">
        <v>90</v>
      </c>
      <c r="DQW56" s="359" t="s">
        <v>90</v>
      </c>
      <c r="DQX56" s="359" t="s">
        <v>90</v>
      </c>
      <c r="DQY56" s="359" t="s">
        <v>90</v>
      </c>
      <c r="DQZ56" s="359" t="s">
        <v>90</v>
      </c>
      <c r="DRA56" s="359" t="s">
        <v>90</v>
      </c>
      <c r="DRB56" s="359" t="s">
        <v>90</v>
      </c>
      <c r="DRC56" s="359" t="s">
        <v>90</v>
      </c>
      <c r="DRD56" s="359" t="s">
        <v>90</v>
      </c>
      <c r="DRE56" s="359" t="s">
        <v>90</v>
      </c>
      <c r="DRF56" s="359" t="s">
        <v>90</v>
      </c>
      <c r="DRG56" s="359" t="s">
        <v>90</v>
      </c>
      <c r="DRH56" s="359" t="s">
        <v>90</v>
      </c>
      <c r="DRI56" s="359" t="s">
        <v>90</v>
      </c>
      <c r="DRJ56" s="359" t="s">
        <v>90</v>
      </c>
      <c r="DRK56" s="359" t="s">
        <v>90</v>
      </c>
      <c r="DRL56" s="359" t="s">
        <v>90</v>
      </c>
      <c r="DRM56" s="359" t="s">
        <v>90</v>
      </c>
      <c r="DRN56" s="359" t="s">
        <v>90</v>
      </c>
      <c r="DRO56" s="359" t="s">
        <v>90</v>
      </c>
      <c r="DRP56" s="359" t="s">
        <v>90</v>
      </c>
      <c r="DRQ56" s="359" t="s">
        <v>90</v>
      </c>
      <c r="DRR56" s="359" t="s">
        <v>90</v>
      </c>
      <c r="DRS56" s="359" t="s">
        <v>90</v>
      </c>
      <c r="DRT56" s="359" t="s">
        <v>90</v>
      </c>
      <c r="DRU56" s="359" t="s">
        <v>90</v>
      </c>
      <c r="DRV56" s="359" t="s">
        <v>90</v>
      </c>
      <c r="DRW56" s="359" t="s">
        <v>90</v>
      </c>
      <c r="DRX56" s="359" t="s">
        <v>90</v>
      </c>
      <c r="DRY56" s="359" t="s">
        <v>90</v>
      </c>
      <c r="DRZ56" s="359" t="s">
        <v>90</v>
      </c>
      <c r="DSA56" s="359" t="s">
        <v>90</v>
      </c>
      <c r="DSB56" s="359" t="s">
        <v>90</v>
      </c>
      <c r="DSC56" s="359" t="s">
        <v>90</v>
      </c>
      <c r="DSD56" s="359" t="s">
        <v>90</v>
      </c>
      <c r="DSE56" s="359" t="s">
        <v>90</v>
      </c>
      <c r="DSF56" s="359" t="s">
        <v>90</v>
      </c>
      <c r="DSG56" s="359" t="s">
        <v>90</v>
      </c>
      <c r="DSH56" s="359" t="s">
        <v>90</v>
      </c>
      <c r="DSI56" s="359" t="s">
        <v>90</v>
      </c>
      <c r="DSJ56" s="359" t="s">
        <v>90</v>
      </c>
      <c r="DSK56" s="359" t="s">
        <v>90</v>
      </c>
      <c r="DSL56" s="359" t="s">
        <v>90</v>
      </c>
      <c r="DSM56" s="359" t="s">
        <v>90</v>
      </c>
      <c r="DSN56" s="359" t="s">
        <v>90</v>
      </c>
      <c r="DSO56" s="359" t="s">
        <v>90</v>
      </c>
      <c r="DSP56" s="359" t="s">
        <v>90</v>
      </c>
      <c r="DSQ56" s="359" t="s">
        <v>90</v>
      </c>
      <c r="DSR56" s="359" t="s">
        <v>90</v>
      </c>
      <c r="DSS56" s="359" t="s">
        <v>90</v>
      </c>
      <c r="DST56" s="359" t="s">
        <v>90</v>
      </c>
      <c r="DSU56" s="359" t="s">
        <v>90</v>
      </c>
      <c r="DSV56" s="359" t="s">
        <v>90</v>
      </c>
      <c r="DSW56" s="359" t="s">
        <v>90</v>
      </c>
      <c r="DSX56" s="359" t="s">
        <v>90</v>
      </c>
      <c r="DSY56" s="359" t="s">
        <v>90</v>
      </c>
      <c r="DSZ56" s="359" t="s">
        <v>90</v>
      </c>
      <c r="DTA56" s="359" t="s">
        <v>90</v>
      </c>
      <c r="DTB56" s="359" t="s">
        <v>90</v>
      </c>
      <c r="DTC56" s="359" t="s">
        <v>90</v>
      </c>
      <c r="DTD56" s="359" t="s">
        <v>90</v>
      </c>
      <c r="DTE56" s="359" t="s">
        <v>90</v>
      </c>
      <c r="DTF56" s="359" t="s">
        <v>90</v>
      </c>
      <c r="DTG56" s="359" t="s">
        <v>90</v>
      </c>
      <c r="DTH56" s="359" t="s">
        <v>90</v>
      </c>
      <c r="DTI56" s="359" t="s">
        <v>90</v>
      </c>
      <c r="DTJ56" s="359" t="s">
        <v>90</v>
      </c>
      <c r="DTK56" s="359" t="s">
        <v>90</v>
      </c>
      <c r="DTL56" s="359" t="s">
        <v>90</v>
      </c>
      <c r="DTM56" s="359" t="s">
        <v>90</v>
      </c>
      <c r="DTN56" s="359" t="s">
        <v>90</v>
      </c>
      <c r="DTO56" s="359" t="s">
        <v>90</v>
      </c>
      <c r="DTP56" s="359" t="s">
        <v>90</v>
      </c>
      <c r="DTQ56" s="359" t="s">
        <v>90</v>
      </c>
      <c r="DTR56" s="359" t="s">
        <v>90</v>
      </c>
      <c r="DTS56" s="359" t="s">
        <v>90</v>
      </c>
      <c r="DTT56" s="359" t="s">
        <v>90</v>
      </c>
      <c r="DTU56" s="359" t="s">
        <v>90</v>
      </c>
      <c r="DTV56" s="359" t="s">
        <v>90</v>
      </c>
      <c r="DTW56" s="359" t="s">
        <v>90</v>
      </c>
      <c r="DTX56" s="359" t="s">
        <v>90</v>
      </c>
      <c r="DTY56" s="359" t="s">
        <v>90</v>
      </c>
      <c r="DTZ56" s="359" t="s">
        <v>90</v>
      </c>
      <c r="DUA56" s="359" t="s">
        <v>90</v>
      </c>
      <c r="DUB56" s="359" t="s">
        <v>90</v>
      </c>
      <c r="DUC56" s="359" t="s">
        <v>90</v>
      </c>
      <c r="DUD56" s="359" t="s">
        <v>90</v>
      </c>
      <c r="DUE56" s="359" t="s">
        <v>90</v>
      </c>
      <c r="DUF56" s="359" t="s">
        <v>90</v>
      </c>
      <c r="DUG56" s="359" t="s">
        <v>90</v>
      </c>
      <c r="DUH56" s="359" t="s">
        <v>90</v>
      </c>
      <c r="DUI56" s="359" t="s">
        <v>90</v>
      </c>
      <c r="DUJ56" s="359" t="s">
        <v>90</v>
      </c>
      <c r="DUK56" s="359" t="s">
        <v>90</v>
      </c>
      <c r="DUL56" s="359" t="s">
        <v>90</v>
      </c>
      <c r="DUM56" s="359" t="s">
        <v>90</v>
      </c>
      <c r="DUN56" s="359" t="s">
        <v>90</v>
      </c>
      <c r="DUO56" s="359" t="s">
        <v>90</v>
      </c>
      <c r="DUP56" s="359" t="s">
        <v>90</v>
      </c>
      <c r="DUQ56" s="359" t="s">
        <v>90</v>
      </c>
      <c r="DUR56" s="359" t="s">
        <v>90</v>
      </c>
      <c r="DUS56" s="359" t="s">
        <v>90</v>
      </c>
      <c r="DUT56" s="359" t="s">
        <v>90</v>
      </c>
      <c r="DUU56" s="359" t="s">
        <v>90</v>
      </c>
      <c r="DUV56" s="359" t="s">
        <v>90</v>
      </c>
      <c r="DUW56" s="359" t="s">
        <v>90</v>
      </c>
      <c r="DUX56" s="359" t="s">
        <v>90</v>
      </c>
      <c r="DUY56" s="359" t="s">
        <v>90</v>
      </c>
      <c r="DUZ56" s="359" t="s">
        <v>90</v>
      </c>
      <c r="DVA56" s="359" t="s">
        <v>90</v>
      </c>
      <c r="DVB56" s="359" t="s">
        <v>90</v>
      </c>
      <c r="DVC56" s="359" t="s">
        <v>90</v>
      </c>
      <c r="DVD56" s="359" t="s">
        <v>90</v>
      </c>
      <c r="DVE56" s="359" t="s">
        <v>90</v>
      </c>
      <c r="DVF56" s="359" t="s">
        <v>90</v>
      </c>
      <c r="DVG56" s="359" t="s">
        <v>90</v>
      </c>
      <c r="DVH56" s="359" t="s">
        <v>90</v>
      </c>
      <c r="DVI56" s="359" t="s">
        <v>90</v>
      </c>
      <c r="DVJ56" s="359" t="s">
        <v>90</v>
      </c>
      <c r="DVK56" s="359" t="s">
        <v>90</v>
      </c>
      <c r="DVL56" s="359" t="s">
        <v>90</v>
      </c>
      <c r="DVM56" s="359" t="s">
        <v>90</v>
      </c>
      <c r="DVN56" s="359" t="s">
        <v>90</v>
      </c>
      <c r="DVO56" s="359" t="s">
        <v>90</v>
      </c>
      <c r="DVP56" s="359" t="s">
        <v>90</v>
      </c>
      <c r="DVQ56" s="359" t="s">
        <v>90</v>
      </c>
      <c r="DVR56" s="359" t="s">
        <v>90</v>
      </c>
      <c r="DVS56" s="359" t="s">
        <v>90</v>
      </c>
      <c r="DVT56" s="359" t="s">
        <v>90</v>
      </c>
      <c r="DVU56" s="359" t="s">
        <v>90</v>
      </c>
      <c r="DVV56" s="359" t="s">
        <v>90</v>
      </c>
      <c r="DVW56" s="359" t="s">
        <v>90</v>
      </c>
      <c r="DVX56" s="359" t="s">
        <v>90</v>
      </c>
      <c r="DVY56" s="359" t="s">
        <v>90</v>
      </c>
      <c r="DVZ56" s="359" t="s">
        <v>90</v>
      </c>
      <c r="DWA56" s="359" t="s">
        <v>90</v>
      </c>
      <c r="DWB56" s="359" t="s">
        <v>90</v>
      </c>
      <c r="DWC56" s="359" t="s">
        <v>90</v>
      </c>
      <c r="DWD56" s="359" t="s">
        <v>90</v>
      </c>
      <c r="DWE56" s="359" t="s">
        <v>90</v>
      </c>
      <c r="DWF56" s="359" t="s">
        <v>90</v>
      </c>
      <c r="DWG56" s="359" t="s">
        <v>90</v>
      </c>
      <c r="DWH56" s="359" t="s">
        <v>90</v>
      </c>
      <c r="DWI56" s="359" t="s">
        <v>90</v>
      </c>
      <c r="DWJ56" s="359" t="s">
        <v>90</v>
      </c>
      <c r="DWK56" s="359" t="s">
        <v>90</v>
      </c>
      <c r="DWL56" s="359" t="s">
        <v>90</v>
      </c>
      <c r="DWM56" s="359" t="s">
        <v>90</v>
      </c>
      <c r="DWN56" s="359" t="s">
        <v>90</v>
      </c>
      <c r="DWO56" s="359" t="s">
        <v>90</v>
      </c>
      <c r="DWP56" s="359" t="s">
        <v>90</v>
      </c>
      <c r="DWQ56" s="359" t="s">
        <v>90</v>
      </c>
      <c r="DWR56" s="359" t="s">
        <v>90</v>
      </c>
      <c r="DWS56" s="359" t="s">
        <v>90</v>
      </c>
      <c r="DWT56" s="359" t="s">
        <v>90</v>
      </c>
      <c r="DWU56" s="359" t="s">
        <v>90</v>
      </c>
      <c r="DWV56" s="359" t="s">
        <v>90</v>
      </c>
      <c r="DWW56" s="359" t="s">
        <v>90</v>
      </c>
      <c r="DWX56" s="359" t="s">
        <v>90</v>
      </c>
      <c r="DWY56" s="359" t="s">
        <v>90</v>
      </c>
      <c r="DWZ56" s="359" t="s">
        <v>90</v>
      </c>
      <c r="DXA56" s="359" t="s">
        <v>90</v>
      </c>
      <c r="DXB56" s="359" t="s">
        <v>90</v>
      </c>
      <c r="DXC56" s="359" t="s">
        <v>90</v>
      </c>
      <c r="DXD56" s="359" t="s">
        <v>90</v>
      </c>
      <c r="DXE56" s="359" t="s">
        <v>90</v>
      </c>
      <c r="DXF56" s="359" t="s">
        <v>90</v>
      </c>
      <c r="DXG56" s="359" t="s">
        <v>90</v>
      </c>
      <c r="DXH56" s="359" t="s">
        <v>90</v>
      </c>
      <c r="DXI56" s="359" t="s">
        <v>90</v>
      </c>
      <c r="DXJ56" s="359" t="s">
        <v>90</v>
      </c>
      <c r="DXK56" s="359" t="s">
        <v>90</v>
      </c>
      <c r="DXL56" s="359" t="s">
        <v>90</v>
      </c>
      <c r="DXM56" s="359" t="s">
        <v>90</v>
      </c>
      <c r="DXN56" s="359" t="s">
        <v>90</v>
      </c>
      <c r="DXO56" s="359" t="s">
        <v>90</v>
      </c>
      <c r="DXP56" s="359" t="s">
        <v>90</v>
      </c>
      <c r="DXQ56" s="359" t="s">
        <v>90</v>
      </c>
      <c r="DXR56" s="359" t="s">
        <v>90</v>
      </c>
      <c r="DXS56" s="359" t="s">
        <v>90</v>
      </c>
      <c r="DXT56" s="359" t="s">
        <v>90</v>
      </c>
      <c r="DXU56" s="359" t="s">
        <v>90</v>
      </c>
      <c r="DXV56" s="359" t="s">
        <v>90</v>
      </c>
      <c r="DXW56" s="359" t="s">
        <v>90</v>
      </c>
      <c r="DXX56" s="359" t="s">
        <v>90</v>
      </c>
      <c r="DXY56" s="359" t="s">
        <v>90</v>
      </c>
      <c r="DXZ56" s="359" t="s">
        <v>90</v>
      </c>
      <c r="DYA56" s="359" t="s">
        <v>90</v>
      </c>
      <c r="DYB56" s="359" t="s">
        <v>90</v>
      </c>
      <c r="DYC56" s="359" t="s">
        <v>90</v>
      </c>
      <c r="DYD56" s="359" t="s">
        <v>90</v>
      </c>
      <c r="DYE56" s="359" t="s">
        <v>90</v>
      </c>
      <c r="DYF56" s="359" t="s">
        <v>90</v>
      </c>
      <c r="DYG56" s="359" t="s">
        <v>90</v>
      </c>
      <c r="DYH56" s="359" t="s">
        <v>90</v>
      </c>
      <c r="DYI56" s="359" t="s">
        <v>90</v>
      </c>
      <c r="DYJ56" s="359" t="s">
        <v>90</v>
      </c>
      <c r="DYK56" s="359" t="s">
        <v>90</v>
      </c>
      <c r="DYL56" s="359" t="s">
        <v>90</v>
      </c>
      <c r="DYM56" s="359" t="s">
        <v>90</v>
      </c>
      <c r="DYN56" s="359" t="s">
        <v>90</v>
      </c>
      <c r="DYO56" s="359" t="s">
        <v>90</v>
      </c>
      <c r="DYP56" s="359" t="s">
        <v>90</v>
      </c>
      <c r="DYQ56" s="359" t="s">
        <v>90</v>
      </c>
      <c r="DYR56" s="359" t="s">
        <v>90</v>
      </c>
      <c r="DYS56" s="359" t="s">
        <v>90</v>
      </c>
      <c r="DYT56" s="359" t="s">
        <v>90</v>
      </c>
      <c r="DYU56" s="359" t="s">
        <v>90</v>
      </c>
      <c r="DYV56" s="359" t="s">
        <v>90</v>
      </c>
      <c r="DYW56" s="359" t="s">
        <v>90</v>
      </c>
      <c r="DYX56" s="359" t="s">
        <v>90</v>
      </c>
      <c r="DYY56" s="359" t="s">
        <v>90</v>
      </c>
      <c r="DYZ56" s="359" t="s">
        <v>90</v>
      </c>
      <c r="DZA56" s="359" t="s">
        <v>90</v>
      </c>
      <c r="DZB56" s="359" t="s">
        <v>90</v>
      </c>
      <c r="DZC56" s="359" t="s">
        <v>90</v>
      </c>
      <c r="DZD56" s="359" t="s">
        <v>90</v>
      </c>
      <c r="DZE56" s="359" t="s">
        <v>90</v>
      </c>
      <c r="DZF56" s="359" t="s">
        <v>90</v>
      </c>
      <c r="DZG56" s="359" t="s">
        <v>90</v>
      </c>
      <c r="DZH56" s="359" t="s">
        <v>90</v>
      </c>
      <c r="DZI56" s="359" t="s">
        <v>90</v>
      </c>
      <c r="DZJ56" s="359" t="s">
        <v>90</v>
      </c>
      <c r="DZK56" s="359" t="s">
        <v>90</v>
      </c>
      <c r="DZL56" s="359" t="s">
        <v>90</v>
      </c>
      <c r="DZM56" s="359" t="s">
        <v>90</v>
      </c>
      <c r="DZN56" s="359" t="s">
        <v>90</v>
      </c>
      <c r="DZO56" s="359" t="s">
        <v>90</v>
      </c>
      <c r="DZP56" s="359" t="s">
        <v>90</v>
      </c>
      <c r="DZQ56" s="359" t="s">
        <v>90</v>
      </c>
      <c r="DZR56" s="359" t="s">
        <v>90</v>
      </c>
      <c r="DZS56" s="359" t="s">
        <v>90</v>
      </c>
      <c r="DZT56" s="359" t="s">
        <v>90</v>
      </c>
      <c r="DZU56" s="359" t="s">
        <v>90</v>
      </c>
      <c r="DZV56" s="359" t="s">
        <v>90</v>
      </c>
      <c r="DZW56" s="359" t="s">
        <v>90</v>
      </c>
      <c r="DZX56" s="359" t="s">
        <v>90</v>
      </c>
      <c r="DZY56" s="359" t="s">
        <v>90</v>
      </c>
      <c r="DZZ56" s="359" t="s">
        <v>90</v>
      </c>
      <c r="EAA56" s="359" t="s">
        <v>90</v>
      </c>
      <c r="EAB56" s="359" t="s">
        <v>90</v>
      </c>
      <c r="EAC56" s="359" t="s">
        <v>90</v>
      </c>
      <c r="EAD56" s="359" t="s">
        <v>90</v>
      </c>
      <c r="EAE56" s="359" t="s">
        <v>90</v>
      </c>
      <c r="EAF56" s="359" t="s">
        <v>90</v>
      </c>
      <c r="EAG56" s="359" t="s">
        <v>90</v>
      </c>
      <c r="EAH56" s="359" t="s">
        <v>90</v>
      </c>
      <c r="EAI56" s="359" t="s">
        <v>90</v>
      </c>
      <c r="EAJ56" s="359" t="s">
        <v>90</v>
      </c>
      <c r="EAK56" s="359" t="s">
        <v>90</v>
      </c>
      <c r="EAL56" s="359" t="s">
        <v>90</v>
      </c>
      <c r="EAM56" s="359" t="s">
        <v>90</v>
      </c>
      <c r="EAN56" s="359" t="s">
        <v>90</v>
      </c>
      <c r="EAO56" s="359" t="s">
        <v>90</v>
      </c>
      <c r="EAP56" s="359" t="s">
        <v>90</v>
      </c>
      <c r="EAQ56" s="359" t="s">
        <v>90</v>
      </c>
      <c r="EAR56" s="359" t="s">
        <v>90</v>
      </c>
      <c r="EAS56" s="359" t="s">
        <v>90</v>
      </c>
      <c r="EAT56" s="359" t="s">
        <v>90</v>
      </c>
      <c r="EAU56" s="359" t="s">
        <v>90</v>
      </c>
      <c r="EAV56" s="359" t="s">
        <v>90</v>
      </c>
      <c r="EAW56" s="359" t="s">
        <v>90</v>
      </c>
      <c r="EAX56" s="359" t="s">
        <v>90</v>
      </c>
      <c r="EAY56" s="359" t="s">
        <v>90</v>
      </c>
      <c r="EAZ56" s="359" t="s">
        <v>90</v>
      </c>
      <c r="EBA56" s="359" t="s">
        <v>90</v>
      </c>
      <c r="EBB56" s="359" t="s">
        <v>90</v>
      </c>
      <c r="EBC56" s="359" t="s">
        <v>90</v>
      </c>
      <c r="EBD56" s="359" t="s">
        <v>90</v>
      </c>
      <c r="EBE56" s="359" t="s">
        <v>90</v>
      </c>
      <c r="EBF56" s="359" t="s">
        <v>90</v>
      </c>
      <c r="EBG56" s="359" t="s">
        <v>90</v>
      </c>
      <c r="EBH56" s="359" t="s">
        <v>90</v>
      </c>
      <c r="EBI56" s="359" t="s">
        <v>90</v>
      </c>
      <c r="EBJ56" s="359" t="s">
        <v>90</v>
      </c>
      <c r="EBK56" s="359" t="s">
        <v>90</v>
      </c>
      <c r="EBL56" s="359" t="s">
        <v>90</v>
      </c>
      <c r="EBM56" s="359" t="s">
        <v>90</v>
      </c>
      <c r="EBN56" s="359" t="s">
        <v>90</v>
      </c>
      <c r="EBO56" s="359" t="s">
        <v>90</v>
      </c>
      <c r="EBP56" s="359" t="s">
        <v>90</v>
      </c>
      <c r="EBQ56" s="359" t="s">
        <v>90</v>
      </c>
      <c r="EBR56" s="359" t="s">
        <v>90</v>
      </c>
      <c r="EBS56" s="359" t="s">
        <v>90</v>
      </c>
      <c r="EBT56" s="359" t="s">
        <v>90</v>
      </c>
      <c r="EBU56" s="359" t="s">
        <v>90</v>
      </c>
      <c r="EBV56" s="359" t="s">
        <v>90</v>
      </c>
      <c r="EBW56" s="359" t="s">
        <v>90</v>
      </c>
      <c r="EBX56" s="359" t="s">
        <v>90</v>
      </c>
      <c r="EBY56" s="359" t="s">
        <v>90</v>
      </c>
      <c r="EBZ56" s="359" t="s">
        <v>90</v>
      </c>
      <c r="ECA56" s="359" t="s">
        <v>90</v>
      </c>
      <c r="ECB56" s="359" t="s">
        <v>90</v>
      </c>
      <c r="ECC56" s="359" t="s">
        <v>90</v>
      </c>
      <c r="ECD56" s="359" t="s">
        <v>90</v>
      </c>
      <c r="ECE56" s="359" t="s">
        <v>90</v>
      </c>
      <c r="ECF56" s="359" t="s">
        <v>90</v>
      </c>
      <c r="ECG56" s="359" t="s">
        <v>90</v>
      </c>
      <c r="ECH56" s="359" t="s">
        <v>90</v>
      </c>
      <c r="ECI56" s="359" t="s">
        <v>90</v>
      </c>
      <c r="ECJ56" s="359" t="s">
        <v>90</v>
      </c>
      <c r="ECK56" s="359" t="s">
        <v>90</v>
      </c>
      <c r="ECL56" s="359" t="s">
        <v>90</v>
      </c>
      <c r="ECM56" s="359" t="s">
        <v>90</v>
      </c>
      <c r="ECN56" s="359" t="s">
        <v>90</v>
      </c>
      <c r="ECO56" s="359" t="s">
        <v>90</v>
      </c>
      <c r="ECP56" s="359" t="s">
        <v>90</v>
      </c>
      <c r="ECQ56" s="359" t="s">
        <v>90</v>
      </c>
      <c r="ECR56" s="359" t="s">
        <v>90</v>
      </c>
      <c r="ECS56" s="359" t="s">
        <v>90</v>
      </c>
      <c r="ECT56" s="359" t="s">
        <v>90</v>
      </c>
      <c r="ECU56" s="359" t="s">
        <v>90</v>
      </c>
      <c r="ECV56" s="359" t="s">
        <v>90</v>
      </c>
      <c r="ECW56" s="359" t="s">
        <v>90</v>
      </c>
      <c r="ECX56" s="359" t="s">
        <v>90</v>
      </c>
      <c r="ECY56" s="359" t="s">
        <v>90</v>
      </c>
      <c r="ECZ56" s="359" t="s">
        <v>90</v>
      </c>
      <c r="EDA56" s="359" t="s">
        <v>90</v>
      </c>
      <c r="EDB56" s="359" t="s">
        <v>90</v>
      </c>
      <c r="EDC56" s="359" t="s">
        <v>90</v>
      </c>
      <c r="EDD56" s="359" t="s">
        <v>90</v>
      </c>
      <c r="EDE56" s="359" t="s">
        <v>90</v>
      </c>
      <c r="EDF56" s="359" t="s">
        <v>90</v>
      </c>
      <c r="EDG56" s="359" t="s">
        <v>90</v>
      </c>
      <c r="EDH56" s="359" t="s">
        <v>90</v>
      </c>
      <c r="EDI56" s="359" t="s">
        <v>90</v>
      </c>
      <c r="EDJ56" s="359" t="s">
        <v>90</v>
      </c>
      <c r="EDK56" s="359" t="s">
        <v>90</v>
      </c>
      <c r="EDL56" s="359" t="s">
        <v>90</v>
      </c>
      <c r="EDM56" s="359" t="s">
        <v>90</v>
      </c>
      <c r="EDN56" s="359" t="s">
        <v>90</v>
      </c>
      <c r="EDO56" s="359" t="s">
        <v>90</v>
      </c>
      <c r="EDP56" s="359" t="s">
        <v>90</v>
      </c>
      <c r="EDQ56" s="359" t="s">
        <v>90</v>
      </c>
      <c r="EDR56" s="359" t="s">
        <v>90</v>
      </c>
      <c r="EDS56" s="359" t="s">
        <v>90</v>
      </c>
      <c r="EDT56" s="359" t="s">
        <v>90</v>
      </c>
      <c r="EDU56" s="359" t="s">
        <v>90</v>
      </c>
      <c r="EDV56" s="359" t="s">
        <v>90</v>
      </c>
      <c r="EDW56" s="359" t="s">
        <v>90</v>
      </c>
      <c r="EDX56" s="359" t="s">
        <v>90</v>
      </c>
      <c r="EDY56" s="359" t="s">
        <v>90</v>
      </c>
      <c r="EDZ56" s="359" t="s">
        <v>90</v>
      </c>
      <c r="EEA56" s="359" t="s">
        <v>90</v>
      </c>
      <c r="EEB56" s="359" t="s">
        <v>90</v>
      </c>
      <c r="EEC56" s="359" t="s">
        <v>90</v>
      </c>
      <c r="EED56" s="359" t="s">
        <v>90</v>
      </c>
      <c r="EEE56" s="359" t="s">
        <v>90</v>
      </c>
      <c r="EEF56" s="359" t="s">
        <v>90</v>
      </c>
      <c r="EEG56" s="359" t="s">
        <v>90</v>
      </c>
      <c r="EEH56" s="359" t="s">
        <v>90</v>
      </c>
      <c r="EEI56" s="359" t="s">
        <v>90</v>
      </c>
      <c r="EEJ56" s="359" t="s">
        <v>90</v>
      </c>
      <c r="EEK56" s="359" t="s">
        <v>90</v>
      </c>
      <c r="EEL56" s="359" t="s">
        <v>90</v>
      </c>
      <c r="EEM56" s="359" t="s">
        <v>90</v>
      </c>
      <c r="EEN56" s="359" t="s">
        <v>90</v>
      </c>
      <c r="EEO56" s="359" t="s">
        <v>90</v>
      </c>
      <c r="EEP56" s="359" t="s">
        <v>90</v>
      </c>
      <c r="EEQ56" s="359" t="s">
        <v>90</v>
      </c>
      <c r="EER56" s="359" t="s">
        <v>90</v>
      </c>
      <c r="EES56" s="359" t="s">
        <v>90</v>
      </c>
      <c r="EET56" s="359" t="s">
        <v>90</v>
      </c>
      <c r="EEU56" s="359" t="s">
        <v>90</v>
      </c>
      <c r="EEV56" s="359" t="s">
        <v>90</v>
      </c>
      <c r="EEW56" s="359" t="s">
        <v>90</v>
      </c>
      <c r="EEX56" s="359" t="s">
        <v>90</v>
      </c>
      <c r="EEY56" s="359" t="s">
        <v>90</v>
      </c>
      <c r="EEZ56" s="359" t="s">
        <v>90</v>
      </c>
      <c r="EFA56" s="359" t="s">
        <v>90</v>
      </c>
      <c r="EFB56" s="359" t="s">
        <v>90</v>
      </c>
      <c r="EFC56" s="359" t="s">
        <v>90</v>
      </c>
      <c r="EFD56" s="359" t="s">
        <v>90</v>
      </c>
      <c r="EFE56" s="359" t="s">
        <v>90</v>
      </c>
      <c r="EFF56" s="359" t="s">
        <v>90</v>
      </c>
      <c r="EFG56" s="359" t="s">
        <v>90</v>
      </c>
      <c r="EFH56" s="359" t="s">
        <v>90</v>
      </c>
      <c r="EFI56" s="359" t="s">
        <v>90</v>
      </c>
      <c r="EFJ56" s="359" t="s">
        <v>90</v>
      </c>
      <c r="EFK56" s="359" t="s">
        <v>90</v>
      </c>
      <c r="EFL56" s="359" t="s">
        <v>90</v>
      </c>
      <c r="EFM56" s="359" t="s">
        <v>90</v>
      </c>
      <c r="EFN56" s="359" t="s">
        <v>90</v>
      </c>
      <c r="EFO56" s="359" t="s">
        <v>90</v>
      </c>
      <c r="EFP56" s="359" t="s">
        <v>90</v>
      </c>
      <c r="EFQ56" s="359" t="s">
        <v>90</v>
      </c>
      <c r="EFR56" s="359" t="s">
        <v>90</v>
      </c>
      <c r="EFS56" s="359" t="s">
        <v>90</v>
      </c>
      <c r="EFT56" s="359" t="s">
        <v>90</v>
      </c>
      <c r="EFU56" s="359" t="s">
        <v>90</v>
      </c>
      <c r="EFV56" s="359" t="s">
        <v>90</v>
      </c>
      <c r="EFW56" s="359" t="s">
        <v>90</v>
      </c>
      <c r="EFX56" s="359" t="s">
        <v>90</v>
      </c>
      <c r="EFY56" s="359" t="s">
        <v>90</v>
      </c>
      <c r="EFZ56" s="359" t="s">
        <v>90</v>
      </c>
      <c r="EGA56" s="359" t="s">
        <v>90</v>
      </c>
      <c r="EGB56" s="359" t="s">
        <v>90</v>
      </c>
      <c r="EGC56" s="359" t="s">
        <v>90</v>
      </c>
      <c r="EGD56" s="359" t="s">
        <v>90</v>
      </c>
      <c r="EGE56" s="359" t="s">
        <v>90</v>
      </c>
      <c r="EGF56" s="359" t="s">
        <v>90</v>
      </c>
      <c r="EGG56" s="359" t="s">
        <v>90</v>
      </c>
      <c r="EGH56" s="359" t="s">
        <v>90</v>
      </c>
      <c r="EGI56" s="359" t="s">
        <v>90</v>
      </c>
      <c r="EGJ56" s="359" t="s">
        <v>90</v>
      </c>
      <c r="EGK56" s="359" t="s">
        <v>90</v>
      </c>
      <c r="EGL56" s="359" t="s">
        <v>90</v>
      </c>
      <c r="EGM56" s="359" t="s">
        <v>90</v>
      </c>
      <c r="EGN56" s="359" t="s">
        <v>90</v>
      </c>
      <c r="EGO56" s="359" t="s">
        <v>90</v>
      </c>
      <c r="EGP56" s="359" t="s">
        <v>90</v>
      </c>
      <c r="EGQ56" s="359" t="s">
        <v>90</v>
      </c>
      <c r="EGR56" s="359" t="s">
        <v>90</v>
      </c>
      <c r="EGS56" s="359" t="s">
        <v>90</v>
      </c>
      <c r="EGT56" s="359" t="s">
        <v>90</v>
      </c>
      <c r="EGU56" s="359" t="s">
        <v>90</v>
      </c>
      <c r="EGV56" s="359" t="s">
        <v>90</v>
      </c>
      <c r="EGW56" s="359" t="s">
        <v>90</v>
      </c>
      <c r="EGX56" s="359" t="s">
        <v>90</v>
      </c>
      <c r="EGY56" s="359" t="s">
        <v>90</v>
      </c>
      <c r="EGZ56" s="359" t="s">
        <v>90</v>
      </c>
      <c r="EHA56" s="359" t="s">
        <v>90</v>
      </c>
      <c r="EHB56" s="359" t="s">
        <v>90</v>
      </c>
      <c r="EHC56" s="359" t="s">
        <v>90</v>
      </c>
      <c r="EHD56" s="359" t="s">
        <v>90</v>
      </c>
      <c r="EHE56" s="359" t="s">
        <v>90</v>
      </c>
      <c r="EHF56" s="359" t="s">
        <v>90</v>
      </c>
      <c r="EHG56" s="359" t="s">
        <v>90</v>
      </c>
      <c r="EHH56" s="359" t="s">
        <v>90</v>
      </c>
      <c r="EHI56" s="359" t="s">
        <v>90</v>
      </c>
      <c r="EHJ56" s="359" t="s">
        <v>90</v>
      </c>
      <c r="EHK56" s="359" t="s">
        <v>90</v>
      </c>
      <c r="EHL56" s="359" t="s">
        <v>90</v>
      </c>
      <c r="EHM56" s="359" t="s">
        <v>90</v>
      </c>
      <c r="EHN56" s="359" t="s">
        <v>90</v>
      </c>
      <c r="EHO56" s="359" t="s">
        <v>90</v>
      </c>
      <c r="EHP56" s="359" t="s">
        <v>90</v>
      </c>
      <c r="EHQ56" s="359" t="s">
        <v>90</v>
      </c>
      <c r="EHR56" s="359" t="s">
        <v>90</v>
      </c>
      <c r="EHS56" s="359" t="s">
        <v>90</v>
      </c>
      <c r="EHT56" s="359" t="s">
        <v>90</v>
      </c>
      <c r="EHU56" s="359" t="s">
        <v>90</v>
      </c>
      <c r="EHV56" s="359" t="s">
        <v>90</v>
      </c>
      <c r="EHW56" s="359" t="s">
        <v>90</v>
      </c>
      <c r="EHX56" s="359" t="s">
        <v>90</v>
      </c>
      <c r="EHY56" s="359" t="s">
        <v>90</v>
      </c>
      <c r="EHZ56" s="359" t="s">
        <v>90</v>
      </c>
      <c r="EIA56" s="359" t="s">
        <v>90</v>
      </c>
      <c r="EIB56" s="359" t="s">
        <v>90</v>
      </c>
      <c r="EIC56" s="359" t="s">
        <v>90</v>
      </c>
      <c r="EID56" s="359" t="s">
        <v>90</v>
      </c>
      <c r="EIE56" s="359" t="s">
        <v>90</v>
      </c>
      <c r="EIF56" s="359" t="s">
        <v>90</v>
      </c>
      <c r="EIG56" s="359" t="s">
        <v>90</v>
      </c>
      <c r="EIH56" s="359" t="s">
        <v>90</v>
      </c>
      <c r="EII56" s="359" t="s">
        <v>90</v>
      </c>
      <c r="EIJ56" s="359" t="s">
        <v>90</v>
      </c>
      <c r="EIK56" s="359" t="s">
        <v>90</v>
      </c>
      <c r="EIL56" s="359" t="s">
        <v>90</v>
      </c>
      <c r="EIM56" s="359" t="s">
        <v>90</v>
      </c>
      <c r="EIN56" s="359" t="s">
        <v>90</v>
      </c>
      <c r="EIO56" s="359" t="s">
        <v>90</v>
      </c>
      <c r="EIP56" s="359" t="s">
        <v>90</v>
      </c>
      <c r="EIQ56" s="359" t="s">
        <v>90</v>
      </c>
      <c r="EIR56" s="359" t="s">
        <v>90</v>
      </c>
      <c r="EIS56" s="359" t="s">
        <v>90</v>
      </c>
      <c r="EIT56" s="359" t="s">
        <v>90</v>
      </c>
      <c r="EIU56" s="359" t="s">
        <v>90</v>
      </c>
      <c r="EIV56" s="359" t="s">
        <v>90</v>
      </c>
      <c r="EIW56" s="359" t="s">
        <v>90</v>
      </c>
      <c r="EIX56" s="359" t="s">
        <v>90</v>
      </c>
      <c r="EIY56" s="359" t="s">
        <v>90</v>
      </c>
      <c r="EIZ56" s="359" t="s">
        <v>90</v>
      </c>
      <c r="EJA56" s="359" t="s">
        <v>90</v>
      </c>
      <c r="EJB56" s="359" t="s">
        <v>90</v>
      </c>
      <c r="EJC56" s="359" t="s">
        <v>90</v>
      </c>
      <c r="EJD56" s="359" t="s">
        <v>90</v>
      </c>
      <c r="EJE56" s="359" t="s">
        <v>90</v>
      </c>
      <c r="EJF56" s="359" t="s">
        <v>90</v>
      </c>
      <c r="EJG56" s="359" t="s">
        <v>90</v>
      </c>
      <c r="EJH56" s="359" t="s">
        <v>90</v>
      </c>
      <c r="EJI56" s="359" t="s">
        <v>90</v>
      </c>
      <c r="EJJ56" s="359" t="s">
        <v>90</v>
      </c>
      <c r="EJK56" s="359" t="s">
        <v>90</v>
      </c>
      <c r="EJL56" s="359" t="s">
        <v>90</v>
      </c>
      <c r="EJM56" s="359" t="s">
        <v>90</v>
      </c>
      <c r="EJN56" s="359" t="s">
        <v>90</v>
      </c>
      <c r="EJO56" s="359" t="s">
        <v>90</v>
      </c>
      <c r="EJP56" s="359" t="s">
        <v>90</v>
      </c>
      <c r="EJQ56" s="359" t="s">
        <v>90</v>
      </c>
      <c r="EJR56" s="359" t="s">
        <v>90</v>
      </c>
      <c r="EJS56" s="359" t="s">
        <v>90</v>
      </c>
      <c r="EJT56" s="359" t="s">
        <v>90</v>
      </c>
      <c r="EJU56" s="359" t="s">
        <v>90</v>
      </c>
      <c r="EJV56" s="359" t="s">
        <v>90</v>
      </c>
      <c r="EJW56" s="359" t="s">
        <v>90</v>
      </c>
      <c r="EJX56" s="359" t="s">
        <v>90</v>
      </c>
      <c r="EJY56" s="359" t="s">
        <v>90</v>
      </c>
      <c r="EJZ56" s="359" t="s">
        <v>90</v>
      </c>
      <c r="EKA56" s="359" t="s">
        <v>90</v>
      </c>
      <c r="EKB56" s="359" t="s">
        <v>90</v>
      </c>
      <c r="EKC56" s="359" t="s">
        <v>90</v>
      </c>
      <c r="EKD56" s="359" t="s">
        <v>90</v>
      </c>
      <c r="EKE56" s="359" t="s">
        <v>90</v>
      </c>
      <c r="EKF56" s="359" t="s">
        <v>90</v>
      </c>
      <c r="EKG56" s="359" t="s">
        <v>90</v>
      </c>
      <c r="EKH56" s="359" t="s">
        <v>90</v>
      </c>
      <c r="EKI56" s="359" t="s">
        <v>90</v>
      </c>
      <c r="EKJ56" s="359" t="s">
        <v>90</v>
      </c>
      <c r="EKK56" s="359" t="s">
        <v>90</v>
      </c>
      <c r="EKL56" s="359" t="s">
        <v>90</v>
      </c>
      <c r="EKM56" s="359" t="s">
        <v>90</v>
      </c>
      <c r="EKN56" s="359" t="s">
        <v>90</v>
      </c>
      <c r="EKO56" s="359" t="s">
        <v>90</v>
      </c>
      <c r="EKP56" s="359" t="s">
        <v>90</v>
      </c>
      <c r="EKQ56" s="359" t="s">
        <v>90</v>
      </c>
      <c r="EKR56" s="359" t="s">
        <v>90</v>
      </c>
      <c r="EKS56" s="359" t="s">
        <v>90</v>
      </c>
      <c r="EKT56" s="359" t="s">
        <v>90</v>
      </c>
      <c r="EKU56" s="359" t="s">
        <v>90</v>
      </c>
      <c r="EKV56" s="359" t="s">
        <v>90</v>
      </c>
      <c r="EKW56" s="359" t="s">
        <v>90</v>
      </c>
      <c r="EKX56" s="359" t="s">
        <v>90</v>
      </c>
      <c r="EKY56" s="359" t="s">
        <v>90</v>
      </c>
      <c r="EKZ56" s="359" t="s">
        <v>90</v>
      </c>
      <c r="ELA56" s="359" t="s">
        <v>90</v>
      </c>
      <c r="ELB56" s="359" t="s">
        <v>90</v>
      </c>
      <c r="ELC56" s="359" t="s">
        <v>90</v>
      </c>
      <c r="ELD56" s="359" t="s">
        <v>90</v>
      </c>
      <c r="ELE56" s="359" t="s">
        <v>90</v>
      </c>
      <c r="ELF56" s="359" t="s">
        <v>90</v>
      </c>
      <c r="ELG56" s="359" t="s">
        <v>90</v>
      </c>
      <c r="ELH56" s="359" t="s">
        <v>90</v>
      </c>
      <c r="ELI56" s="359" t="s">
        <v>90</v>
      </c>
      <c r="ELJ56" s="359" t="s">
        <v>90</v>
      </c>
      <c r="ELK56" s="359" t="s">
        <v>90</v>
      </c>
      <c r="ELL56" s="359" t="s">
        <v>90</v>
      </c>
      <c r="ELM56" s="359" t="s">
        <v>90</v>
      </c>
      <c r="ELN56" s="359" t="s">
        <v>90</v>
      </c>
      <c r="ELO56" s="359" t="s">
        <v>90</v>
      </c>
      <c r="ELP56" s="359" t="s">
        <v>90</v>
      </c>
      <c r="ELQ56" s="359" t="s">
        <v>90</v>
      </c>
      <c r="ELR56" s="359" t="s">
        <v>90</v>
      </c>
      <c r="ELS56" s="359" t="s">
        <v>90</v>
      </c>
      <c r="ELT56" s="359" t="s">
        <v>90</v>
      </c>
      <c r="ELU56" s="359" t="s">
        <v>90</v>
      </c>
      <c r="ELV56" s="359" t="s">
        <v>90</v>
      </c>
      <c r="ELW56" s="359" t="s">
        <v>90</v>
      </c>
      <c r="ELX56" s="359" t="s">
        <v>90</v>
      </c>
      <c r="ELY56" s="359" t="s">
        <v>90</v>
      </c>
      <c r="ELZ56" s="359" t="s">
        <v>90</v>
      </c>
      <c r="EMA56" s="359" t="s">
        <v>90</v>
      </c>
      <c r="EMB56" s="359" t="s">
        <v>90</v>
      </c>
      <c r="EMC56" s="359" t="s">
        <v>90</v>
      </c>
      <c r="EMD56" s="359" t="s">
        <v>90</v>
      </c>
      <c r="EME56" s="359" t="s">
        <v>90</v>
      </c>
      <c r="EMF56" s="359" t="s">
        <v>90</v>
      </c>
      <c r="EMG56" s="359" t="s">
        <v>90</v>
      </c>
      <c r="EMH56" s="359" t="s">
        <v>90</v>
      </c>
      <c r="EMI56" s="359" t="s">
        <v>90</v>
      </c>
      <c r="EMJ56" s="359" t="s">
        <v>90</v>
      </c>
      <c r="EMK56" s="359" t="s">
        <v>90</v>
      </c>
      <c r="EML56" s="359" t="s">
        <v>90</v>
      </c>
      <c r="EMM56" s="359" t="s">
        <v>90</v>
      </c>
      <c r="EMN56" s="359" t="s">
        <v>90</v>
      </c>
      <c r="EMO56" s="359" t="s">
        <v>90</v>
      </c>
      <c r="EMP56" s="359" t="s">
        <v>90</v>
      </c>
      <c r="EMQ56" s="359" t="s">
        <v>90</v>
      </c>
      <c r="EMR56" s="359" t="s">
        <v>90</v>
      </c>
      <c r="EMS56" s="359" t="s">
        <v>90</v>
      </c>
      <c r="EMT56" s="359" t="s">
        <v>90</v>
      </c>
      <c r="EMU56" s="359" t="s">
        <v>90</v>
      </c>
      <c r="EMV56" s="359" t="s">
        <v>90</v>
      </c>
      <c r="EMW56" s="359" t="s">
        <v>90</v>
      </c>
      <c r="EMX56" s="359" t="s">
        <v>90</v>
      </c>
      <c r="EMY56" s="359" t="s">
        <v>90</v>
      </c>
      <c r="EMZ56" s="359" t="s">
        <v>90</v>
      </c>
      <c r="ENA56" s="359" t="s">
        <v>90</v>
      </c>
      <c r="ENB56" s="359" t="s">
        <v>90</v>
      </c>
      <c r="ENC56" s="359" t="s">
        <v>90</v>
      </c>
      <c r="END56" s="359" t="s">
        <v>90</v>
      </c>
      <c r="ENE56" s="359" t="s">
        <v>90</v>
      </c>
      <c r="ENF56" s="359" t="s">
        <v>90</v>
      </c>
      <c r="ENG56" s="359" t="s">
        <v>90</v>
      </c>
      <c r="ENH56" s="359" t="s">
        <v>90</v>
      </c>
      <c r="ENI56" s="359" t="s">
        <v>90</v>
      </c>
      <c r="ENJ56" s="359" t="s">
        <v>90</v>
      </c>
      <c r="ENK56" s="359" t="s">
        <v>90</v>
      </c>
      <c r="ENL56" s="359" t="s">
        <v>90</v>
      </c>
      <c r="ENM56" s="359" t="s">
        <v>90</v>
      </c>
      <c r="ENN56" s="359" t="s">
        <v>90</v>
      </c>
      <c r="ENO56" s="359" t="s">
        <v>90</v>
      </c>
      <c r="ENP56" s="359" t="s">
        <v>90</v>
      </c>
      <c r="ENQ56" s="359" t="s">
        <v>90</v>
      </c>
      <c r="ENR56" s="359" t="s">
        <v>90</v>
      </c>
      <c r="ENS56" s="359" t="s">
        <v>90</v>
      </c>
      <c r="ENT56" s="359" t="s">
        <v>90</v>
      </c>
      <c r="ENU56" s="359" t="s">
        <v>90</v>
      </c>
      <c r="ENV56" s="359" t="s">
        <v>90</v>
      </c>
      <c r="ENW56" s="359" t="s">
        <v>90</v>
      </c>
      <c r="ENX56" s="359" t="s">
        <v>90</v>
      </c>
      <c r="ENY56" s="359" t="s">
        <v>90</v>
      </c>
      <c r="ENZ56" s="359" t="s">
        <v>90</v>
      </c>
      <c r="EOA56" s="359" t="s">
        <v>90</v>
      </c>
      <c r="EOB56" s="359" t="s">
        <v>90</v>
      </c>
      <c r="EOC56" s="359" t="s">
        <v>90</v>
      </c>
      <c r="EOD56" s="359" t="s">
        <v>90</v>
      </c>
      <c r="EOE56" s="359" t="s">
        <v>90</v>
      </c>
      <c r="EOF56" s="359" t="s">
        <v>90</v>
      </c>
      <c r="EOG56" s="359" t="s">
        <v>90</v>
      </c>
      <c r="EOH56" s="359" t="s">
        <v>90</v>
      </c>
      <c r="EOI56" s="359" t="s">
        <v>90</v>
      </c>
      <c r="EOJ56" s="359" t="s">
        <v>90</v>
      </c>
      <c r="EOK56" s="359" t="s">
        <v>90</v>
      </c>
      <c r="EOL56" s="359" t="s">
        <v>90</v>
      </c>
      <c r="EOM56" s="359" t="s">
        <v>90</v>
      </c>
      <c r="EON56" s="359" t="s">
        <v>90</v>
      </c>
      <c r="EOO56" s="359" t="s">
        <v>90</v>
      </c>
      <c r="EOP56" s="359" t="s">
        <v>90</v>
      </c>
      <c r="EOQ56" s="359" t="s">
        <v>90</v>
      </c>
      <c r="EOR56" s="359" t="s">
        <v>90</v>
      </c>
      <c r="EOS56" s="359" t="s">
        <v>90</v>
      </c>
      <c r="EOT56" s="359" t="s">
        <v>90</v>
      </c>
      <c r="EOU56" s="359" t="s">
        <v>90</v>
      </c>
      <c r="EOV56" s="359" t="s">
        <v>90</v>
      </c>
      <c r="EOW56" s="359" t="s">
        <v>90</v>
      </c>
      <c r="EOX56" s="359" t="s">
        <v>90</v>
      </c>
      <c r="EOY56" s="359" t="s">
        <v>90</v>
      </c>
      <c r="EOZ56" s="359" t="s">
        <v>90</v>
      </c>
      <c r="EPA56" s="359" t="s">
        <v>90</v>
      </c>
      <c r="EPB56" s="359" t="s">
        <v>90</v>
      </c>
      <c r="EPC56" s="359" t="s">
        <v>90</v>
      </c>
      <c r="EPD56" s="359" t="s">
        <v>90</v>
      </c>
      <c r="EPE56" s="359" t="s">
        <v>90</v>
      </c>
      <c r="EPF56" s="359" t="s">
        <v>90</v>
      </c>
      <c r="EPG56" s="359" t="s">
        <v>90</v>
      </c>
      <c r="EPH56" s="359" t="s">
        <v>90</v>
      </c>
      <c r="EPI56" s="359" t="s">
        <v>90</v>
      </c>
      <c r="EPJ56" s="359" t="s">
        <v>90</v>
      </c>
      <c r="EPK56" s="359" t="s">
        <v>90</v>
      </c>
      <c r="EPL56" s="359" t="s">
        <v>90</v>
      </c>
      <c r="EPM56" s="359" t="s">
        <v>90</v>
      </c>
      <c r="EPN56" s="359" t="s">
        <v>90</v>
      </c>
      <c r="EPO56" s="359" t="s">
        <v>90</v>
      </c>
      <c r="EPP56" s="359" t="s">
        <v>90</v>
      </c>
      <c r="EPQ56" s="359" t="s">
        <v>90</v>
      </c>
      <c r="EPR56" s="359" t="s">
        <v>90</v>
      </c>
      <c r="EPS56" s="359" t="s">
        <v>90</v>
      </c>
      <c r="EPT56" s="359" t="s">
        <v>90</v>
      </c>
      <c r="EPU56" s="359" t="s">
        <v>90</v>
      </c>
      <c r="EPV56" s="359" t="s">
        <v>90</v>
      </c>
      <c r="EPW56" s="359" t="s">
        <v>90</v>
      </c>
      <c r="EPX56" s="359" t="s">
        <v>90</v>
      </c>
      <c r="EPY56" s="359" t="s">
        <v>90</v>
      </c>
      <c r="EPZ56" s="359" t="s">
        <v>90</v>
      </c>
      <c r="EQA56" s="359" t="s">
        <v>90</v>
      </c>
      <c r="EQB56" s="359" t="s">
        <v>90</v>
      </c>
      <c r="EQC56" s="359" t="s">
        <v>90</v>
      </c>
      <c r="EQD56" s="359" t="s">
        <v>90</v>
      </c>
      <c r="EQE56" s="359" t="s">
        <v>90</v>
      </c>
      <c r="EQF56" s="359" t="s">
        <v>90</v>
      </c>
      <c r="EQG56" s="359" t="s">
        <v>90</v>
      </c>
      <c r="EQH56" s="359" t="s">
        <v>90</v>
      </c>
      <c r="EQI56" s="359" t="s">
        <v>90</v>
      </c>
      <c r="EQJ56" s="359" t="s">
        <v>90</v>
      </c>
      <c r="EQK56" s="359" t="s">
        <v>90</v>
      </c>
      <c r="EQL56" s="359" t="s">
        <v>90</v>
      </c>
      <c r="EQM56" s="359" t="s">
        <v>90</v>
      </c>
      <c r="EQN56" s="359" t="s">
        <v>90</v>
      </c>
      <c r="EQO56" s="359" t="s">
        <v>90</v>
      </c>
      <c r="EQP56" s="359" t="s">
        <v>90</v>
      </c>
      <c r="EQQ56" s="359" t="s">
        <v>90</v>
      </c>
      <c r="EQR56" s="359" t="s">
        <v>90</v>
      </c>
      <c r="EQS56" s="359" t="s">
        <v>90</v>
      </c>
      <c r="EQT56" s="359" t="s">
        <v>90</v>
      </c>
      <c r="EQU56" s="359" t="s">
        <v>90</v>
      </c>
      <c r="EQV56" s="359" t="s">
        <v>90</v>
      </c>
      <c r="EQW56" s="359" t="s">
        <v>90</v>
      </c>
      <c r="EQX56" s="359" t="s">
        <v>90</v>
      </c>
      <c r="EQY56" s="359" t="s">
        <v>90</v>
      </c>
      <c r="EQZ56" s="359" t="s">
        <v>90</v>
      </c>
      <c r="ERA56" s="359" t="s">
        <v>90</v>
      </c>
      <c r="ERB56" s="359" t="s">
        <v>90</v>
      </c>
      <c r="ERC56" s="359" t="s">
        <v>90</v>
      </c>
      <c r="ERD56" s="359" t="s">
        <v>90</v>
      </c>
      <c r="ERE56" s="359" t="s">
        <v>90</v>
      </c>
      <c r="ERF56" s="359" t="s">
        <v>90</v>
      </c>
      <c r="ERG56" s="359" t="s">
        <v>90</v>
      </c>
      <c r="ERH56" s="359" t="s">
        <v>90</v>
      </c>
      <c r="ERI56" s="359" t="s">
        <v>90</v>
      </c>
      <c r="ERJ56" s="359" t="s">
        <v>90</v>
      </c>
      <c r="ERK56" s="359" t="s">
        <v>90</v>
      </c>
      <c r="ERL56" s="359" t="s">
        <v>90</v>
      </c>
      <c r="ERM56" s="359" t="s">
        <v>90</v>
      </c>
      <c r="ERN56" s="359" t="s">
        <v>90</v>
      </c>
      <c r="ERO56" s="359" t="s">
        <v>90</v>
      </c>
      <c r="ERP56" s="359" t="s">
        <v>90</v>
      </c>
      <c r="ERQ56" s="359" t="s">
        <v>90</v>
      </c>
      <c r="ERR56" s="359" t="s">
        <v>90</v>
      </c>
      <c r="ERS56" s="359" t="s">
        <v>90</v>
      </c>
      <c r="ERT56" s="359" t="s">
        <v>90</v>
      </c>
      <c r="ERU56" s="359" t="s">
        <v>90</v>
      </c>
      <c r="ERV56" s="359" t="s">
        <v>90</v>
      </c>
      <c r="ERW56" s="359" t="s">
        <v>90</v>
      </c>
      <c r="ERX56" s="359" t="s">
        <v>90</v>
      </c>
      <c r="ERY56" s="359" t="s">
        <v>90</v>
      </c>
      <c r="ERZ56" s="359" t="s">
        <v>90</v>
      </c>
      <c r="ESA56" s="359" t="s">
        <v>90</v>
      </c>
      <c r="ESB56" s="359" t="s">
        <v>90</v>
      </c>
      <c r="ESC56" s="359" t="s">
        <v>90</v>
      </c>
      <c r="ESD56" s="359" t="s">
        <v>90</v>
      </c>
      <c r="ESE56" s="359" t="s">
        <v>90</v>
      </c>
      <c r="ESF56" s="359" t="s">
        <v>90</v>
      </c>
      <c r="ESG56" s="359" t="s">
        <v>90</v>
      </c>
      <c r="ESH56" s="359" t="s">
        <v>90</v>
      </c>
      <c r="ESI56" s="359" t="s">
        <v>90</v>
      </c>
      <c r="ESJ56" s="359" t="s">
        <v>90</v>
      </c>
      <c r="ESK56" s="359" t="s">
        <v>90</v>
      </c>
      <c r="ESL56" s="359" t="s">
        <v>90</v>
      </c>
      <c r="ESM56" s="359" t="s">
        <v>90</v>
      </c>
      <c r="ESN56" s="359" t="s">
        <v>90</v>
      </c>
      <c r="ESO56" s="359" t="s">
        <v>90</v>
      </c>
      <c r="ESP56" s="359" t="s">
        <v>90</v>
      </c>
      <c r="ESQ56" s="359" t="s">
        <v>90</v>
      </c>
      <c r="ESR56" s="359" t="s">
        <v>90</v>
      </c>
      <c r="ESS56" s="359" t="s">
        <v>90</v>
      </c>
      <c r="EST56" s="359" t="s">
        <v>90</v>
      </c>
      <c r="ESU56" s="359" t="s">
        <v>90</v>
      </c>
      <c r="ESV56" s="359" t="s">
        <v>90</v>
      </c>
      <c r="ESW56" s="359" t="s">
        <v>90</v>
      </c>
      <c r="ESX56" s="359" t="s">
        <v>90</v>
      </c>
      <c r="ESY56" s="359" t="s">
        <v>90</v>
      </c>
      <c r="ESZ56" s="359" t="s">
        <v>90</v>
      </c>
      <c r="ETA56" s="359" t="s">
        <v>90</v>
      </c>
      <c r="ETB56" s="359" t="s">
        <v>90</v>
      </c>
      <c r="ETC56" s="359" t="s">
        <v>90</v>
      </c>
      <c r="ETD56" s="359" t="s">
        <v>90</v>
      </c>
      <c r="ETE56" s="359" t="s">
        <v>90</v>
      </c>
      <c r="ETF56" s="359" t="s">
        <v>90</v>
      </c>
      <c r="ETG56" s="359" t="s">
        <v>90</v>
      </c>
      <c r="ETH56" s="359" t="s">
        <v>90</v>
      </c>
      <c r="ETI56" s="359" t="s">
        <v>90</v>
      </c>
      <c r="ETJ56" s="359" t="s">
        <v>90</v>
      </c>
      <c r="ETK56" s="359" t="s">
        <v>90</v>
      </c>
      <c r="ETL56" s="359" t="s">
        <v>90</v>
      </c>
      <c r="ETM56" s="359" t="s">
        <v>90</v>
      </c>
      <c r="ETN56" s="359" t="s">
        <v>90</v>
      </c>
      <c r="ETO56" s="359" t="s">
        <v>90</v>
      </c>
      <c r="ETP56" s="359" t="s">
        <v>90</v>
      </c>
      <c r="ETQ56" s="359" t="s">
        <v>90</v>
      </c>
      <c r="ETR56" s="359" t="s">
        <v>90</v>
      </c>
      <c r="ETS56" s="359" t="s">
        <v>90</v>
      </c>
      <c r="ETT56" s="359" t="s">
        <v>90</v>
      </c>
      <c r="ETU56" s="359" t="s">
        <v>90</v>
      </c>
      <c r="ETV56" s="359" t="s">
        <v>90</v>
      </c>
      <c r="ETW56" s="359" t="s">
        <v>90</v>
      </c>
      <c r="ETX56" s="359" t="s">
        <v>90</v>
      </c>
      <c r="ETY56" s="359" t="s">
        <v>90</v>
      </c>
      <c r="ETZ56" s="359" t="s">
        <v>90</v>
      </c>
      <c r="EUA56" s="359" t="s">
        <v>90</v>
      </c>
      <c r="EUB56" s="359" t="s">
        <v>90</v>
      </c>
      <c r="EUC56" s="359" t="s">
        <v>90</v>
      </c>
      <c r="EUD56" s="359" t="s">
        <v>90</v>
      </c>
      <c r="EUE56" s="359" t="s">
        <v>90</v>
      </c>
      <c r="EUF56" s="359" t="s">
        <v>90</v>
      </c>
      <c r="EUG56" s="359" t="s">
        <v>90</v>
      </c>
      <c r="EUH56" s="359" t="s">
        <v>90</v>
      </c>
      <c r="EUI56" s="359" t="s">
        <v>90</v>
      </c>
      <c r="EUJ56" s="359" t="s">
        <v>90</v>
      </c>
      <c r="EUK56" s="359" t="s">
        <v>90</v>
      </c>
      <c r="EUL56" s="359" t="s">
        <v>90</v>
      </c>
      <c r="EUM56" s="359" t="s">
        <v>90</v>
      </c>
      <c r="EUN56" s="359" t="s">
        <v>90</v>
      </c>
      <c r="EUO56" s="359" t="s">
        <v>90</v>
      </c>
      <c r="EUP56" s="359" t="s">
        <v>90</v>
      </c>
      <c r="EUQ56" s="359" t="s">
        <v>90</v>
      </c>
      <c r="EUR56" s="359" t="s">
        <v>90</v>
      </c>
      <c r="EUS56" s="359" t="s">
        <v>90</v>
      </c>
      <c r="EUT56" s="359" t="s">
        <v>90</v>
      </c>
      <c r="EUU56" s="359" t="s">
        <v>90</v>
      </c>
      <c r="EUV56" s="359" t="s">
        <v>90</v>
      </c>
      <c r="EUW56" s="359" t="s">
        <v>90</v>
      </c>
      <c r="EUX56" s="359" t="s">
        <v>90</v>
      </c>
      <c r="EUY56" s="359" t="s">
        <v>90</v>
      </c>
      <c r="EUZ56" s="359" t="s">
        <v>90</v>
      </c>
      <c r="EVA56" s="359" t="s">
        <v>90</v>
      </c>
      <c r="EVB56" s="359" t="s">
        <v>90</v>
      </c>
      <c r="EVC56" s="359" t="s">
        <v>90</v>
      </c>
      <c r="EVD56" s="359" t="s">
        <v>90</v>
      </c>
      <c r="EVE56" s="359" t="s">
        <v>90</v>
      </c>
      <c r="EVF56" s="359" t="s">
        <v>90</v>
      </c>
      <c r="EVG56" s="359" t="s">
        <v>90</v>
      </c>
      <c r="EVH56" s="359" t="s">
        <v>90</v>
      </c>
      <c r="EVI56" s="359" t="s">
        <v>90</v>
      </c>
      <c r="EVJ56" s="359" t="s">
        <v>90</v>
      </c>
      <c r="EVK56" s="359" t="s">
        <v>90</v>
      </c>
      <c r="EVL56" s="359" t="s">
        <v>90</v>
      </c>
      <c r="EVM56" s="359" t="s">
        <v>90</v>
      </c>
      <c r="EVN56" s="359" t="s">
        <v>90</v>
      </c>
      <c r="EVO56" s="359" t="s">
        <v>90</v>
      </c>
      <c r="EVP56" s="359" t="s">
        <v>90</v>
      </c>
      <c r="EVQ56" s="359" t="s">
        <v>90</v>
      </c>
      <c r="EVR56" s="359" t="s">
        <v>90</v>
      </c>
      <c r="EVS56" s="359" t="s">
        <v>90</v>
      </c>
      <c r="EVT56" s="359" t="s">
        <v>90</v>
      </c>
      <c r="EVU56" s="359" t="s">
        <v>90</v>
      </c>
      <c r="EVV56" s="359" t="s">
        <v>90</v>
      </c>
      <c r="EVW56" s="359" t="s">
        <v>90</v>
      </c>
      <c r="EVX56" s="359" t="s">
        <v>90</v>
      </c>
      <c r="EVY56" s="359" t="s">
        <v>90</v>
      </c>
      <c r="EVZ56" s="359" t="s">
        <v>90</v>
      </c>
      <c r="EWA56" s="359" t="s">
        <v>90</v>
      </c>
      <c r="EWB56" s="359" t="s">
        <v>90</v>
      </c>
      <c r="EWC56" s="359" t="s">
        <v>90</v>
      </c>
      <c r="EWD56" s="359" t="s">
        <v>90</v>
      </c>
      <c r="EWE56" s="359" t="s">
        <v>90</v>
      </c>
      <c r="EWF56" s="359" t="s">
        <v>90</v>
      </c>
      <c r="EWG56" s="359" t="s">
        <v>90</v>
      </c>
      <c r="EWH56" s="359" t="s">
        <v>90</v>
      </c>
      <c r="EWI56" s="359" t="s">
        <v>90</v>
      </c>
      <c r="EWJ56" s="359" t="s">
        <v>90</v>
      </c>
      <c r="EWK56" s="359" t="s">
        <v>90</v>
      </c>
      <c r="EWL56" s="359" t="s">
        <v>90</v>
      </c>
      <c r="EWM56" s="359" t="s">
        <v>90</v>
      </c>
      <c r="EWN56" s="359" t="s">
        <v>90</v>
      </c>
      <c r="EWO56" s="359" t="s">
        <v>90</v>
      </c>
      <c r="EWP56" s="359" t="s">
        <v>90</v>
      </c>
      <c r="EWQ56" s="359" t="s">
        <v>90</v>
      </c>
      <c r="EWR56" s="359" t="s">
        <v>90</v>
      </c>
      <c r="EWS56" s="359" t="s">
        <v>90</v>
      </c>
      <c r="EWT56" s="359" t="s">
        <v>90</v>
      </c>
      <c r="EWU56" s="359" t="s">
        <v>90</v>
      </c>
      <c r="EWV56" s="359" t="s">
        <v>90</v>
      </c>
      <c r="EWW56" s="359" t="s">
        <v>90</v>
      </c>
      <c r="EWX56" s="359" t="s">
        <v>90</v>
      </c>
      <c r="EWY56" s="359" t="s">
        <v>90</v>
      </c>
      <c r="EWZ56" s="359" t="s">
        <v>90</v>
      </c>
      <c r="EXA56" s="359" t="s">
        <v>90</v>
      </c>
      <c r="EXB56" s="359" t="s">
        <v>90</v>
      </c>
      <c r="EXC56" s="359" t="s">
        <v>90</v>
      </c>
      <c r="EXD56" s="359" t="s">
        <v>90</v>
      </c>
      <c r="EXE56" s="359" t="s">
        <v>90</v>
      </c>
      <c r="EXF56" s="359" t="s">
        <v>90</v>
      </c>
      <c r="EXG56" s="359" t="s">
        <v>90</v>
      </c>
      <c r="EXH56" s="359" t="s">
        <v>90</v>
      </c>
      <c r="EXI56" s="359" t="s">
        <v>90</v>
      </c>
      <c r="EXJ56" s="359" t="s">
        <v>90</v>
      </c>
      <c r="EXK56" s="359" t="s">
        <v>90</v>
      </c>
      <c r="EXL56" s="359" t="s">
        <v>90</v>
      </c>
      <c r="EXM56" s="359" t="s">
        <v>90</v>
      </c>
      <c r="EXN56" s="359" t="s">
        <v>90</v>
      </c>
      <c r="EXO56" s="359" t="s">
        <v>90</v>
      </c>
      <c r="EXP56" s="359" t="s">
        <v>90</v>
      </c>
      <c r="EXQ56" s="359" t="s">
        <v>90</v>
      </c>
      <c r="EXR56" s="359" t="s">
        <v>90</v>
      </c>
      <c r="EXS56" s="359" t="s">
        <v>90</v>
      </c>
      <c r="EXT56" s="359" t="s">
        <v>90</v>
      </c>
      <c r="EXU56" s="359" t="s">
        <v>90</v>
      </c>
      <c r="EXV56" s="359" t="s">
        <v>90</v>
      </c>
      <c r="EXW56" s="359" t="s">
        <v>90</v>
      </c>
      <c r="EXX56" s="359" t="s">
        <v>90</v>
      </c>
      <c r="EXY56" s="359" t="s">
        <v>90</v>
      </c>
      <c r="EXZ56" s="359" t="s">
        <v>90</v>
      </c>
      <c r="EYA56" s="359" t="s">
        <v>90</v>
      </c>
      <c r="EYB56" s="359" t="s">
        <v>90</v>
      </c>
      <c r="EYC56" s="359" t="s">
        <v>90</v>
      </c>
      <c r="EYD56" s="359" t="s">
        <v>90</v>
      </c>
      <c r="EYE56" s="359" t="s">
        <v>90</v>
      </c>
      <c r="EYF56" s="359" t="s">
        <v>90</v>
      </c>
      <c r="EYG56" s="359" t="s">
        <v>90</v>
      </c>
      <c r="EYH56" s="359" t="s">
        <v>90</v>
      </c>
      <c r="EYI56" s="359" t="s">
        <v>90</v>
      </c>
      <c r="EYJ56" s="359" t="s">
        <v>90</v>
      </c>
      <c r="EYK56" s="359" t="s">
        <v>90</v>
      </c>
      <c r="EYL56" s="359" t="s">
        <v>90</v>
      </c>
      <c r="EYM56" s="359" t="s">
        <v>90</v>
      </c>
      <c r="EYN56" s="359" t="s">
        <v>90</v>
      </c>
      <c r="EYO56" s="359" t="s">
        <v>90</v>
      </c>
      <c r="EYP56" s="359" t="s">
        <v>90</v>
      </c>
      <c r="EYQ56" s="359" t="s">
        <v>90</v>
      </c>
      <c r="EYR56" s="359" t="s">
        <v>90</v>
      </c>
      <c r="EYS56" s="359" t="s">
        <v>90</v>
      </c>
      <c r="EYT56" s="359" t="s">
        <v>90</v>
      </c>
      <c r="EYU56" s="359" t="s">
        <v>90</v>
      </c>
      <c r="EYV56" s="359" t="s">
        <v>90</v>
      </c>
      <c r="EYW56" s="359" t="s">
        <v>90</v>
      </c>
      <c r="EYX56" s="359" t="s">
        <v>90</v>
      </c>
      <c r="EYY56" s="359" t="s">
        <v>90</v>
      </c>
      <c r="EYZ56" s="359" t="s">
        <v>90</v>
      </c>
      <c r="EZA56" s="359" t="s">
        <v>90</v>
      </c>
      <c r="EZB56" s="359" t="s">
        <v>90</v>
      </c>
      <c r="EZC56" s="359" t="s">
        <v>90</v>
      </c>
      <c r="EZD56" s="359" t="s">
        <v>90</v>
      </c>
      <c r="EZE56" s="359" t="s">
        <v>90</v>
      </c>
      <c r="EZF56" s="359" t="s">
        <v>90</v>
      </c>
      <c r="EZG56" s="359" t="s">
        <v>90</v>
      </c>
      <c r="EZH56" s="359" t="s">
        <v>90</v>
      </c>
      <c r="EZI56" s="359" t="s">
        <v>90</v>
      </c>
      <c r="EZJ56" s="359" t="s">
        <v>90</v>
      </c>
      <c r="EZK56" s="359" t="s">
        <v>90</v>
      </c>
      <c r="EZL56" s="359" t="s">
        <v>90</v>
      </c>
      <c r="EZM56" s="359" t="s">
        <v>90</v>
      </c>
      <c r="EZN56" s="359" t="s">
        <v>90</v>
      </c>
      <c r="EZO56" s="359" t="s">
        <v>90</v>
      </c>
      <c r="EZP56" s="359" t="s">
        <v>90</v>
      </c>
      <c r="EZQ56" s="359" t="s">
        <v>90</v>
      </c>
      <c r="EZR56" s="359" t="s">
        <v>90</v>
      </c>
      <c r="EZS56" s="359" t="s">
        <v>90</v>
      </c>
      <c r="EZT56" s="359" t="s">
        <v>90</v>
      </c>
      <c r="EZU56" s="359" t="s">
        <v>90</v>
      </c>
      <c r="EZV56" s="359" t="s">
        <v>90</v>
      </c>
      <c r="EZW56" s="359" t="s">
        <v>90</v>
      </c>
      <c r="EZX56" s="359" t="s">
        <v>90</v>
      </c>
      <c r="EZY56" s="359" t="s">
        <v>90</v>
      </c>
      <c r="EZZ56" s="359" t="s">
        <v>90</v>
      </c>
      <c r="FAA56" s="359" t="s">
        <v>90</v>
      </c>
      <c r="FAB56" s="359" t="s">
        <v>90</v>
      </c>
      <c r="FAC56" s="359" t="s">
        <v>90</v>
      </c>
      <c r="FAD56" s="359" t="s">
        <v>90</v>
      </c>
      <c r="FAE56" s="359" t="s">
        <v>90</v>
      </c>
      <c r="FAF56" s="359" t="s">
        <v>90</v>
      </c>
      <c r="FAG56" s="359" t="s">
        <v>90</v>
      </c>
      <c r="FAH56" s="359" t="s">
        <v>90</v>
      </c>
      <c r="FAI56" s="359" t="s">
        <v>90</v>
      </c>
      <c r="FAJ56" s="359" t="s">
        <v>90</v>
      </c>
      <c r="FAK56" s="359" t="s">
        <v>90</v>
      </c>
      <c r="FAL56" s="359" t="s">
        <v>90</v>
      </c>
      <c r="FAM56" s="359" t="s">
        <v>90</v>
      </c>
      <c r="FAN56" s="359" t="s">
        <v>90</v>
      </c>
      <c r="FAO56" s="359" t="s">
        <v>90</v>
      </c>
      <c r="FAP56" s="359" t="s">
        <v>90</v>
      </c>
      <c r="FAQ56" s="359" t="s">
        <v>90</v>
      </c>
      <c r="FAR56" s="359" t="s">
        <v>90</v>
      </c>
      <c r="FAS56" s="359" t="s">
        <v>90</v>
      </c>
      <c r="FAT56" s="359" t="s">
        <v>90</v>
      </c>
      <c r="FAU56" s="359" t="s">
        <v>90</v>
      </c>
      <c r="FAV56" s="359" t="s">
        <v>90</v>
      </c>
      <c r="FAW56" s="359" t="s">
        <v>90</v>
      </c>
      <c r="FAX56" s="359" t="s">
        <v>90</v>
      </c>
      <c r="FAY56" s="359" t="s">
        <v>90</v>
      </c>
      <c r="FAZ56" s="359" t="s">
        <v>90</v>
      </c>
      <c r="FBA56" s="359" t="s">
        <v>90</v>
      </c>
      <c r="FBB56" s="359" t="s">
        <v>90</v>
      </c>
      <c r="FBC56" s="359" t="s">
        <v>90</v>
      </c>
      <c r="FBD56" s="359" t="s">
        <v>90</v>
      </c>
      <c r="FBE56" s="359" t="s">
        <v>90</v>
      </c>
      <c r="FBF56" s="359" t="s">
        <v>90</v>
      </c>
      <c r="FBG56" s="359" t="s">
        <v>90</v>
      </c>
      <c r="FBH56" s="359" t="s">
        <v>90</v>
      </c>
      <c r="FBI56" s="359" t="s">
        <v>90</v>
      </c>
      <c r="FBJ56" s="359" t="s">
        <v>90</v>
      </c>
      <c r="FBK56" s="359" t="s">
        <v>90</v>
      </c>
      <c r="FBL56" s="359" t="s">
        <v>90</v>
      </c>
      <c r="FBM56" s="359" t="s">
        <v>90</v>
      </c>
      <c r="FBN56" s="359" t="s">
        <v>90</v>
      </c>
      <c r="FBO56" s="359" t="s">
        <v>90</v>
      </c>
      <c r="FBP56" s="359" t="s">
        <v>90</v>
      </c>
      <c r="FBQ56" s="359" t="s">
        <v>90</v>
      </c>
      <c r="FBR56" s="359" t="s">
        <v>90</v>
      </c>
      <c r="FBS56" s="359" t="s">
        <v>90</v>
      </c>
      <c r="FBT56" s="359" t="s">
        <v>90</v>
      </c>
      <c r="FBU56" s="359" t="s">
        <v>90</v>
      </c>
      <c r="FBV56" s="359" t="s">
        <v>90</v>
      </c>
      <c r="FBW56" s="359" t="s">
        <v>90</v>
      </c>
      <c r="FBX56" s="359" t="s">
        <v>90</v>
      </c>
      <c r="FBY56" s="359" t="s">
        <v>90</v>
      </c>
      <c r="FBZ56" s="359" t="s">
        <v>90</v>
      </c>
      <c r="FCA56" s="359" t="s">
        <v>90</v>
      </c>
      <c r="FCB56" s="359" t="s">
        <v>90</v>
      </c>
      <c r="FCC56" s="359" t="s">
        <v>90</v>
      </c>
      <c r="FCD56" s="359" t="s">
        <v>90</v>
      </c>
      <c r="FCE56" s="359" t="s">
        <v>90</v>
      </c>
      <c r="FCF56" s="359" t="s">
        <v>90</v>
      </c>
      <c r="FCG56" s="359" t="s">
        <v>90</v>
      </c>
      <c r="FCH56" s="359" t="s">
        <v>90</v>
      </c>
      <c r="FCI56" s="359" t="s">
        <v>90</v>
      </c>
      <c r="FCJ56" s="359" t="s">
        <v>90</v>
      </c>
      <c r="FCK56" s="359" t="s">
        <v>90</v>
      </c>
      <c r="FCL56" s="359" t="s">
        <v>90</v>
      </c>
      <c r="FCM56" s="359" t="s">
        <v>90</v>
      </c>
      <c r="FCN56" s="359" t="s">
        <v>90</v>
      </c>
      <c r="FCO56" s="359" t="s">
        <v>90</v>
      </c>
      <c r="FCP56" s="359" t="s">
        <v>90</v>
      </c>
      <c r="FCQ56" s="359" t="s">
        <v>90</v>
      </c>
      <c r="FCR56" s="359" t="s">
        <v>90</v>
      </c>
      <c r="FCS56" s="359" t="s">
        <v>90</v>
      </c>
      <c r="FCT56" s="359" t="s">
        <v>90</v>
      </c>
      <c r="FCU56" s="359" t="s">
        <v>90</v>
      </c>
      <c r="FCV56" s="359" t="s">
        <v>90</v>
      </c>
      <c r="FCW56" s="359" t="s">
        <v>90</v>
      </c>
      <c r="FCX56" s="359" t="s">
        <v>90</v>
      </c>
      <c r="FCY56" s="359" t="s">
        <v>90</v>
      </c>
      <c r="FCZ56" s="359" t="s">
        <v>90</v>
      </c>
      <c r="FDA56" s="359" t="s">
        <v>90</v>
      </c>
      <c r="FDB56" s="359" t="s">
        <v>90</v>
      </c>
      <c r="FDC56" s="359" t="s">
        <v>90</v>
      </c>
      <c r="FDD56" s="359" t="s">
        <v>90</v>
      </c>
      <c r="FDE56" s="359" t="s">
        <v>90</v>
      </c>
      <c r="FDF56" s="359" t="s">
        <v>90</v>
      </c>
      <c r="FDG56" s="359" t="s">
        <v>90</v>
      </c>
      <c r="FDH56" s="359" t="s">
        <v>90</v>
      </c>
      <c r="FDI56" s="359" t="s">
        <v>90</v>
      </c>
      <c r="FDJ56" s="359" t="s">
        <v>90</v>
      </c>
      <c r="FDK56" s="359" t="s">
        <v>90</v>
      </c>
      <c r="FDL56" s="359" t="s">
        <v>90</v>
      </c>
      <c r="FDM56" s="359" t="s">
        <v>90</v>
      </c>
      <c r="FDN56" s="359" t="s">
        <v>90</v>
      </c>
      <c r="FDO56" s="359" t="s">
        <v>90</v>
      </c>
      <c r="FDP56" s="359" t="s">
        <v>90</v>
      </c>
      <c r="FDQ56" s="359" t="s">
        <v>90</v>
      </c>
      <c r="FDR56" s="359" t="s">
        <v>90</v>
      </c>
      <c r="FDS56" s="359" t="s">
        <v>90</v>
      </c>
      <c r="FDT56" s="359" t="s">
        <v>90</v>
      </c>
      <c r="FDU56" s="359" t="s">
        <v>90</v>
      </c>
      <c r="FDV56" s="359" t="s">
        <v>90</v>
      </c>
      <c r="FDW56" s="359" t="s">
        <v>90</v>
      </c>
      <c r="FDX56" s="359" t="s">
        <v>90</v>
      </c>
      <c r="FDY56" s="359" t="s">
        <v>90</v>
      </c>
      <c r="FDZ56" s="359" t="s">
        <v>90</v>
      </c>
      <c r="FEA56" s="359" t="s">
        <v>90</v>
      </c>
      <c r="FEB56" s="359" t="s">
        <v>90</v>
      </c>
      <c r="FEC56" s="359" t="s">
        <v>90</v>
      </c>
      <c r="FED56" s="359" t="s">
        <v>90</v>
      </c>
      <c r="FEE56" s="359" t="s">
        <v>90</v>
      </c>
      <c r="FEF56" s="359" t="s">
        <v>90</v>
      </c>
      <c r="FEG56" s="359" t="s">
        <v>90</v>
      </c>
      <c r="FEH56" s="359" t="s">
        <v>90</v>
      </c>
      <c r="FEI56" s="359" t="s">
        <v>90</v>
      </c>
      <c r="FEJ56" s="359" t="s">
        <v>90</v>
      </c>
      <c r="FEK56" s="359" t="s">
        <v>90</v>
      </c>
      <c r="FEL56" s="359" t="s">
        <v>90</v>
      </c>
      <c r="FEM56" s="359" t="s">
        <v>90</v>
      </c>
      <c r="FEN56" s="359" t="s">
        <v>90</v>
      </c>
      <c r="FEO56" s="359" t="s">
        <v>90</v>
      </c>
      <c r="FEP56" s="359" t="s">
        <v>90</v>
      </c>
      <c r="FEQ56" s="359" t="s">
        <v>90</v>
      </c>
      <c r="FER56" s="359" t="s">
        <v>90</v>
      </c>
      <c r="FES56" s="359" t="s">
        <v>90</v>
      </c>
      <c r="FET56" s="359" t="s">
        <v>90</v>
      </c>
      <c r="FEU56" s="359" t="s">
        <v>90</v>
      </c>
      <c r="FEV56" s="359" t="s">
        <v>90</v>
      </c>
      <c r="FEW56" s="359" t="s">
        <v>90</v>
      </c>
      <c r="FEX56" s="359" t="s">
        <v>90</v>
      </c>
      <c r="FEY56" s="359" t="s">
        <v>90</v>
      </c>
      <c r="FEZ56" s="359" t="s">
        <v>90</v>
      </c>
      <c r="FFA56" s="359" t="s">
        <v>90</v>
      </c>
      <c r="FFB56" s="359" t="s">
        <v>90</v>
      </c>
      <c r="FFC56" s="359" t="s">
        <v>90</v>
      </c>
      <c r="FFD56" s="359" t="s">
        <v>90</v>
      </c>
      <c r="FFE56" s="359" t="s">
        <v>90</v>
      </c>
      <c r="FFF56" s="359" t="s">
        <v>90</v>
      </c>
      <c r="FFG56" s="359" t="s">
        <v>90</v>
      </c>
      <c r="FFH56" s="359" t="s">
        <v>90</v>
      </c>
      <c r="FFI56" s="359" t="s">
        <v>90</v>
      </c>
      <c r="FFJ56" s="359" t="s">
        <v>90</v>
      </c>
      <c r="FFK56" s="359" t="s">
        <v>90</v>
      </c>
      <c r="FFL56" s="359" t="s">
        <v>90</v>
      </c>
      <c r="FFM56" s="359" t="s">
        <v>90</v>
      </c>
      <c r="FFN56" s="359" t="s">
        <v>90</v>
      </c>
      <c r="FFO56" s="359" t="s">
        <v>90</v>
      </c>
      <c r="FFP56" s="359" t="s">
        <v>90</v>
      </c>
      <c r="FFQ56" s="359" t="s">
        <v>90</v>
      </c>
      <c r="FFR56" s="359" t="s">
        <v>90</v>
      </c>
      <c r="FFS56" s="359" t="s">
        <v>90</v>
      </c>
      <c r="FFT56" s="359" t="s">
        <v>90</v>
      </c>
      <c r="FFU56" s="359" t="s">
        <v>90</v>
      </c>
      <c r="FFV56" s="359" t="s">
        <v>90</v>
      </c>
      <c r="FFW56" s="359" t="s">
        <v>90</v>
      </c>
      <c r="FFX56" s="359" t="s">
        <v>90</v>
      </c>
      <c r="FFY56" s="359" t="s">
        <v>90</v>
      </c>
      <c r="FFZ56" s="359" t="s">
        <v>90</v>
      </c>
      <c r="FGA56" s="359" t="s">
        <v>90</v>
      </c>
      <c r="FGB56" s="359" t="s">
        <v>90</v>
      </c>
      <c r="FGC56" s="359" t="s">
        <v>90</v>
      </c>
      <c r="FGD56" s="359" t="s">
        <v>90</v>
      </c>
      <c r="FGE56" s="359" t="s">
        <v>90</v>
      </c>
      <c r="FGF56" s="359" t="s">
        <v>90</v>
      </c>
      <c r="FGG56" s="359" t="s">
        <v>90</v>
      </c>
      <c r="FGH56" s="359" t="s">
        <v>90</v>
      </c>
      <c r="FGI56" s="359" t="s">
        <v>90</v>
      </c>
      <c r="FGJ56" s="359" t="s">
        <v>90</v>
      </c>
      <c r="FGK56" s="359" t="s">
        <v>90</v>
      </c>
      <c r="FGL56" s="359" t="s">
        <v>90</v>
      </c>
      <c r="FGM56" s="359" t="s">
        <v>90</v>
      </c>
      <c r="FGN56" s="359" t="s">
        <v>90</v>
      </c>
      <c r="FGO56" s="359" t="s">
        <v>90</v>
      </c>
      <c r="FGP56" s="359" t="s">
        <v>90</v>
      </c>
      <c r="FGQ56" s="359" t="s">
        <v>90</v>
      </c>
      <c r="FGR56" s="359" t="s">
        <v>90</v>
      </c>
      <c r="FGS56" s="359" t="s">
        <v>90</v>
      </c>
      <c r="FGT56" s="359" t="s">
        <v>90</v>
      </c>
      <c r="FGU56" s="359" t="s">
        <v>90</v>
      </c>
      <c r="FGV56" s="359" t="s">
        <v>90</v>
      </c>
      <c r="FGW56" s="359" t="s">
        <v>90</v>
      </c>
      <c r="FGX56" s="359" t="s">
        <v>90</v>
      </c>
      <c r="FGY56" s="359" t="s">
        <v>90</v>
      </c>
      <c r="FGZ56" s="359" t="s">
        <v>90</v>
      </c>
      <c r="FHA56" s="359" t="s">
        <v>90</v>
      </c>
      <c r="FHB56" s="359" t="s">
        <v>90</v>
      </c>
      <c r="FHC56" s="359" t="s">
        <v>90</v>
      </c>
      <c r="FHD56" s="359" t="s">
        <v>90</v>
      </c>
      <c r="FHE56" s="359" t="s">
        <v>90</v>
      </c>
      <c r="FHF56" s="359" t="s">
        <v>90</v>
      </c>
      <c r="FHG56" s="359" t="s">
        <v>90</v>
      </c>
      <c r="FHH56" s="359" t="s">
        <v>90</v>
      </c>
      <c r="FHI56" s="359" t="s">
        <v>90</v>
      </c>
      <c r="FHJ56" s="359" t="s">
        <v>90</v>
      </c>
      <c r="FHK56" s="359" t="s">
        <v>90</v>
      </c>
      <c r="FHL56" s="359" t="s">
        <v>90</v>
      </c>
      <c r="FHM56" s="359" t="s">
        <v>90</v>
      </c>
      <c r="FHN56" s="359" t="s">
        <v>90</v>
      </c>
      <c r="FHO56" s="359" t="s">
        <v>90</v>
      </c>
      <c r="FHP56" s="359" t="s">
        <v>90</v>
      </c>
      <c r="FHQ56" s="359" t="s">
        <v>90</v>
      </c>
      <c r="FHR56" s="359" t="s">
        <v>90</v>
      </c>
      <c r="FHS56" s="359" t="s">
        <v>90</v>
      </c>
      <c r="FHT56" s="359" t="s">
        <v>90</v>
      </c>
      <c r="FHU56" s="359" t="s">
        <v>90</v>
      </c>
      <c r="FHV56" s="359" t="s">
        <v>90</v>
      </c>
      <c r="FHW56" s="359" t="s">
        <v>90</v>
      </c>
      <c r="FHX56" s="359" t="s">
        <v>90</v>
      </c>
      <c r="FHY56" s="359" t="s">
        <v>90</v>
      </c>
      <c r="FHZ56" s="359" t="s">
        <v>90</v>
      </c>
      <c r="FIA56" s="359" t="s">
        <v>90</v>
      </c>
      <c r="FIB56" s="359" t="s">
        <v>90</v>
      </c>
      <c r="FIC56" s="359" t="s">
        <v>90</v>
      </c>
      <c r="FID56" s="359" t="s">
        <v>90</v>
      </c>
      <c r="FIE56" s="359" t="s">
        <v>90</v>
      </c>
      <c r="FIF56" s="359" t="s">
        <v>90</v>
      </c>
      <c r="FIG56" s="359" t="s">
        <v>90</v>
      </c>
      <c r="FIH56" s="359" t="s">
        <v>90</v>
      </c>
      <c r="FII56" s="359" t="s">
        <v>90</v>
      </c>
      <c r="FIJ56" s="359" t="s">
        <v>90</v>
      </c>
      <c r="FIK56" s="359" t="s">
        <v>90</v>
      </c>
      <c r="FIL56" s="359" t="s">
        <v>90</v>
      </c>
      <c r="FIM56" s="359" t="s">
        <v>90</v>
      </c>
      <c r="FIN56" s="359" t="s">
        <v>90</v>
      </c>
      <c r="FIO56" s="359" t="s">
        <v>90</v>
      </c>
      <c r="FIP56" s="359" t="s">
        <v>90</v>
      </c>
      <c r="FIQ56" s="359" t="s">
        <v>90</v>
      </c>
      <c r="FIR56" s="359" t="s">
        <v>90</v>
      </c>
      <c r="FIS56" s="359" t="s">
        <v>90</v>
      </c>
      <c r="FIT56" s="359" t="s">
        <v>90</v>
      </c>
      <c r="FIU56" s="359" t="s">
        <v>90</v>
      </c>
      <c r="FIV56" s="359" t="s">
        <v>90</v>
      </c>
      <c r="FIW56" s="359" t="s">
        <v>90</v>
      </c>
      <c r="FIX56" s="359" t="s">
        <v>90</v>
      </c>
      <c r="FIY56" s="359" t="s">
        <v>90</v>
      </c>
      <c r="FIZ56" s="359" t="s">
        <v>90</v>
      </c>
      <c r="FJA56" s="359" t="s">
        <v>90</v>
      </c>
      <c r="FJB56" s="359" t="s">
        <v>90</v>
      </c>
      <c r="FJC56" s="359" t="s">
        <v>90</v>
      </c>
      <c r="FJD56" s="359" t="s">
        <v>90</v>
      </c>
      <c r="FJE56" s="359" t="s">
        <v>90</v>
      </c>
      <c r="FJF56" s="359" t="s">
        <v>90</v>
      </c>
      <c r="FJG56" s="359" t="s">
        <v>90</v>
      </c>
      <c r="FJH56" s="359" t="s">
        <v>90</v>
      </c>
      <c r="FJI56" s="359" t="s">
        <v>90</v>
      </c>
      <c r="FJJ56" s="359" t="s">
        <v>90</v>
      </c>
      <c r="FJK56" s="359" t="s">
        <v>90</v>
      </c>
      <c r="FJL56" s="359" t="s">
        <v>90</v>
      </c>
      <c r="FJM56" s="359" t="s">
        <v>90</v>
      </c>
      <c r="FJN56" s="359" t="s">
        <v>90</v>
      </c>
      <c r="FJO56" s="359" t="s">
        <v>90</v>
      </c>
      <c r="FJP56" s="359" t="s">
        <v>90</v>
      </c>
      <c r="FJQ56" s="359" t="s">
        <v>90</v>
      </c>
      <c r="FJR56" s="359" t="s">
        <v>90</v>
      </c>
      <c r="FJS56" s="359" t="s">
        <v>90</v>
      </c>
      <c r="FJT56" s="359" t="s">
        <v>90</v>
      </c>
      <c r="FJU56" s="359" t="s">
        <v>90</v>
      </c>
      <c r="FJV56" s="359" t="s">
        <v>90</v>
      </c>
      <c r="FJW56" s="359" t="s">
        <v>90</v>
      </c>
      <c r="FJX56" s="359" t="s">
        <v>90</v>
      </c>
      <c r="FJY56" s="359" t="s">
        <v>90</v>
      </c>
      <c r="FJZ56" s="359" t="s">
        <v>90</v>
      </c>
      <c r="FKA56" s="359" t="s">
        <v>90</v>
      </c>
      <c r="FKB56" s="359" t="s">
        <v>90</v>
      </c>
      <c r="FKC56" s="359" t="s">
        <v>90</v>
      </c>
      <c r="FKD56" s="359" t="s">
        <v>90</v>
      </c>
      <c r="FKE56" s="359" t="s">
        <v>90</v>
      </c>
      <c r="FKF56" s="359" t="s">
        <v>90</v>
      </c>
      <c r="FKG56" s="359" t="s">
        <v>90</v>
      </c>
      <c r="FKH56" s="359" t="s">
        <v>90</v>
      </c>
      <c r="FKI56" s="359" t="s">
        <v>90</v>
      </c>
      <c r="FKJ56" s="359" t="s">
        <v>90</v>
      </c>
      <c r="FKK56" s="359" t="s">
        <v>90</v>
      </c>
      <c r="FKL56" s="359" t="s">
        <v>90</v>
      </c>
      <c r="FKM56" s="359" t="s">
        <v>90</v>
      </c>
      <c r="FKN56" s="359" t="s">
        <v>90</v>
      </c>
      <c r="FKO56" s="359" t="s">
        <v>90</v>
      </c>
      <c r="FKP56" s="359" t="s">
        <v>90</v>
      </c>
      <c r="FKQ56" s="359" t="s">
        <v>90</v>
      </c>
      <c r="FKR56" s="359" t="s">
        <v>90</v>
      </c>
      <c r="FKS56" s="359" t="s">
        <v>90</v>
      </c>
      <c r="FKT56" s="359" t="s">
        <v>90</v>
      </c>
      <c r="FKU56" s="359" t="s">
        <v>90</v>
      </c>
      <c r="FKV56" s="359" t="s">
        <v>90</v>
      </c>
      <c r="FKW56" s="359" t="s">
        <v>90</v>
      </c>
      <c r="FKX56" s="359" t="s">
        <v>90</v>
      </c>
      <c r="FKY56" s="359" t="s">
        <v>90</v>
      </c>
      <c r="FKZ56" s="359" t="s">
        <v>90</v>
      </c>
      <c r="FLA56" s="359" t="s">
        <v>90</v>
      </c>
      <c r="FLB56" s="359" t="s">
        <v>90</v>
      </c>
      <c r="FLC56" s="359" t="s">
        <v>90</v>
      </c>
      <c r="FLD56" s="359" t="s">
        <v>90</v>
      </c>
      <c r="FLE56" s="359" t="s">
        <v>90</v>
      </c>
      <c r="FLF56" s="359" t="s">
        <v>90</v>
      </c>
      <c r="FLG56" s="359" t="s">
        <v>90</v>
      </c>
      <c r="FLH56" s="359" t="s">
        <v>90</v>
      </c>
      <c r="FLI56" s="359" t="s">
        <v>90</v>
      </c>
      <c r="FLJ56" s="359" t="s">
        <v>90</v>
      </c>
      <c r="FLK56" s="359" t="s">
        <v>90</v>
      </c>
      <c r="FLL56" s="359" t="s">
        <v>90</v>
      </c>
      <c r="FLM56" s="359" t="s">
        <v>90</v>
      </c>
      <c r="FLN56" s="359" t="s">
        <v>90</v>
      </c>
      <c r="FLO56" s="359" t="s">
        <v>90</v>
      </c>
      <c r="FLP56" s="359" t="s">
        <v>90</v>
      </c>
      <c r="FLQ56" s="359" t="s">
        <v>90</v>
      </c>
      <c r="FLR56" s="359" t="s">
        <v>90</v>
      </c>
      <c r="FLS56" s="359" t="s">
        <v>90</v>
      </c>
      <c r="FLT56" s="359" t="s">
        <v>90</v>
      </c>
      <c r="FLU56" s="359" t="s">
        <v>90</v>
      </c>
      <c r="FLV56" s="359" t="s">
        <v>90</v>
      </c>
      <c r="FLW56" s="359" t="s">
        <v>90</v>
      </c>
      <c r="FLX56" s="359" t="s">
        <v>90</v>
      </c>
      <c r="FLY56" s="359" t="s">
        <v>90</v>
      </c>
      <c r="FLZ56" s="359" t="s">
        <v>90</v>
      </c>
      <c r="FMA56" s="359" t="s">
        <v>90</v>
      </c>
      <c r="FMB56" s="359" t="s">
        <v>90</v>
      </c>
      <c r="FMC56" s="359" t="s">
        <v>90</v>
      </c>
      <c r="FMD56" s="359" t="s">
        <v>90</v>
      </c>
      <c r="FME56" s="359" t="s">
        <v>90</v>
      </c>
      <c r="FMF56" s="359" t="s">
        <v>90</v>
      </c>
      <c r="FMG56" s="359" t="s">
        <v>90</v>
      </c>
      <c r="FMH56" s="359" t="s">
        <v>90</v>
      </c>
      <c r="FMI56" s="359" t="s">
        <v>90</v>
      </c>
      <c r="FMJ56" s="359" t="s">
        <v>90</v>
      </c>
      <c r="FMK56" s="359" t="s">
        <v>90</v>
      </c>
      <c r="FML56" s="359" t="s">
        <v>90</v>
      </c>
      <c r="FMM56" s="359" t="s">
        <v>90</v>
      </c>
      <c r="FMN56" s="359" t="s">
        <v>90</v>
      </c>
      <c r="FMO56" s="359" t="s">
        <v>90</v>
      </c>
      <c r="FMP56" s="359" t="s">
        <v>90</v>
      </c>
      <c r="FMQ56" s="359" t="s">
        <v>90</v>
      </c>
      <c r="FMR56" s="359" t="s">
        <v>90</v>
      </c>
      <c r="FMS56" s="359" t="s">
        <v>90</v>
      </c>
      <c r="FMT56" s="359" t="s">
        <v>90</v>
      </c>
      <c r="FMU56" s="359" t="s">
        <v>90</v>
      </c>
      <c r="FMV56" s="359" t="s">
        <v>90</v>
      </c>
      <c r="FMW56" s="359" t="s">
        <v>90</v>
      </c>
      <c r="FMX56" s="359" t="s">
        <v>90</v>
      </c>
      <c r="FMY56" s="359" t="s">
        <v>90</v>
      </c>
      <c r="FMZ56" s="359" t="s">
        <v>90</v>
      </c>
      <c r="FNA56" s="359" t="s">
        <v>90</v>
      </c>
      <c r="FNB56" s="359" t="s">
        <v>90</v>
      </c>
      <c r="FNC56" s="359" t="s">
        <v>90</v>
      </c>
      <c r="FND56" s="359" t="s">
        <v>90</v>
      </c>
      <c r="FNE56" s="359" t="s">
        <v>90</v>
      </c>
      <c r="FNF56" s="359" t="s">
        <v>90</v>
      </c>
      <c r="FNG56" s="359" t="s">
        <v>90</v>
      </c>
      <c r="FNH56" s="359" t="s">
        <v>90</v>
      </c>
      <c r="FNI56" s="359" t="s">
        <v>90</v>
      </c>
      <c r="FNJ56" s="359" t="s">
        <v>90</v>
      </c>
      <c r="FNK56" s="359" t="s">
        <v>90</v>
      </c>
      <c r="FNL56" s="359" t="s">
        <v>90</v>
      </c>
      <c r="FNM56" s="359" t="s">
        <v>90</v>
      </c>
      <c r="FNN56" s="359" t="s">
        <v>90</v>
      </c>
      <c r="FNO56" s="359" t="s">
        <v>90</v>
      </c>
      <c r="FNP56" s="359" t="s">
        <v>90</v>
      </c>
      <c r="FNQ56" s="359" t="s">
        <v>90</v>
      </c>
      <c r="FNR56" s="359" t="s">
        <v>90</v>
      </c>
      <c r="FNS56" s="359" t="s">
        <v>90</v>
      </c>
      <c r="FNT56" s="359" t="s">
        <v>90</v>
      </c>
      <c r="FNU56" s="359" t="s">
        <v>90</v>
      </c>
      <c r="FNV56" s="359" t="s">
        <v>90</v>
      </c>
      <c r="FNW56" s="359" t="s">
        <v>90</v>
      </c>
      <c r="FNX56" s="359" t="s">
        <v>90</v>
      </c>
      <c r="FNY56" s="359" t="s">
        <v>90</v>
      </c>
      <c r="FNZ56" s="359" t="s">
        <v>90</v>
      </c>
      <c r="FOA56" s="359" t="s">
        <v>90</v>
      </c>
      <c r="FOB56" s="359" t="s">
        <v>90</v>
      </c>
      <c r="FOC56" s="359" t="s">
        <v>90</v>
      </c>
      <c r="FOD56" s="359" t="s">
        <v>90</v>
      </c>
      <c r="FOE56" s="359" t="s">
        <v>90</v>
      </c>
      <c r="FOF56" s="359" t="s">
        <v>90</v>
      </c>
      <c r="FOG56" s="359" t="s">
        <v>90</v>
      </c>
      <c r="FOH56" s="359" t="s">
        <v>90</v>
      </c>
      <c r="FOI56" s="359" t="s">
        <v>90</v>
      </c>
      <c r="FOJ56" s="359" t="s">
        <v>90</v>
      </c>
      <c r="FOK56" s="359" t="s">
        <v>90</v>
      </c>
      <c r="FOL56" s="359" t="s">
        <v>90</v>
      </c>
      <c r="FOM56" s="359" t="s">
        <v>90</v>
      </c>
      <c r="FON56" s="359" t="s">
        <v>90</v>
      </c>
      <c r="FOO56" s="359" t="s">
        <v>90</v>
      </c>
      <c r="FOP56" s="359" t="s">
        <v>90</v>
      </c>
      <c r="FOQ56" s="359" t="s">
        <v>90</v>
      </c>
      <c r="FOR56" s="359" t="s">
        <v>90</v>
      </c>
      <c r="FOS56" s="359" t="s">
        <v>90</v>
      </c>
      <c r="FOT56" s="359" t="s">
        <v>90</v>
      </c>
      <c r="FOU56" s="359" t="s">
        <v>90</v>
      </c>
      <c r="FOV56" s="359" t="s">
        <v>90</v>
      </c>
      <c r="FOW56" s="359" t="s">
        <v>90</v>
      </c>
      <c r="FOX56" s="359" t="s">
        <v>90</v>
      </c>
      <c r="FOY56" s="359" t="s">
        <v>90</v>
      </c>
      <c r="FOZ56" s="359" t="s">
        <v>90</v>
      </c>
      <c r="FPA56" s="359" t="s">
        <v>90</v>
      </c>
      <c r="FPB56" s="359" t="s">
        <v>90</v>
      </c>
      <c r="FPC56" s="359" t="s">
        <v>90</v>
      </c>
      <c r="FPD56" s="359" t="s">
        <v>90</v>
      </c>
      <c r="FPE56" s="359" t="s">
        <v>90</v>
      </c>
      <c r="FPF56" s="359" t="s">
        <v>90</v>
      </c>
      <c r="FPG56" s="359" t="s">
        <v>90</v>
      </c>
      <c r="FPH56" s="359" t="s">
        <v>90</v>
      </c>
      <c r="FPI56" s="359" t="s">
        <v>90</v>
      </c>
      <c r="FPJ56" s="359" t="s">
        <v>90</v>
      </c>
      <c r="FPK56" s="359" t="s">
        <v>90</v>
      </c>
      <c r="FPL56" s="359" t="s">
        <v>90</v>
      </c>
      <c r="FPM56" s="359" t="s">
        <v>90</v>
      </c>
      <c r="FPN56" s="359" t="s">
        <v>90</v>
      </c>
      <c r="FPO56" s="359" t="s">
        <v>90</v>
      </c>
      <c r="FPP56" s="359" t="s">
        <v>90</v>
      </c>
      <c r="FPQ56" s="359" t="s">
        <v>90</v>
      </c>
      <c r="FPR56" s="359" t="s">
        <v>90</v>
      </c>
      <c r="FPS56" s="359" t="s">
        <v>90</v>
      </c>
      <c r="FPT56" s="359" t="s">
        <v>90</v>
      </c>
      <c r="FPU56" s="359" t="s">
        <v>90</v>
      </c>
      <c r="FPV56" s="359" t="s">
        <v>90</v>
      </c>
      <c r="FPW56" s="359" t="s">
        <v>90</v>
      </c>
      <c r="FPX56" s="359" t="s">
        <v>90</v>
      </c>
      <c r="FPY56" s="359" t="s">
        <v>90</v>
      </c>
      <c r="FPZ56" s="359" t="s">
        <v>90</v>
      </c>
      <c r="FQA56" s="359" t="s">
        <v>90</v>
      </c>
      <c r="FQB56" s="359" t="s">
        <v>90</v>
      </c>
      <c r="FQC56" s="359" t="s">
        <v>90</v>
      </c>
      <c r="FQD56" s="359" t="s">
        <v>90</v>
      </c>
      <c r="FQE56" s="359" t="s">
        <v>90</v>
      </c>
      <c r="FQF56" s="359" t="s">
        <v>90</v>
      </c>
      <c r="FQG56" s="359" t="s">
        <v>90</v>
      </c>
      <c r="FQH56" s="359" t="s">
        <v>90</v>
      </c>
      <c r="FQI56" s="359" t="s">
        <v>90</v>
      </c>
      <c r="FQJ56" s="359" t="s">
        <v>90</v>
      </c>
      <c r="FQK56" s="359" t="s">
        <v>90</v>
      </c>
      <c r="FQL56" s="359" t="s">
        <v>90</v>
      </c>
      <c r="FQM56" s="359" t="s">
        <v>90</v>
      </c>
      <c r="FQN56" s="359" t="s">
        <v>90</v>
      </c>
      <c r="FQO56" s="359" t="s">
        <v>90</v>
      </c>
      <c r="FQP56" s="359" t="s">
        <v>90</v>
      </c>
      <c r="FQQ56" s="359" t="s">
        <v>90</v>
      </c>
      <c r="FQR56" s="359" t="s">
        <v>90</v>
      </c>
      <c r="FQS56" s="359" t="s">
        <v>90</v>
      </c>
      <c r="FQT56" s="359" t="s">
        <v>90</v>
      </c>
      <c r="FQU56" s="359" t="s">
        <v>90</v>
      </c>
      <c r="FQV56" s="359" t="s">
        <v>90</v>
      </c>
      <c r="FQW56" s="359" t="s">
        <v>90</v>
      </c>
      <c r="FQX56" s="359" t="s">
        <v>90</v>
      </c>
      <c r="FQY56" s="359" t="s">
        <v>90</v>
      </c>
      <c r="FQZ56" s="359" t="s">
        <v>90</v>
      </c>
      <c r="FRA56" s="359" t="s">
        <v>90</v>
      </c>
      <c r="FRB56" s="359" t="s">
        <v>90</v>
      </c>
      <c r="FRC56" s="359" t="s">
        <v>90</v>
      </c>
      <c r="FRD56" s="359" t="s">
        <v>90</v>
      </c>
      <c r="FRE56" s="359" t="s">
        <v>90</v>
      </c>
      <c r="FRF56" s="359" t="s">
        <v>90</v>
      </c>
      <c r="FRG56" s="359" t="s">
        <v>90</v>
      </c>
      <c r="FRH56" s="359" t="s">
        <v>90</v>
      </c>
      <c r="FRI56" s="359" t="s">
        <v>90</v>
      </c>
      <c r="FRJ56" s="359" t="s">
        <v>90</v>
      </c>
      <c r="FRK56" s="359" t="s">
        <v>90</v>
      </c>
      <c r="FRL56" s="359" t="s">
        <v>90</v>
      </c>
      <c r="FRM56" s="359" t="s">
        <v>90</v>
      </c>
      <c r="FRN56" s="359" t="s">
        <v>90</v>
      </c>
      <c r="FRO56" s="359" t="s">
        <v>90</v>
      </c>
      <c r="FRP56" s="359" t="s">
        <v>90</v>
      </c>
      <c r="FRQ56" s="359" t="s">
        <v>90</v>
      </c>
      <c r="FRR56" s="359" t="s">
        <v>90</v>
      </c>
      <c r="FRS56" s="359" t="s">
        <v>90</v>
      </c>
      <c r="FRT56" s="359" t="s">
        <v>90</v>
      </c>
      <c r="FRU56" s="359" t="s">
        <v>90</v>
      </c>
      <c r="FRV56" s="359" t="s">
        <v>90</v>
      </c>
      <c r="FRW56" s="359" t="s">
        <v>90</v>
      </c>
      <c r="FRX56" s="359" t="s">
        <v>90</v>
      </c>
      <c r="FRY56" s="359" t="s">
        <v>90</v>
      </c>
      <c r="FRZ56" s="359" t="s">
        <v>90</v>
      </c>
      <c r="FSA56" s="359" t="s">
        <v>90</v>
      </c>
      <c r="FSB56" s="359" t="s">
        <v>90</v>
      </c>
      <c r="FSC56" s="359" t="s">
        <v>90</v>
      </c>
      <c r="FSD56" s="359" t="s">
        <v>90</v>
      </c>
      <c r="FSE56" s="359" t="s">
        <v>90</v>
      </c>
      <c r="FSF56" s="359" t="s">
        <v>90</v>
      </c>
      <c r="FSG56" s="359" t="s">
        <v>90</v>
      </c>
      <c r="FSH56" s="359" t="s">
        <v>90</v>
      </c>
      <c r="FSI56" s="359" t="s">
        <v>90</v>
      </c>
      <c r="FSJ56" s="359" t="s">
        <v>90</v>
      </c>
      <c r="FSK56" s="359" t="s">
        <v>90</v>
      </c>
      <c r="FSL56" s="359" t="s">
        <v>90</v>
      </c>
      <c r="FSM56" s="359" t="s">
        <v>90</v>
      </c>
      <c r="FSN56" s="359" t="s">
        <v>90</v>
      </c>
      <c r="FSO56" s="359" t="s">
        <v>90</v>
      </c>
      <c r="FSP56" s="359" t="s">
        <v>90</v>
      </c>
      <c r="FSQ56" s="359" t="s">
        <v>90</v>
      </c>
      <c r="FSR56" s="359" t="s">
        <v>90</v>
      </c>
      <c r="FSS56" s="359" t="s">
        <v>90</v>
      </c>
      <c r="FST56" s="359" t="s">
        <v>90</v>
      </c>
      <c r="FSU56" s="359" t="s">
        <v>90</v>
      </c>
      <c r="FSV56" s="359" t="s">
        <v>90</v>
      </c>
      <c r="FSW56" s="359" t="s">
        <v>90</v>
      </c>
      <c r="FSX56" s="359" t="s">
        <v>90</v>
      </c>
      <c r="FSY56" s="359" t="s">
        <v>90</v>
      </c>
      <c r="FSZ56" s="359" t="s">
        <v>90</v>
      </c>
      <c r="FTA56" s="359" t="s">
        <v>90</v>
      </c>
      <c r="FTB56" s="359" t="s">
        <v>90</v>
      </c>
      <c r="FTC56" s="359" t="s">
        <v>90</v>
      </c>
      <c r="FTD56" s="359" t="s">
        <v>90</v>
      </c>
      <c r="FTE56" s="359" t="s">
        <v>90</v>
      </c>
      <c r="FTF56" s="359" t="s">
        <v>90</v>
      </c>
      <c r="FTG56" s="359" t="s">
        <v>90</v>
      </c>
      <c r="FTH56" s="359" t="s">
        <v>90</v>
      </c>
      <c r="FTI56" s="359" t="s">
        <v>90</v>
      </c>
      <c r="FTJ56" s="359" t="s">
        <v>90</v>
      </c>
      <c r="FTK56" s="359" t="s">
        <v>90</v>
      </c>
      <c r="FTL56" s="359" t="s">
        <v>90</v>
      </c>
      <c r="FTM56" s="359" t="s">
        <v>90</v>
      </c>
      <c r="FTN56" s="359" t="s">
        <v>90</v>
      </c>
      <c r="FTO56" s="359" t="s">
        <v>90</v>
      </c>
      <c r="FTP56" s="359" t="s">
        <v>90</v>
      </c>
      <c r="FTQ56" s="359" t="s">
        <v>90</v>
      </c>
      <c r="FTR56" s="359" t="s">
        <v>90</v>
      </c>
      <c r="FTS56" s="359" t="s">
        <v>90</v>
      </c>
      <c r="FTT56" s="359" t="s">
        <v>90</v>
      </c>
      <c r="FTU56" s="359" t="s">
        <v>90</v>
      </c>
      <c r="FTV56" s="359" t="s">
        <v>90</v>
      </c>
      <c r="FTW56" s="359" t="s">
        <v>90</v>
      </c>
      <c r="FTX56" s="359" t="s">
        <v>90</v>
      </c>
      <c r="FTY56" s="359" t="s">
        <v>90</v>
      </c>
      <c r="FTZ56" s="359" t="s">
        <v>90</v>
      </c>
      <c r="FUA56" s="359" t="s">
        <v>90</v>
      </c>
      <c r="FUB56" s="359" t="s">
        <v>90</v>
      </c>
      <c r="FUC56" s="359" t="s">
        <v>90</v>
      </c>
      <c r="FUD56" s="359" t="s">
        <v>90</v>
      </c>
      <c r="FUE56" s="359" t="s">
        <v>90</v>
      </c>
      <c r="FUF56" s="359" t="s">
        <v>90</v>
      </c>
      <c r="FUG56" s="359" t="s">
        <v>90</v>
      </c>
      <c r="FUH56" s="359" t="s">
        <v>90</v>
      </c>
      <c r="FUI56" s="359" t="s">
        <v>90</v>
      </c>
      <c r="FUJ56" s="359" t="s">
        <v>90</v>
      </c>
      <c r="FUK56" s="359" t="s">
        <v>90</v>
      </c>
      <c r="FUL56" s="359" t="s">
        <v>90</v>
      </c>
      <c r="FUM56" s="359" t="s">
        <v>90</v>
      </c>
      <c r="FUN56" s="359" t="s">
        <v>90</v>
      </c>
      <c r="FUO56" s="359" t="s">
        <v>90</v>
      </c>
      <c r="FUP56" s="359" t="s">
        <v>90</v>
      </c>
      <c r="FUQ56" s="359" t="s">
        <v>90</v>
      </c>
      <c r="FUR56" s="359" t="s">
        <v>90</v>
      </c>
      <c r="FUS56" s="359" t="s">
        <v>90</v>
      </c>
      <c r="FUT56" s="359" t="s">
        <v>90</v>
      </c>
      <c r="FUU56" s="359" t="s">
        <v>90</v>
      </c>
      <c r="FUV56" s="359" t="s">
        <v>90</v>
      </c>
      <c r="FUW56" s="359" t="s">
        <v>90</v>
      </c>
      <c r="FUX56" s="359" t="s">
        <v>90</v>
      </c>
      <c r="FUY56" s="359" t="s">
        <v>90</v>
      </c>
      <c r="FUZ56" s="359" t="s">
        <v>90</v>
      </c>
      <c r="FVA56" s="359" t="s">
        <v>90</v>
      </c>
      <c r="FVB56" s="359" t="s">
        <v>90</v>
      </c>
      <c r="FVC56" s="359" t="s">
        <v>90</v>
      </c>
      <c r="FVD56" s="359" t="s">
        <v>90</v>
      </c>
      <c r="FVE56" s="359" t="s">
        <v>90</v>
      </c>
      <c r="FVF56" s="359" t="s">
        <v>90</v>
      </c>
      <c r="FVG56" s="359" t="s">
        <v>90</v>
      </c>
      <c r="FVH56" s="359" t="s">
        <v>90</v>
      </c>
      <c r="FVI56" s="359" t="s">
        <v>90</v>
      </c>
      <c r="FVJ56" s="359" t="s">
        <v>90</v>
      </c>
      <c r="FVK56" s="359" t="s">
        <v>90</v>
      </c>
      <c r="FVL56" s="359" t="s">
        <v>90</v>
      </c>
      <c r="FVM56" s="359" t="s">
        <v>90</v>
      </c>
      <c r="FVN56" s="359" t="s">
        <v>90</v>
      </c>
      <c r="FVO56" s="359" t="s">
        <v>90</v>
      </c>
      <c r="FVP56" s="359" t="s">
        <v>90</v>
      </c>
      <c r="FVQ56" s="359" t="s">
        <v>90</v>
      </c>
      <c r="FVR56" s="359" t="s">
        <v>90</v>
      </c>
      <c r="FVS56" s="359" t="s">
        <v>90</v>
      </c>
      <c r="FVT56" s="359" t="s">
        <v>90</v>
      </c>
      <c r="FVU56" s="359" t="s">
        <v>90</v>
      </c>
      <c r="FVV56" s="359" t="s">
        <v>90</v>
      </c>
      <c r="FVW56" s="359" t="s">
        <v>90</v>
      </c>
      <c r="FVX56" s="359" t="s">
        <v>90</v>
      </c>
      <c r="FVY56" s="359" t="s">
        <v>90</v>
      </c>
      <c r="FVZ56" s="359" t="s">
        <v>90</v>
      </c>
      <c r="FWA56" s="359" t="s">
        <v>90</v>
      </c>
      <c r="FWB56" s="359" t="s">
        <v>90</v>
      </c>
      <c r="FWC56" s="359" t="s">
        <v>90</v>
      </c>
      <c r="FWD56" s="359" t="s">
        <v>90</v>
      </c>
      <c r="FWE56" s="359" t="s">
        <v>90</v>
      </c>
      <c r="FWF56" s="359" t="s">
        <v>90</v>
      </c>
      <c r="FWG56" s="359" t="s">
        <v>90</v>
      </c>
      <c r="FWH56" s="359" t="s">
        <v>90</v>
      </c>
      <c r="FWI56" s="359" t="s">
        <v>90</v>
      </c>
      <c r="FWJ56" s="359" t="s">
        <v>90</v>
      </c>
      <c r="FWK56" s="359" t="s">
        <v>90</v>
      </c>
      <c r="FWL56" s="359" t="s">
        <v>90</v>
      </c>
      <c r="FWM56" s="359" t="s">
        <v>90</v>
      </c>
      <c r="FWN56" s="359" t="s">
        <v>90</v>
      </c>
      <c r="FWO56" s="359" t="s">
        <v>90</v>
      </c>
      <c r="FWP56" s="359" t="s">
        <v>90</v>
      </c>
      <c r="FWQ56" s="359" t="s">
        <v>90</v>
      </c>
      <c r="FWR56" s="359" t="s">
        <v>90</v>
      </c>
      <c r="FWS56" s="359" t="s">
        <v>90</v>
      </c>
      <c r="FWT56" s="359" t="s">
        <v>90</v>
      </c>
      <c r="FWU56" s="359" t="s">
        <v>90</v>
      </c>
      <c r="FWV56" s="359" t="s">
        <v>90</v>
      </c>
      <c r="FWW56" s="359" t="s">
        <v>90</v>
      </c>
      <c r="FWX56" s="359" t="s">
        <v>90</v>
      </c>
      <c r="FWY56" s="359" t="s">
        <v>90</v>
      </c>
      <c r="FWZ56" s="359" t="s">
        <v>90</v>
      </c>
      <c r="FXA56" s="359" t="s">
        <v>90</v>
      </c>
      <c r="FXB56" s="359" t="s">
        <v>90</v>
      </c>
      <c r="FXC56" s="359" t="s">
        <v>90</v>
      </c>
      <c r="FXD56" s="359" t="s">
        <v>90</v>
      </c>
      <c r="FXE56" s="359" t="s">
        <v>90</v>
      </c>
      <c r="FXF56" s="359" t="s">
        <v>90</v>
      </c>
      <c r="FXG56" s="359" t="s">
        <v>90</v>
      </c>
      <c r="FXH56" s="359" t="s">
        <v>90</v>
      </c>
      <c r="FXI56" s="359" t="s">
        <v>90</v>
      </c>
      <c r="FXJ56" s="359" t="s">
        <v>90</v>
      </c>
      <c r="FXK56" s="359" t="s">
        <v>90</v>
      </c>
      <c r="FXL56" s="359" t="s">
        <v>90</v>
      </c>
      <c r="FXM56" s="359" t="s">
        <v>90</v>
      </c>
      <c r="FXN56" s="359" t="s">
        <v>90</v>
      </c>
      <c r="FXO56" s="359" t="s">
        <v>90</v>
      </c>
      <c r="FXP56" s="359" t="s">
        <v>90</v>
      </c>
      <c r="FXQ56" s="359" t="s">
        <v>90</v>
      </c>
      <c r="FXR56" s="359" t="s">
        <v>90</v>
      </c>
      <c r="FXS56" s="359" t="s">
        <v>90</v>
      </c>
      <c r="FXT56" s="359" t="s">
        <v>90</v>
      </c>
      <c r="FXU56" s="359" t="s">
        <v>90</v>
      </c>
      <c r="FXV56" s="359" t="s">
        <v>90</v>
      </c>
      <c r="FXW56" s="359" t="s">
        <v>90</v>
      </c>
      <c r="FXX56" s="359" t="s">
        <v>90</v>
      </c>
      <c r="FXY56" s="359" t="s">
        <v>90</v>
      </c>
      <c r="FXZ56" s="359" t="s">
        <v>90</v>
      </c>
      <c r="FYA56" s="359" t="s">
        <v>90</v>
      </c>
      <c r="FYB56" s="359" t="s">
        <v>90</v>
      </c>
      <c r="FYC56" s="359" t="s">
        <v>90</v>
      </c>
      <c r="FYD56" s="359" t="s">
        <v>90</v>
      </c>
      <c r="FYE56" s="359" t="s">
        <v>90</v>
      </c>
      <c r="FYF56" s="359" t="s">
        <v>90</v>
      </c>
      <c r="FYG56" s="359" t="s">
        <v>90</v>
      </c>
      <c r="FYH56" s="359" t="s">
        <v>90</v>
      </c>
      <c r="FYI56" s="359" t="s">
        <v>90</v>
      </c>
      <c r="FYJ56" s="359" t="s">
        <v>90</v>
      </c>
      <c r="FYK56" s="359" t="s">
        <v>90</v>
      </c>
      <c r="FYL56" s="359" t="s">
        <v>90</v>
      </c>
      <c r="FYM56" s="359" t="s">
        <v>90</v>
      </c>
      <c r="FYN56" s="359" t="s">
        <v>90</v>
      </c>
      <c r="FYO56" s="359" t="s">
        <v>90</v>
      </c>
      <c r="FYP56" s="359" t="s">
        <v>90</v>
      </c>
      <c r="FYQ56" s="359" t="s">
        <v>90</v>
      </c>
      <c r="FYR56" s="359" t="s">
        <v>90</v>
      </c>
      <c r="FYS56" s="359" t="s">
        <v>90</v>
      </c>
      <c r="FYT56" s="359" t="s">
        <v>90</v>
      </c>
      <c r="FYU56" s="359" t="s">
        <v>90</v>
      </c>
      <c r="FYV56" s="359" t="s">
        <v>90</v>
      </c>
      <c r="FYW56" s="359" t="s">
        <v>90</v>
      </c>
      <c r="FYX56" s="359" t="s">
        <v>90</v>
      </c>
      <c r="FYY56" s="359" t="s">
        <v>90</v>
      </c>
      <c r="FYZ56" s="359" t="s">
        <v>90</v>
      </c>
      <c r="FZA56" s="359" t="s">
        <v>90</v>
      </c>
      <c r="FZB56" s="359" t="s">
        <v>90</v>
      </c>
      <c r="FZC56" s="359" t="s">
        <v>90</v>
      </c>
      <c r="FZD56" s="359" t="s">
        <v>90</v>
      </c>
      <c r="FZE56" s="359" t="s">
        <v>90</v>
      </c>
      <c r="FZF56" s="359" t="s">
        <v>90</v>
      </c>
      <c r="FZG56" s="359" t="s">
        <v>90</v>
      </c>
      <c r="FZH56" s="359" t="s">
        <v>90</v>
      </c>
      <c r="FZI56" s="359" t="s">
        <v>90</v>
      </c>
      <c r="FZJ56" s="359" t="s">
        <v>90</v>
      </c>
      <c r="FZK56" s="359" t="s">
        <v>90</v>
      </c>
      <c r="FZL56" s="359" t="s">
        <v>90</v>
      </c>
      <c r="FZM56" s="359" t="s">
        <v>90</v>
      </c>
      <c r="FZN56" s="359" t="s">
        <v>90</v>
      </c>
      <c r="FZO56" s="359" t="s">
        <v>90</v>
      </c>
      <c r="FZP56" s="359" t="s">
        <v>90</v>
      </c>
      <c r="FZQ56" s="359" t="s">
        <v>90</v>
      </c>
      <c r="FZR56" s="359" t="s">
        <v>90</v>
      </c>
      <c r="FZS56" s="359" t="s">
        <v>90</v>
      </c>
      <c r="FZT56" s="359" t="s">
        <v>90</v>
      </c>
      <c r="FZU56" s="359" t="s">
        <v>90</v>
      </c>
      <c r="FZV56" s="359" t="s">
        <v>90</v>
      </c>
      <c r="FZW56" s="359" t="s">
        <v>90</v>
      </c>
      <c r="FZX56" s="359" t="s">
        <v>90</v>
      </c>
      <c r="FZY56" s="359" t="s">
        <v>90</v>
      </c>
      <c r="FZZ56" s="359" t="s">
        <v>90</v>
      </c>
      <c r="GAA56" s="359" t="s">
        <v>90</v>
      </c>
      <c r="GAB56" s="359" t="s">
        <v>90</v>
      </c>
      <c r="GAC56" s="359" t="s">
        <v>90</v>
      </c>
      <c r="GAD56" s="359" t="s">
        <v>90</v>
      </c>
      <c r="GAE56" s="359" t="s">
        <v>90</v>
      </c>
      <c r="GAF56" s="359" t="s">
        <v>90</v>
      </c>
      <c r="GAG56" s="359" t="s">
        <v>90</v>
      </c>
      <c r="GAH56" s="359" t="s">
        <v>90</v>
      </c>
      <c r="GAI56" s="359" t="s">
        <v>90</v>
      </c>
      <c r="GAJ56" s="359" t="s">
        <v>90</v>
      </c>
      <c r="GAK56" s="359" t="s">
        <v>90</v>
      </c>
      <c r="GAL56" s="359" t="s">
        <v>90</v>
      </c>
      <c r="GAM56" s="359" t="s">
        <v>90</v>
      </c>
      <c r="GAN56" s="359" t="s">
        <v>90</v>
      </c>
      <c r="GAO56" s="359" t="s">
        <v>90</v>
      </c>
      <c r="GAP56" s="359" t="s">
        <v>90</v>
      </c>
      <c r="GAQ56" s="359" t="s">
        <v>90</v>
      </c>
      <c r="GAR56" s="359" t="s">
        <v>90</v>
      </c>
      <c r="GAS56" s="359" t="s">
        <v>90</v>
      </c>
      <c r="GAT56" s="359" t="s">
        <v>90</v>
      </c>
      <c r="GAU56" s="359" t="s">
        <v>90</v>
      </c>
      <c r="GAV56" s="359" t="s">
        <v>90</v>
      </c>
      <c r="GAW56" s="359" t="s">
        <v>90</v>
      </c>
      <c r="GAX56" s="359" t="s">
        <v>90</v>
      </c>
      <c r="GAY56" s="359" t="s">
        <v>90</v>
      </c>
      <c r="GAZ56" s="359" t="s">
        <v>90</v>
      </c>
      <c r="GBA56" s="359" t="s">
        <v>90</v>
      </c>
      <c r="GBB56" s="359" t="s">
        <v>90</v>
      </c>
      <c r="GBC56" s="359" t="s">
        <v>90</v>
      </c>
      <c r="GBD56" s="359" t="s">
        <v>90</v>
      </c>
      <c r="GBE56" s="359" t="s">
        <v>90</v>
      </c>
      <c r="GBF56" s="359" t="s">
        <v>90</v>
      </c>
      <c r="GBG56" s="359" t="s">
        <v>90</v>
      </c>
      <c r="GBH56" s="359" t="s">
        <v>90</v>
      </c>
      <c r="GBI56" s="359" t="s">
        <v>90</v>
      </c>
      <c r="GBJ56" s="359" t="s">
        <v>90</v>
      </c>
      <c r="GBK56" s="359" t="s">
        <v>90</v>
      </c>
      <c r="GBL56" s="359" t="s">
        <v>90</v>
      </c>
      <c r="GBM56" s="359" t="s">
        <v>90</v>
      </c>
      <c r="GBN56" s="359" t="s">
        <v>90</v>
      </c>
      <c r="GBO56" s="359" t="s">
        <v>90</v>
      </c>
      <c r="GBP56" s="359" t="s">
        <v>90</v>
      </c>
      <c r="GBQ56" s="359" t="s">
        <v>90</v>
      </c>
      <c r="GBR56" s="359" t="s">
        <v>90</v>
      </c>
      <c r="GBS56" s="359" t="s">
        <v>90</v>
      </c>
      <c r="GBT56" s="359" t="s">
        <v>90</v>
      </c>
      <c r="GBU56" s="359" t="s">
        <v>90</v>
      </c>
      <c r="GBV56" s="359" t="s">
        <v>90</v>
      </c>
      <c r="GBW56" s="359" t="s">
        <v>90</v>
      </c>
      <c r="GBX56" s="359" t="s">
        <v>90</v>
      </c>
      <c r="GBY56" s="359" t="s">
        <v>90</v>
      </c>
      <c r="GBZ56" s="359" t="s">
        <v>90</v>
      </c>
      <c r="GCA56" s="359" t="s">
        <v>90</v>
      </c>
      <c r="GCB56" s="359" t="s">
        <v>90</v>
      </c>
      <c r="GCC56" s="359" t="s">
        <v>90</v>
      </c>
      <c r="GCD56" s="359" t="s">
        <v>90</v>
      </c>
      <c r="GCE56" s="359" t="s">
        <v>90</v>
      </c>
      <c r="GCF56" s="359" t="s">
        <v>90</v>
      </c>
      <c r="GCG56" s="359" t="s">
        <v>90</v>
      </c>
      <c r="GCH56" s="359" t="s">
        <v>90</v>
      </c>
      <c r="GCI56" s="359" t="s">
        <v>90</v>
      </c>
      <c r="GCJ56" s="359" t="s">
        <v>90</v>
      </c>
      <c r="GCK56" s="359" t="s">
        <v>90</v>
      </c>
      <c r="GCL56" s="359" t="s">
        <v>90</v>
      </c>
      <c r="GCM56" s="359" t="s">
        <v>90</v>
      </c>
      <c r="GCN56" s="359" t="s">
        <v>90</v>
      </c>
      <c r="GCO56" s="359" t="s">
        <v>90</v>
      </c>
      <c r="GCP56" s="359" t="s">
        <v>90</v>
      </c>
      <c r="GCQ56" s="359" t="s">
        <v>90</v>
      </c>
      <c r="GCR56" s="359" t="s">
        <v>90</v>
      </c>
      <c r="GCS56" s="359" t="s">
        <v>90</v>
      </c>
      <c r="GCT56" s="359" t="s">
        <v>90</v>
      </c>
      <c r="GCU56" s="359" t="s">
        <v>90</v>
      </c>
      <c r="GCV56" s="359" t="s">
        <v>90</v>
      </c>
      <c r="GCW56" s="359" t="s">
        <v>90</v>
      </c>
      <c r="GCX56" s="359" t="s">
        <v>90</v>
      </c>
      <c r="GCY56" s="359" t="s">
        <v>90</v>
      </c>
      <c r="GCZ56" s="359" t="s">
        <v>90</v>
      </c>
      <c r="GDA56" s="359" t="s">
        <v>90</v>
      </c>
      <c r="GDB56" s="359" t="s">
        <v>90</v>
      </c>
      <c r="GDC56" s="359" t="s">
        <v>90</v>
      </c>
      <c r="GDD56" s="359" t="s">
        <v>90</v>
      </c>
      <c r="GDE56" s="359" t="s">
        <v>90</v>
      </c>
      <c r="GDF56" s="359" t="s">
        <v>90</v>
      </c>
      <c r="GDG56" s="359" t="s">
        <v>90</v>
      </c>
      <c r="GDH56" s="359" t="s">
        <v>90</v>
      </c>
      <c r="GDI56" s="359" t="s">
        <v>90</v>
      </c>
      <c r="GDJ56" s="359" t="s">
        <v>90</v>
      </c>
      <c r="GDK56" s="359" t="s">
        <v>90</v>
      </c>
      <c r="GDL56" s="359" t="s">
        <v>90</v>
      </c>
      <c r="GDM56" s="359" t="s">
        <v>90</v>
      </c>
      <c r="GDN56" s="359" t="s">
        <v>90</v>
      </c>
      <c r="GDO56" s="359" t="s">
        <v>90</v>
      </c>
      <c r="GDP56" s="359" t="s">
        <v>90</v>
      </c>
      <c r="GDQ56" s="359" t="s">
        <v>90</v>
      </c>
      <c r="GDR56" s="359" t="s">
        <v>90</v>
      </c>
      <c r="GDS56" s="359" t="s">
        <v>90</v>
      </c>
      <c r="GDT56" s="359" t="s">
        <v>90</v>
      </c>
      <c r="GDU56" s="359" t="s">
        <v>90</v>
      </c>
      <c r="GDV56" s="359" t="s">
        <v>90</v>
      </c>
      <c r="GDW56" s="359" t="s">
        <v>90</v>
      </c>
      <c r="GDX56" s="359" t="s">
        <v>90</v>
      </c>
      <c r="GDY56" s="359" t="s">
        <v>90</v>
      </c>
      <c r="GDZ56" s="359" t="s">
        <v>90</v>
      </c>
      <c r="GEA56" s="359" t="s">
        <v>90</v>
      </c>
      <c r="GEB56" s="359" t="s">
        <v>90</v>
      </c>
      <c r="GEC56" s="359" t="s">
        <v>90</v>
      </c>
      <c r="GED56" s="359" t="s">
        <v>90</v>
      </c>
      <c r="GEE56" s="359" t="s">
        <v>90</v>
      </c>
      <c r="GEF56" s="359" t="s">
        <v>90</v>
      </c>
      <c r="GEG56" s="359" t="s">
        <v>90</v>
      </c>
      <c r="GEH56" s="359" t="s">
        <v>90</v>
      </c>
      <c r="GEI56" s="359" t="s">
        <v>90</v>
      </c>
      <c r="GEJ56" s="359" t="s">
        <v>90</v>
      </c>
      <c r="GEK56" s="359" t="s">
        <v>90</v>
      </c>
      <c r="GEL56" s="359" t="s">
        <v>90</v>
      </c>
      <c r="GEM56" s="359" t="s">
        <v>90</v>
      </c>
      <c r="GEN56" s="359" t="s">
        <v>90</v>
      </c>
      <c r="GEO56" s="359" t="s">
        <v>90</v>
      </c>
      <c r="GEP56" s="359" t="s">
        <v>90</v>
      </c>
      <c r="GEQ56" s="359" t="s">
        <v>90</v>
      </c>
      <c r="GER56" s="359" t="s">
        <v>90</v>
      </c>
      <c r="GES56" s="359" t="s">
        <v>90</v>
      </c>
      <c r="GET56" s="359" t="s">
        <v>90</v>
      </c>
      <c r="GEU56" s="359" t="s">
        <v>90</v>
      </c>
      <c r="GEV56" s="359" t="s">
        <v>90</v>
      </c>
      <c r="GEW56" s="359" t="s">
        <v>90</v>
      </c>
      <c r="GEX56" s="359" t="s">
        <v>90</v>
      </c>
      <c r="GEY56" s="359" t="s">
        <v>90</v>
      </c>
      <c r="GEZ56" s="359" t="s">
        <v>90</v>
      </c>
      <c r="GFA56" s="359" t="s">
        <v>90</v>
      </c>
      <c r="GFB56" s="359" t="s">
        <v>90</v>
      </c>
      <c r="GFC56" s="359" t="s">
        <v>90</v>
      </c>
      <c r="GFD56" s="359" t="s">
        <v>90</v>
      </c>
      <c r="GFE56" s="359" t="s">
        <v>90</v>
      </c>
      <c r="GFF56" s="359" t="s">
        <v>90</v>
      </c>
      <c r="GFG56" s="359" t="s">
        <v>90</v>
      </c>
      <c r="GFH56" s="359" t="s">
        <v>90</v>
      </c>
      <c r="GFI56" s="359" t="s">
        <v>90</v>
      </c>
      <c r="GFJ56" s="359" t="s">
        <v>90</v>
      </c>
      <c r="GFK56" s="359" t="s">
        <v>90</v>
      </c>
      <c r="GFL56" s="359" t="s">
        <v>90</v>
      </c>
      <c r="GFM56" s="359" t="s">
        <v>90</v>
      </c>
      <c r="GFN56" s="359" t="s">
        <v>90</v>
      </c>
      <c r="GFO56" s="359" t="s">
        <v>90</v>
      </c>
      <c r="GFP56" s="359" t="s">
        <v>90</v>
      </c>
      <c r="GFQ56" s="359" t="s">
        <v>90</v>
      </c>
      <c r="GFR56" s="359" t="s">
        <v>90</v>
      </c>
      <c r="GFS56" s="359" t="s">
        <v>90</v>
      </c>
      <c r="GFT56" s="359" t="s">
        <v>90</v>
      </c>
      <c r="GFU56" s="359" t="s">
        <v>90</v>
      </c>
      <c r="GFV56" s="359" t="s">
        <v>90</v>
      </c>
      <c r="GFW56" s="359" t="s">
        <v>90</v>
      </c>
      <c r="GFX56" s="359" t="s">
        <v>90</v>
      </c>
      <c r="GFY56" s="359" t="s">
        <v>90</v>
      </c>
      <c r="GFZ56" s="359" t="s">
        <v>90</v>
      </c>
      <c r="GGA56" s="359" t="s">
        <v>90</v>
      </c>
      <c r="GGB56" s="359" t="s">
        <v>90</v>
      </c>
      <c r="GGC56" s="359" t="s">
        <v>90</v>
      </c>
      <c r="GGD56" s="359" t="s">
        <v>90</v>
      </c>
      <c r="GGE56" s="359" t="s">
        <v>90</v>
      </c>
      <c r="GGF56" s="359" t="s">
        <v>90</v>
      </c>
      <c r="GGG56" s="359" t="s">
        <v>90</v>
      </c>
      <c r="GGH56" s="359" t="s">
        <v>90</v>
      </c>
      <c r="GGI56" s="359" t="s">
        <v>90</v>
      </c>
      <c r="GGJ56" s="359" t="s">
        <v>90</v>
      </c>
      <c r="GGK56" s="359" t="s">
        <v>90</v>
      </c>
      <c r="GGL56" s="359" t="s">
        <v>90</v>
      </c>
      <c r="GGM56" s="359" t="s">
        <v>90</v>
      </c>
      <c r="GGN56" s="359" t="s">
        <v>90</v>
      </c>
      <c r="GGO56" s="359" t="s">
        <v>90</v>
      </c>
      <c r="GGP56" s="359" t="s">
        <v>90</v>
      </c>
      <c r="GGQ56" s="359" t="s">
        <v>90</v>
      </c>
      <c r="GGR56" s="359" t="s">
        <v>90</v>
      </c>
      <c r="GGS56" s="359" t="s">
        <v>90</v>
      </c>
      <c r="GGT56" s="359" t="s">
        <v>90</v>
      </c>
      <c r="GGU56" s="359" t="s">
        <v>90</v>
      </c>
      <c r="GGV56" s="359" t="s">
        <v>90</v>
      </c>
      <c r="GGW56" s="359" t="s">
        <v>90</v>
      </c>
      <c r="GGX56" s="359" t="s">
        <v>90</v>
      </c>
      <c r="GGY56" s="359" t="s">
        <v>90</v>
      </c>
      <c r="GGZ56" s="359" t="s">
        <v>90</v>
      </c>
      <c r="GHA56" s="359" t="s">
        <v>90</v>
      </c>
      <c r="GHB56" s="359" t="s">
        <v>90</v>
      </c>
      <c r="GHC56" s="359" t="s">
        <v>90</v>
      </c>
      <c r="GHD56" s="359" t="s">
        <v>90</v>
      </c>
      <c r="GHE56" s="359" t="s">
        <v>90</v>
      </c>
      <c r="GHF56" s="359" t="s">
        <v>90</v>
      </c>
      <c r="GHG56" s="359" t="s">
        <v>90</v>
      </c>
      <c r="GHH56" s="359" t="s">
        <v>90</v>
      </c>
      <c r="GHI56" s="359" t="s">
        <v>90</v>
      </c>
      <c r="GHJ56" s="359" t="s">
        <v>90</v>
      </c>
      <c r="GHK56" s="359" t="s">
        <v>90</v>
      </c>
      <c r="GHL56" s="359" t="s">
        <v>90</v>
      </c>
      <c r="GHM56" s="359" t="s">
        <v>90</v>
      </c>
      <c r="GHN56" s="359" t="s">
        <v>90</v>
      </c>
      <c r="GHO56" s="359" t="s">
        <v>90</v>
      </c>
      <c r="GHP56" s="359" t="s">
        <v>90</v>
      </c>
      <c r="GHQ56" s="359" t="s">
        <v>90</v>
      </c>
      <c r="GHR56" s="359" t="s">
        <v>90</v>
      </c>
      <c r="GHS56" s="359" t="s">
        <v>90</v>
      </c>
      <c r="GHT56" s="359" t="s">
        <v>90</v>
      </c>
      <c r="GHU56" s="359" t="s">
        <v>90</v>
      </c>
      <c r="GHV56" s="359" t="s">
        <v>90</v>
      </c>
      <c r="GHW56" s="359" t="s">
        <v>90</v>
      </c>
      <c r="GHX56" s="359" t="s">
        <v>90</v>
      </c>
      <c r="GHY56" s="359" t="s">
        <v>90</v>
      </c>
      <c r="GHZ56" s="359" t="s">
        <v>90</v>
      </c>
      <c r="GIA56" s="359" t="s">
        <v>90</v>
      </c>
      <c r="GIB56" s="359" t="s">
        <v>90</v>
      </c>
      <c r="GIC56" s="359" t="s">
        <v>90</v>
      </c>
      <c r="GID56" s="359" t="s">
        <v>90</v>
      </c>
      <c r="GIE56" s="359" t="s">
        <v>90</v>
      </c>
      <c r="GIF56" s="359" t="s">
        <v>90</v>
      </c>
      <c r="GIG56" s="359" t="s">
        <v>90</v>
      </c>
      <c r="GIH56" s="359" t="s">
        <v>90</v>
      </c>
      <c r="GII56" s="359" t="s">
        <v>90</v>
      </c>
      <c r="GIJ56" s="359" t="s">
        <v>90</v>
      </c>
      <c r="GIK56" s="359" t="s">
        <v>90</v>
      </c>
      <c r="GIL56" s="359" t="s">
        <v>90</v>
      </c>
      <c r="GIM56" s="359" t="s">
        <v>90</v>
      </c>
      <c r="GIN56" s="359" t="s">
        <v>90</v>
      </c>
      <c r="GIO56" s="359" t="s">
        <v>90</v>
      </c>
      <c r="GIP56" s="359" t="s">
        <v>90</v>
      </c>
      <c r="GIQ56" s="359" t="s">
        <v>90</v>
      </c>
      <c r="GIR56" s="359" t="s">
        <v>90</v>
      </c>
      <c r="GIS56" s="359" t="s">
        <v>90</v>
      </c>
      <c r="GIT56" s="359" t="s">
        <v>90</v>
      </c>
      <c r="GIU56" s="359" t="s">
        <v>90</v>
      </c>
      <c r="GIV56" s="359" t="s">
        <v>90</v>
      </c>
      <c r="GIW56" s="359" t="s">
        <v>90</v>
      </c>
      <c r="GIX56" s="359" t="s">
        <v>90</v>
      </c>
      <c r="GIY56" s="359" t="s">
        <v>90</v>
      </c>
      <c r="GIZ56" s="359" t="s">
        <v>90</v>
      </c>
      <c r="GJA56" s="359" t="s">
        <v>90</v>
      </c>
      <c r="GJB56" s="359" t="s">
        <v>90</v>
      </c>
      <c r="GJC56" s="359" t="s">
        <v>90</v>
      </c>
      <c r="GJD56" s="359" t="s">
        <v>90</v>
      </c>
      <c r="GJE56" s="359" t="s">
        <v>90</v>
      </c>
      <c r="GJF56" s="359" t="s">
        <v>90</v>
      </c>
      <c r="GJG56" s="359" t="s">
        <v>90</v>
      </c>
      <c r="GJH56" s="359" t="s">
        <v>90</v>
      </c>
      <c r="GJI56" s="359" t="s">
        <v>90</v>
      </c>
      <c r="GJJ56" s="359" t="s">
        <v>90</v>
      </c>
      <c r="GJK56" s="359" t="s">
        <v>90</v>
      </c>
      <c r="GJL56" s="359" t="s">
        <v>90</v>
      </c>
      <c r="GJM56" s="359" t="s">
        <v>90</v>
      </c>
      <c r="GJN56" s="359" t="s">
        <v>90</v>
      </c>
      <c r="GJO56" s="359" t="s">
        <v>90</v>
      </c>
      <c r="GJP56" s="359" t="s">
        <v>90</v>
      </c>
      <c r="GJQ56" s="359" t="s">
        <v>90</v>
      </c>
      <c r="GJR56" s="359" t="s">
        <v>90</v>
      </c>
      <c r="GJS56" s="359" t="s">
        <v>90</v>
      </c>
      <c r="GJT56" s="359" t="s">
        <v>90</v>
      </c>
      <c r="GJU56" s="359" t="s">
        <v>90</v>
      </c>
      <c r="GJV56" s="359" t="s">
        <v>90</v>
      </c>
      <c r="GJW56" s="359" t="s">
        <v>90</v>
      </c>
      <c r="GJX56" s="359" t="s">
        <v>90</v>
      </c>
      <c r="GJY56" s="359" t="s">
        <v>90</v>
      </c>
      <c r="GJZ56" s="359" t="s">
        <v>90</v>
      </c>
      <c r="GKA56" s="359" t="s">
        <v>90</v>
      </c>
      <c r="GKB56" s="359" t="s">
        <v>90</v>
      </c>
      <c r="GKC56" s="359" t="s">
        <v>90</v>
      </c>
      <c r="GKD56" s="359" t="s">
        <v>90</v>
      </c>
      <c r="GKE56" s="359" t="s">
        <v>90</v>
      </c>
      <c r="GKF56" s="359" t="s">
        <v>90</v>
      </c>
      <c r="GKG56" s="359" t="s">
        <v>90</v>
      </c>
      <c r="GKH56" s="359" t="s">
        <v>90</v>
      </c>
      <c r="GKI56" s="359" t="s">
        <v>90</v>
      </c>
      <c r="GKJ56" s="359" t="s">
        <v>90</v>
      </c>
      <c r="GKK56" s="359" t="s">
        <v>90</v>
      </c>
      <c r="GKL56" s="359" t="s">
        <v>90</v>
      </c>
      <c r="GKM56" s="359" t="s">
        <v>90</v>
      </c>
      <c r="GKN56" s="359" t="s">
        <v>90</v>
      </c>
      <c r="GKO56" s="359" t="s">
        <v>90</v>
      </c>
      <c r="GKP56" s="359" t="s">
        <v>90</v>
      </c>
      <c r="GKQ56" s="359" t="s">
        <v>90</v>
      </c>
      <c r="GKR56" s="359" t="s">
        <v>90</v>
      </c>
      <c r="GKS56" s="359" t="s">
        <v>90</v>
      </c>
      <c r="GKT56" s="359" t="s">
        <v>90</v>
      </c>
      <c r="GKU56" s="359" t="s">
        <v>90</v>
      </c>
      <c r="GKV56" s="359" t="s">
        <v>90</v>
      </c>
      <c r="GKW56" s="359" t="s">
        <v>90</v>
      </c>
      <c r="GKX56" s="359" t="s">
        <v>90</v>
      </c>
      <c r="GKY56" s="359" t="s">
        <v>90</v>
      </c>
      <c r="GKZ56" s="359" t="s">
        <v>90</v>
      </c>
      <c r="GLA56" s="359" t="s">
        <v>90</v>
      </c>
      <c r="GLB56" s="359" t="s">
        <v>90</v>
      </c>
      <c r="GLC56" s="359" t="s">
        <v>90</v>
      </c>
      <c r="GLD56" s="359" t="s">
        <v>90</v>
      </c>
      <c r="GLE56" s="359" t="s">
        <v>90</v>
      </c>
      <c r="GLF56" s="359" t="s">
        <v>90</v>
      </c>
      <c r="GLG56" s="359" t="s">
        <v>90</v>
      </c>
      <c r="GLH56" s="359" t="s">
        <v>90</v>
      </c>
      <c r="GLI56" s="359" t="s">
        <v>90</v>
      </c>
      <c r="GLJ56" s="359" t="s">
        <v>90</v>
      </c>
      <c r="GLK56" s="359" t="s">
        <v>90</v>
      </c>
      <c r="GLL56" s="359" t="s">
        <v>90</v>
      </c>
      <c r="GLM56" s="359" t="s">
        <v>90</v>
      </c>
      <c r="GLN56" s="359" t="s">
        <v>90</v>
      </c>
      <c r="GLO56" s="359" t="s">
        <v>90</v>
      </c>
      <c r="GLP56" s="359" t="s">
        <v>90</v>
      </c>
      <c r="GLQ56" s="359" t="s">
        <v>90</v>
      </c>
      <c r="GLR56" s="359" t="s">
        <v>90</v>
      </c>
      <c r="GLS56" s="359" t="s">
        <v>90</v>
      </c>
      <c r="GLT56" s="359" t="s">
        <v>90</v>
      </c>
      <c r="GLU56" s="359" t="s">
        <v>90</v>
      </c>
      <c r="GLV56" s="359" t="s">
        <v>90</v>
      </c>
      <c r="GLW56" s="359" t="s">
        <v>90</v>
      </c>
      <c r="GLX56" s="359" t="s">
        <v>90</v>
      </c>
      <c r="GLY56" s="359" t="s">
        <v>90</v>
      </c>
      <c r="GLZ56" s="359" t="s">
        <v>90</v>
      </c>
      <c r="GMA56" s="359" t="s">
        <v>90</v>
      </c>
      <c r="GMB56" s="359" t="s">
        <v>90</v>
      </c>
      <c r="GMC56" s="359" t="s">
        <v>90</v>
      </c>
      <c r="GMD56" s="359" t="s">
        <v>90</v>
      </c>
      <c r="GME56" s="359" t="s">
        <v>90</v>
      </c>
      <c r="GMF56" s="359" t="s">
        <v>90</v>
      </c>
      <c r="GMG56" s="359" t="s">
        <v>90</v>
      </c>
      <c r="GMH56" s="359" t="s">
        <v>90</v>
      </c>
      <c r="GMI56" s="359" t="s">
        <v>90</v>
      </c>
      <c r="GMJ56" s="359" t="s">
        <v>90</v>
      </c>
      <c r="GMK56" s="359" t="s">
        <v>90</v>
      </c>
      <c r="GML56" s="359" t="s">
        <v>90</v>
      </c>
      <c r="GMM56" s="359" t="s">
        <v>90</v>
      </c>
      <c r="GMN56" s="359" t="s">
        <v>90</v>
      </c>
      <c r="GMO56" s="359" t="s">
        <v>90</v>
      </c>
      <c r="GMP56" s="359" t="s">
        <v>90</v>
      </c>
      <c r="GMQ56" s="359" t="s">
        <v>90</v>
      </c>
      <c r="GMR56" s="359" t="s">
        <v>90</v>
      </c>
      <c r="GMS56" s="359" t="s">
        <v>90</v>
      </c>
      <c r="GMT56" s="359" t="s">
        <v>90</v>
      </c>
      <c r="GMU56" s="359" t="s">
        <v>90</v>
      </c>
      <c r="GMV56" s="359" t="s">
        <v>90</v>
      </c>
      <c r="GMW56" s="359" t="s">
        <v>90</v>
      </c>
      <c r="GMX56" s="359" t="s">
        <v>90</v>
      </c>
      <c r="GMY56" s="359" t="s">
        <v>90</v>
      </c>
      <c r="GMZ56" s="359" t="s">
        <v>90</v>
      </c>
      <c r="GNA56" s="359" t="s">
        <v>90</v>
      </c>
      <c r="GNB56" s="359" t="s">
        <v>90</v>
      </c>
      <c r="GNC56" s="359" t="s">
        <v>90</v>
      </c>
      <c r="GND56" s="359" t="s">
        <v>90</v>
      </c>
      <c r="GNE56" s="359" t="s">
        <v>90</v>
      </c>
      <c r="GNF56" s="359" t="s">
        <v>90</v>
      </c>
      <c r="GNG56" s="359" t="s">
        <v>90</v>
      </c>
      <c r="GNH56" s="359" t="s">
        <v>90</v>
      </c>
      <c r="GNI56" s="359" t="s">
        <v>90</v>
      </c>
      <c r="GNJ56" s="359" t="s">
        <v>90</v>
      </c>
      <c r="GNK56" s="359" t="s">
        <v>90</v>
      </c>
      <c r="GNL56" s="359" t="s">
        <v>90</v>
      </c>
      <c r="GNM56" s="359" t="s">
        <v>90</v>
      </c>
      <c r="GNN56" s="359" t="s">
        <v>90</v>
      </c>
      <c r="GNO56" s="359" t="s">
        <v>90</v>
      </c>
      <c r="GNP56" s="359" t="s">
        <v>90</v>
      </c>
      <c r="GNQ56" s="359" t="s">
        <v>90</v>
      </c>
      <c r="GNR56" s="359" t="s">
        <v>90</v>
      </c>
      <c r="GNS56" s="359" t="s">
        <v>90</v>
      </c>
      <c r="GNT56" s="359" t="s">
        <v>90</v>
      </c>
      <c r="GNU56" s="359" t="s">
        <v>90</v>
      </c>
      <c r="GNV56" s="359" t="s">
        <v>90</v>
      </c>
      <c r="GNW56" s="359" t="s">
        <v>90</v>
      </c>
      <c r="GNX56" s="359" t="s">
        <v>90</v>
      </c>
      <c r="GNY56" s="359" t="s">
        <v>90</v>
      </c>
      <c r="GNZ56" s="359" t="s">
        <v>90</v>
      </c>
      <c r="GOA56" s="359" t="s">
        <v>90</v>
      </c>
      <c r="GOB56" s="359" t="s">
        <v>90</v>
      </c>
      <c r="GOC56" s="359" t="s">
        <v>90</v>
      </c>
      <c r="GOD56" s="359" t="s">
        <v>90</v>
      </c>
      <c r="GOE56" s="359" t="s">
        <v>90</v>
      </c>
      <c r="GOF56" s="359" t="s">
        <v>90</v>
      </c>
      <c r="GOG56" s="359" t="s">
        <v>90</v>
      </c>
      <c r="GOH56" s="359" t="s">
        <v>90</v>
      </c>
      <c r="GOI56" s="359" t="s">
        <v>90</v>
      </c>
      <c r="GOJ56" s="359" t="s">
        <v>90</v>
      </c>
      <c r="GOK56" s="359" t="s">
        <v>90</v>
      </c>
      <c r="GOL56" s="359" t="s">
        <v>90</v>
      </c>
      <c r="GOM56" s="359" t="s">
        <v>90</v>
      </c>
      <c r="GON56" s="359" t="s">
        <v>90</v>
      </c>
      <c r="GOO56" s="359" t="s">
        <v>90</v>
      </c>
      <c r="GOP56" s="359" t="s">
        <v>90</v>
      </c>
      <c r="GOQ56" s="359" t="s">
        <v>90</v>
      </c>
      <c r="GOR56" s="359" t="s">
        <v>90</v>
      </c>
      <c r="GOS56" s="359" t="s">
        <v>90</v>
      </c>
      <c r="GOT56" s="359" t="s">
        <v>90</v>
      </c>
      <c r="GOU56" s="359" t="s">
        <v>90</v>
      </c>
      <c r="GOV56" s="359" t="s">
        <v>90</v>
      </c>
      <c r="GOW56" s="359" t="s">
        <v>90</v>
      </c>
      <c r="GOX56" s="359" t="s">
        <v>90</v>
      </c>
      <c r="GOY56" s="359" t="s">
        <v>90</v>
      </c>
      <c r="GOZ56" s="359" t="s">
        <v>90</v>
      </c>
      <c r="GPA56" s="359" t="s">
        <v>90</v>
      </c>
      <c r="GPB56" s="359" t="s">
        <v>90</v>
      </c>
      <c r="GPC56" s="359" t="s">
        <v>90</v>
      </c>
      <c r="GPD56" s="359" t="s">
        <v>90</v>
      </c>
      <c r="GPE56" s="359" t="s">
        <v>90</v>
      </c>
      <c r="GPF56" s="359" t="s">
        <v>90</v>
      </c>
      <c r="GPG56" s="359" t="s">
        <v>90</v>
      </c>
      <c r="GPH56" s="359" t="s">
        <v>90</v>
      </c>
      <c r="GPI56" s="359" t="s">
        <v>90</v>
      </c>
      <c r="GPJ56" s="359" t="s">
        <v>90</v>
      </c>
      <c r="GPK56" s="359" t="s">
        <v>90</v>
      </c>
      <c r="GPL56" s="359" t="s">
        <v>90</v>
      </c>
      <c r="GPM56" s="359" t="s">
        <v>90</v>
      </c>
      <c r="GPN56" s="359" t="s">
        <v>90</v>
      </c>
      <c r="GPO56" s="359" t="s">
        <v>90</v>
      </c>
      <c r="GPP56" s="359" t="s">
        <v>90</v>
      </c>
      <c r="GPQ56" s="359" t="s">
        <v>90</v>
      </c>
      <c r="GPR56" s="359" t="s">
        <v>90</v>
      </c>
      <c r="GPS56" s="359" t="s">
        <v>90</v>
      </c>
      <c r="GPT56" s="359" t="s">
        <v>90</v>
      </c>
      <c r="GPU56" s="359" t="s">
        <v>90</v>
      </c>
      <c r="GPV56" s="359" t="s">
        <v>90</v>
      </c>
      <c r="GPW56" s="359" t="s">
        <v>90</v>
      </c>
      <c r="GPX56" s="359" t="s">
        <v>90</v>
      </c>
      <c r="GPY56" s="359" t="s">
        <v>90</v>
      </c>
      <c r="GPZ56" s="359" t="s">
        <v>90</v>
      </c>
      <c r="GQA56" s="359" t="s">
        <v>90</v>
      </c>
      <c r="GQB56" s="359" t="s">
        <v>90</v>
      </c>
      <c r="GQC56" s="359" t="s">
        <v>90</v>
      </c>
      <c r="GQD56" s="359" t="s">
        <v>90</v>
      </c>
      <c r="GQE56" s="359" t="s">
        <v>90</v>
      </c>
      <c r="GQF56" s="359" t="s">
        <v>90</v>
      </c>
      <c r="GQG56" s="359" t="s">
        <v>90</v>
      </c>
      <c r="GQH56" s="359" t="s">
        <v>90</v>
      </c>
      <c r="GQI56" s="359" t="s">
        <v>90</v>
      </c>
      <c r="GQJ56" s="359" t="s">
        <v>90</v>
      </c>
      <c r="GQK56" s="359" t="s">
        <v>90</v>
      </c>
      <c r="GQL56" s="359" t="s">
        <v>90</v>
      </c>
      <c r="GQM56" s="359" t="s">
        <v>90</v>
      </c>
      <c r="GQN56" s="359" t="s">
        <v>90</v>
      </c>
      <c r="GQO56" s="359" t="s">
        <v>90</v>
      </c>
      <c r="GQP56" s="359" t="s">
        <v>90</v>
      </c>
      <c r="GQQ56" s="359" t="s">
        <v>90</v>
      </c>
      <c r="GQR56" s="359" t="s">
        <v>90</v>
      </c>
      <c r="GQS56" s="359" t="s">
        <v>90</v>
      </c>
      <c r="GQT56" s="359" t="s">
        <v>90</v>
      </c>
      <c r="GQU56" s="359" t="s">
        <v>90</v>
      </c>
      <c r="GQV56" s="359" t="s">
        <v>90</v>
      </c>
      <c r="GQW56" s="359" t="s">
        <v>90</v>
      </c>
      <c r="GQX56" s="359" t="s">
        <v>90</v>
      </c>
      <c r="GQY56" s="359" t="s">
        <v>90</v>
      </c>
      <c r="GQZ56" s="359" t="s">
        <v>90</v>
      </c>
      <c r="GRA56" s="359" t="s">
        <v>90</v>
      </c>
      <c r="GRB56" s="359" t="s">
        <v>90</v>
      </c>
      <c r="GRC56" s="359" t="s">
        <v>90</v>
      </c>
      <c r="GRD56" s="359" t="s">
        <v>90</v>
      </c>
      <c r="GRE56" s="359" t="s">
        <v>90</v>
      </c>
      <c r="GRF56" s="359" t="s">
        <v>90</v>
      </c>
      <c r="GRG56" s="359" t="s">
        <v>90</v>
      </c>
      <c r="GRH56" s="359" t="s">
        <v>90</v>
      </c>
      <c r="GRI56" s="359" t="s">
        <v>90</v>
      </c>
      <c r="GRJ56" s="359" t="s">
        <v>90</v>
      </c>
      <c r="GRK56" s="359" t="s">
        <v>90</v>
      </c>
      <c r="GRL56" s="359" t="s">
        <v>90</v>
      </c>
      <c r="GRM56" s="359" t="s">
        <v>90</v>
      </c>
      <c r="GRN56" s="359" t="s">
        <v>90</v>
      </c>
      <c r="GRO56" s="359" t="s">
        <v>90</v>
      </c>
      <c r="GRP56" s="359" t="s">
        <v>90</v>
      </c>
      <c r="GRQ56" s="359" t="s">
        <v>90</v>
      </c>
      <c r="GRR56" s="359" t="s">
        <v>90</v>
      </c>
      <c r="GRS56" s="359" t="s">
        <v>90</v>
      </c>
      <c r="GRT56" s="359" t="s">
        <v>90</v>
      </c>
      <c r="GRU56" s="359" t="s">
        <v>90</v>
      </c>
      <c r="GRV56" s="359" t="s">
        <v>90</v>
      </c>
      <c r="GRW56" s="359" t="s">
        <v>90</v>
      </c>
      <c r="GRX56" s="359" t="s">
        <v>90</v>
      </c>
      <c r="GRY56" s="359" t="s">
        <v>90</v>
      </c>
      <c r="GRZ56" s="359" t="s">
        <v>90</v>
      </c>
      <c r="GSA56" s="359" t="s">
        <v>90</v>
      </c>
      <c r="GSB56" s="359" t="s">
        <v>90</v>
      </c>
      <c r="GSC56" s="359" t="s">
        <v>90</v>
      </c>
      <c r="GSD56" s="359" t="s">
        <v>90</v>
      </c>
      <c r="GSE56" s="359" t="s">
        <v>90</v>
      </c>
      <c r="GSF56" s="359" t="s">
        <v>90</v>
      </c>
      <c r="GSG56" s="359" t="s">
        <v>90</v>
      </c>
      <c r="GSH56" s="359" t="s">
        <v>90</v>
      </c>
      <c r="GSI56" s="359" t="s">
        <v>90</v>
      </c>
      <c r="GSJ56" s="359" t="s">
        <v>90</v>
      </c>
      <c r="GSK56" s="359" t="s">
        <v>90</v>
      </c>
      <c r="GSL56" s="359" t="s">
        <v>90</v>
      </c>
      <c r="GSM56" s="359" t="s">
        <v>90</v>
      </c>
      <c r="GSN56" s="359" t="s">
        <v>90</v>
      </c>
      <c r="GSO56" s="359" t="s">
        <v>90</v>
      </c>
      <c r="GSP56" s="359" t="s">
        <v>90</v>
      </c>
      <c r="GSQ56" s="359" t="s">
        <v>90</v>
      </c>
      <c r="GSR56" s="359" t="s">
        <v>90</v>
      </c>
      <c r="GSS56" s="359" t="s">
        <v>90</v>
      </c>
      <c r="GST56" s="359" t="s">
        <v>90</v>
      </c>
      <c r="GSU56" s="359" t="s">
        <v>90</v>
      </c>
      <c r="GSV56" s="359" t="s">
        <v>90</v>
      </c>
      <c r="GSW56" s="359" t="s">
        <v>90</v>
      </c>
      <c r="GSX56" s="359" t="s">
        <v>90</v>
      </c>
      <c r="GSY56" s="359" t="s">
        <v>90</v>
      </c>
      <c r="GSZ56" s="359" t="s">
        <v>90</v>
      </c>
      <c r="GTA56" s="359" t="s">
        <v>90</v>
      </c>
      <c r="GTB56" s="359" t="s">
        <v>90</v>
      </c>
      <c r="GTC56" s="359" t="s">
        <v>90</v>
      </c>
      <c r="GTD56" s="359" t="s">
        <v>90</v>
      </c>
      <c r="GTE56" s="359" t="s">
        <v>90</v>
      </c>
      <c r="GTF56" s="359" t="s">
        <v>90</v>
      </c>
      <c r="GTG56" s="359" t="s">
        <v>90</v>
      </c>
      <c r="GTH56" s="359" t="s">
        <v>90</v>
      </c>
      <c r="GTI56" s="359" t="s">
        <v>90</v>
      </c>
      <c r="GTJ56" s="359" t="s">
        <v>90</v>
      </c>
      <c r="GTK56" s="359" t="s">
        <v>90</v>
      </c>
      <c r="GTL56" s="359" t="s">
        <v>90</v>
      </c>
      <c r="GTM56" s="359" t="s">
        <v>90</v>
      </c>
      <c r="GTN56" s="359" t="s">
        <v>90</v>
      </c>
      <c r="GTO56" s="359" t="s">
        <v>90</v>
      </c>
      <c r="GTP56" s="359" t="s">
        <v>90</v>
      </c>
      <c r="GTQ56" s="359" t="s">
        <v>90</v>
      </c>
      <c r="GTR56" s="359" t="s">
        <v>90</v>
      </c>
      <c r="GTS56" s="359" t="s">
        <v>90</v>
      </c>
      <c r="GTT56" s="359" t="s">
        <v>90</v>
      </c>
      <c r="GTU56" s="359" t="s">
        <v>90</v>
      </c>
      <c r="GTV56" s="359" t="s">
        <v>90</v>
      </c>
      <c r="GTW56" s="359" t="s">
        <v>90</v>
      </c>
      <c r="GTX56" s="359" t="s">
        <v>90</v>
      </c>
      <c r="GTY56" s="359" t="s">
        <v>90</v>
      </c>
      <c r="GTZ56" s="359" t="s">
        <v>90</v>
      </c>
      <c r="GUA56" s="359" t="s">
        <v>90</v>
      </c>
      <c r="GUB56" s="359" t="s">
        <v>90</v>
      </c>
      <c r="GUC56" s="359" t="s">
        <v>90</v>
      </c>
      <c r="GUD56" s="359" t="s">
        <v>90</v>
      </c>
      <c r="GUE56" s="359" t="s">
        <v>90</v>
      </c>
      <c r="GUF56" s="359" t="s">
        <v>90</v>
      </c>
      <c r="GUG56" s="359" t="s">
        <v>90</v>
      </c>
      <c r="GUH56" s="359" t="s">
        <v>90</v>
      </c>
      <c r="GUI56" s="359" t="s">
        <v>90</v>
      </c>
      <c r="GUJ56" s="359" t="s">
        <v>90</v>
      </c>
      <c r="GUK56" s="359" t="s">
        <v>90</v>
      </c>
      <c r="GUL56" s="359" t="s">
        <v>90</v>
      </c>
      <c r="GUM56" s="359" t="s">
        <v>90</v>
      </c>
      <c r="GUN56" s="359" t="s">
        <v>90</v>
      </c>
      <c r="GUO56" s="359" t="s">
        <v>90</v>
      </c>
      <c r="GUP56" s="359" t="s">
        <v>90</v>
      </c>
      <c r="GUQ56" s="359" t="s">
        <v>90</v>
      </c>
      <c r="GUR56" s="359" t="s">
        <v>90</v>
      </c>
      <c r="GUS56" s="359" t="s">
        <v>90</v>
      </c>
      <c r="GUT56" s="359" t="s">
        <v>90</v>
      </c>
      <c r="GUU56" s="359" t="s">
        <v>90</v>
      </c>
      <c r="GUV56" s="359" t="s">
        <v>90</v>
      </c>
      <c r="GUW56" s="359" t="s">
        <v>90</v>
      </c>
      <c r="GUX56" s="359" t="s">
        <v>90</v>
      </c>
      <c r="GUY56" s="359" t="s">
        <v>90</v>
      </c>
      <c r="GUZ56" s="359" t="s">
        <v>90</v>
      </c>
      <c r="GVA56" s="359" t="s">
        <v>90</v>
      </c>
      <c r="GVB56" s="359" t="s">
        <v>90</v>
      </c>
      <c r="GVC56" s="359" t="s">
        <v>90</v>
      </c>
      <c r="GVD56" s="359" t="s">
        <v>90</v>
      </c>
      <c r="GVE56" s="359" t="s">
        <v>90</v>
      </c>
      <c r="GVF56" s="359" t="s">
        <v>90</v>
      </c>
      <c r="GVG56" s="359" t="s">
        <v>90</v>
      </c>
      <c r="GVH56" s="359" t="s">
        <v>90</v>
      </c>
      <c r="GVI56" s="359" t="s">
        <v>90</v>
      </c>
      <c r="GVJ56" s="359" t="s">
        <v>90</v>
      </c>
      <c r="GVK56" s="359" t="s">
        <v>90</v>
      </c>
      <c r="GVL56" s="359" t="s">
        <v>90</v>
      </c>
      <c r="GVM56" s="359" t="s">
        <v>90</v>
      </c>
      <c r="GVN56" s="359" t="s">
        <v>90</v>
      </c>
      <c r="GVO56" s="359" t="s">
        <v>90</v>
      </c>
      <c r="GVP56" s="359" t="s">
        <v>90</v>
      </c>
      <c r="GVQ56" s="359" t="s">
        <v>90</v>
      </c>
      <c r="GVR56" s="359" t="s">
        <v>90</v>
      </c>
      <c r="GVS56" s="359" t="s">
        <v>90</v>
      </c>
      <c r="GVT56" s="359" t="s">
        <v>90</v>
      </c>
      <c r="GVU56" s="359" t="s">
        <v>90</v>
      </c>
      <c r="GVV56" s="359" t="s">
        <v>90</v>
      </c>
      <c r="GVW56" s="359" t="s">
        <v>90</v>
      </c>
      <c r="GVX56" s="359" t="s">
        <v>90</v>
      </c>
      <c r="GVY56" s="359" t="s">
        <v>90</v>
      </c>
      <c r="GVZ56" s="359" t="s">
        <v>90</v>
      </c>
      <c r="GWA56" s="359" t="s">
        <v>90</v>
      </c>
      <c r="GWB56" s="359" t="s">
        <v>90</v>
      </c>
      <c r="GWC56" s="359" t="s">
        <v>90</v>
      </c>
      <c r="GWD56" s="359" t="s">
        <v>90</v>
      </c>
      <c r="GWE56" s="359" t="s">
        <v>90</v>
      </c>
      <c r="GWF56" s="359" t="s">
        <v>90</v>
      </c>
      <c r="GWG56" s="359" t="s">
        <v>90</v>
      </c>
      <c r="GWH56" s="359" t="s">
        <v>90</v>
      </c>
      <c r="GWI56" s="359" t="s">
        <v>90</v>
      </c>
      <c r="GWJ56" s="359" t="s">
        <v>90</v>
      </c>
      <c r="GWK56" s="359" t="s">
        <v>90</v>
      </c>
      <c r="GWL56" s="359" t="s">
        <v>90</v>
      </c>
      <c r="GWM56" s="359" t="s">
        <v>90</v>
      </c>
      <c r="GWN56" s="359" t="s">
        <v>90</v>
      </c>
      <c r="GWO56" s="359" t="s">
        <v>90</v>
      </c>
      <c r="GWP56" s="359" t="s">
        <v>90</v>
      </c>
      <c r="GWQ56" s="359" t="s">
        <v>90</v>
      </c>
      <c r="GWR56" s="359" t="s">
        <v>90</v>
      </c>
      <c r="GWS56" s="359" t="s">
        <v>90</v>
      </c>
      <c r="GWT56" s="359" t="s">
        <v>90</v>
      </c>
      <c r="GWU56" s="359" t="s">
        <v>90</v>
      </c>
      <c r="GWV56" s="359" t="s">
        <v>90</v>
      </c>
      <c r="GWW56" s="359" t="s">
        <v>90</v>
      </c>
      <c r="GWX56" s="359" t="s">
        <v>90</v>
      </c>
      <c r="GWY56" s="359" t="s">
        <v>90</v>
      </c>
      <c r="GWZ56" s="359" t="s">
        <v>90</v>
      </c>
      <c r="GXA56" s="359" t="s">
        <v>90</v>
      </c>
      <c r="GXB56" s="359" t="s">
        <v>90</v>
      </c>
      <c r="GXC56" s="359" t="s">
        <v>90</v>
      </c>
      <c r="GXD56" s="359" t="s">
        <v>90</v>
      </c>
      <c r="GXE56" s="359" t="s">
        <v>90</v>
      </c>
      <c r="GXF56" s="359" t="s">
        <v>90</v>
      </c>
      <c r="GXG56" s="359" t="s">
        <v>90</v>
      </c>
      <c r="GXH56" s="359" t="s">
        <v>90</v>
      </c>
      <c r="GXI56" s="359" t="s">
        <v>90</v>
      </c>
      <c r="GXJ56" s="359" t="s">
        <v>90</v>
      </c>
      <c r="GXK56" s="359" t="s">
        <v>90</v>
      </c>
      <c r="GXL56" s="359" t="s">
        <v>90</v>
      </c>
      <c r="GXM56" s="359" t="s">
        <v>90</v>
      </c>
      <c r="GXN56" s="359" t="s">
        <v>90</v>
      </c>
      <c r="GXO56" s="359" t="s">
        <v>90</v>
      </c>
      <c r="GXP56" s="359" t="s">
        <v>90</v>
      </c>
      <c r="GXQ56" s="359" t="s">
        <v>90</v>
      </c>
      <c r="GXR56" s="359" t="s">
        <v>90</v>
      </c>
      <c r="GXS56" s="359" t="s">
        <v>90</v>
      </c>
      <c r="GXT56" s="359" t="s">
        <v>90</v>
      </c>
      <c r="GXU56" s="359" t="s">
        <v>90</v>
      </c>
      <c r="GXV56" s="359" t="s">
        <v>90</v>
      </c>
      <c r="GXW56" s="359" t="s">
        <v>90</v>
      </c>
      <c r="GXX56" s="359" t="s">
        <v>90</v>
      </c>
      <c r="GXY56" s="359" t="s">
        <v>90</v>
      </c>
      <c r="GXZ56" s="359" t="s">
        <v>90</v>
      </c>
      <c r="GYA56" s="359" t="s">
        <v>90</v>
      </c>
      <c r="GYB56" s="359" t="s">
        <v>90</v>
      </c>
      <c r="GYC56" s="359" t="s">
        <v>90</v>
      </c>
      <c r="GYD56" s="359" t="s">
        <v>90</v>
      </c>
      <c r="GYE56" s="359" t="s">
        <v>90</v>
      </c>
      <c r="GYF56" s="359" t="s">
        <v>90</v>
      </c>
      <c r="GYG56" s="359" t="s">
        <v>90</v>
      </c>
      <c r="GYH56" s="359" t="s">
        <v>90</v>
      </c>
      <c r="GYI56" s="359" t="s">
        <v>90</v>
      </c>
      <c r="GYJ56" s="359" t="s">
        <v>90</v>
      </c>
      <c r="GYK56" s="359" t="s">
        <v>90</v>
      </c>
      <c r="GYL56" s="359" t="s">
        <v>90</v>
      </c>
      <c r="GYM56" s="359" t="s">
        <v>90</v>
      </c>
      <c r="GYN56" s="359" t="s">
        <v>90</v>
      </c>
      <c r="GYO56" s="359" t="s">
        <v>90</v>
      </c>
      <c r="GYP56" s="359" t="s">
        <v>90</v>
      </c>
      <c r="GYQ56" s="359" t="s">
        <v>90</v>
      </c>
      <c r="GYR56" s="359" t="s">
        <v>90</v>
      </c>
      <c r="GYS56" s="359" t="s">
        <v>90</v>
      </c>
      <c r="GYT56" s="359" t="s">
        <v>90</v>
      </c>
      <c r="GYU56" s="359" t="s">
        <v>90</v>
      </c>
      <c r="GYV56" s="359" t="s">
        <v>90</v>
      </c>
      <c r="GYW56" s="359" t="s">
        <v>90</v>
      </c>
      <c r="GYX56" s="359" t="s">
        <v>90</v>
      </c>
      <c r="GYY56" s="359" t="s">
        <v>90</v>
      </c>
      <c r="GYZ56" s="359" t="s">
        <v>90</v>
      </c>
      <c r="GZA56" s="359" t="s">
        <v>90</v>
      </c>
      <c r="GZB56" s="359" t="s">
        <v>90</v>
      </c>
      <c r="GZC56" s="359" t="s">
        <v>90</v>
      </c>
      <c r="GZD56" s="359" t="s">
        <v>90</v>
      </c>
      <c r="GZE56" s="359" t="s">
        <v>90</v>
      </c>
      <c r="GZF56" s="359" t="s">
        <v>90</v>
      </c>
      <c r="GZG56" s="359" t="s">
        <v>90</v>
      </c>
      <c r="GZH56" s="359" t="s">
        <v>90</v>
      </c>
      <c r="GZI56" s="359" t="s">
        <v>90</v>
      </c>
      <c r="GZJ56" s="359" t="s">
        <v>90</v>
      </c>
      <c r="GZK56" s="359" t="s">
        <v>90</v>
      </c>
      <c r="GZL56" s="359" t="s">
        <v>90</v>
      </c>
      <c r="GZM56" s="359" t="s">
        <v>90</v>
      </c>
      <c r="GZN56" s="359" t="s">
        <v>90</v>
      </c>
      <c r="GZO56" s="359" t="s">
        <v>90</v>
      </c>
      <c r="GZP56" s="359" t="s">
        <v>90</v>
      </c>
      <c r="GZQ56" s="359" t="s">
        <v>90</v>
      </c>
      <c r="GZR56" s="359" t="s">
        <v>90</v>
      </c>
      <c r="GZS56" s="359" t="s">
        <v>90</v>
      </c>
      <c r="GZT56" s="359" t="s">
        <v>90</v>
      </c>
      <c r="GZU56" s="359" t="s">
        <v>90</v>
      </c>
      <c r="GZV56" s="359" t="s">
        <v>90</v>
      </c>
      <c r="GZW56" s="359" t="s">
        <v>90</v>
      </c>
      <c r="GZX56" s="359" t="s">
        <v>90</v>
      </c>
      <c r="GZY56" s="359" t="s">
        <v>90</v>
      </c>
      <c r="GZZ56" s="359" t="s">
        <v>90</v>
      </c>
      <c r="HAA56" s="359" t="s">
        <v>90</v>
      </c>
      <c r="HAB56" s="359" t="s">
        <v>90</v>
      </c>
      <c r="HAC56" s="359" t="s">
        <v>90</v>
      </c>
      <c r="HAD56" s="359" t="s">
        <v>90</v>
      </c>
      <c r="HAE56" s="359" t="s">
        <v>90</v>
      </c>
      <c r="HAF56" s="359" t="s">
        <v>90</v>
      </c>
      <c r="HAG56" s="359" t="s">
        <v>90</v>
      </c>
      <c r="HAH56" s="359" t="s">
        <v>90</v>
      </c>
      <c r="HAI56" s="359" t="s">
        <v>90</v>
      </c>
      <c r="HAJ56" s="359" t="s">
        <v>90</v>
      </c>
      <c r="HAK56" s="359" t="s">
        <v>90</v>
      </c>
      <c r="HAL56" s="359" t="s">
        <v>90</v>
      </c>
      <c r="HAM56" s="359" t="s">
        <v>90</v>
      </c>
      <c r="HAN56" s="359" t="s">
        <v>90</v>
      </c>
      <c r="HAO56" s="359" t="s">
        <v>90</v>
      </c>
      <c r="HAP56" s="359" t="s">
        <v>90</v>
      </c>
      <c r="HAQ56" s="359" t="s">
        <v>90</v>
      </c>
      <c r="HAR56" s="359" t="s">
        <v>90</v>
      </c>
      <c r="HAS56" s="359" t="s">
        <v>90</v>
      </c>
      <c r="HAT56" s="359" t="s">
        <v>90</v>
      </c>
      <c r="HAU56" s="359" t="s">
        <v>90</v>
      </c>
      <c r="HAV56" s="359" t="s">
        <v>90</v>
      </c>
      <c r="HAW56" s="359" t="s">
        <v>90</v>
      </c>
      <c r="HAX56" s="359" t="s">
        <v>90</v>
      </c>
      <c r="HAY56" s="359" t="s">
        <v>90</v>
      </c>
      <c r="HAZ56" s="359" t="s">
        <v>90</v>
      </c>
      <c r="HBA56" s="359" t="s">
        <v>90</v>
      </c>
      <c r="HBB56" s="359" t="s">
        <v>90</v>
      </c>
      <c r="HBC56" s="359" t="s">
        <v>90</v>
      </c>
      <c r="HBD56" s="359" t="s">
        <v>90</v>
      </c>
      <c r="HBE56" s="359" t="s">
        <v>90</v>
      </c>
      <c r="HBF56" s="359" t="s">
        <v>90</v>
      </c>
      <c r="HBG56" s="359" t="s">
        <v>90</v>
      </c>
      <c r="HBH56" s="359" t="s">
        <v>90</v>
      </c>
      <c r="HBI56" s="359" t="s">
        <v>90</v>
      </c>
      <c r="HBJ56" s="359" t="s">
        <v>90</v>
      </c>
      <c r="HBK56" s="359" t="s">
        <v>90</v>
      </c>
      <c r="HBL56" s="359" t="s">
        <v>90</v>
      </c>
      <c r="HBM56" s="359" t="s">
        <v>90</v>
      </c>
      <c r="HBN56" s="359" t="s">
        <v>90</v>
      </c>
      <c r="HBO56" s="359" t="s">
        <v>90</v>
      </c>
      <c r="HBP56" s="359" t="s">
        <v>90</v>
      </c>
      <c r="HBQ56" s="359" t="s">
        <v>90</v>
      </c>
      <c r="HBR56" s="359" t="s">
        <v>90</v>
      </c>
      <c r="HBS56" s="359" t="s">
        <v>90</v>
      </c>
      <c r="HBT56" s="359" t="s">
        <v>90</v>
      </c>
      <c r="HBU56" s="359" t="s">
        <v>90</v>
      </c>
      <c r="HBV56" s="359" t="s">
        <v>90</v>
      </c>
      <c r="HBW56" s="359" t="s">
        <v>90</v>
      </c>
      <c r="HBX56" s="359" t="s">
        <v>90</v>
      </c>
      <c r="HBY56" s="359" t="s">
        <v>90</v>
      </c>
      <c r="HBZ56" s="359" t="s">
        <v>90</v>
      </c>
      <c r="HCA56" s="359" t="s">
        <v>90</v>
      </c>
      <c r="HCB56" s="359" t="s">
        <v>90</v>
      </c>
      <c r="HCC56" s="359" t="s">
        <v>90</v>
      </c>
      <c r="HCD56" s="359" t="s">
        <v>90</v>
      </c>
      <c r="HCE56" s="359" t="s">
        <v>90</v>
      </c>
      <c r="HCF56" s="359" t="s">
        <v>90</v>
      </c>
      <c r="HCG56" s="359" t="s">
        <v>90</v>
      </c>
      <c r="HCH56" s="359" t="s">
        <v>90</v>
      </c>
      <c r="HCI56" s="359" t="s">
        <v>90</v>
      </c>
      <c r="HCJ56" s="359" t="s">
        <v>90</v>
      </c>
      <c r="HCK56" s="359" t="s">
        <v>90</v>
      </c>
      <c r="HCL56" s="359" t="s">
        <v>90</v>
      </c>
      <c r="HCM56" s="359" t="s">
        <v>90</v>
      </c>
      <c r="HCN56" s="359" t="s">
        <v>90</v>
      </c>
      <c r="HCO56" s="359" t="s">
        <v>90</v>
      </c>
      <c r="HCP56" s="359" t="s">
        <v>90</v>
      </c>
      <c r="HCQ56" s="359" t="s">
        <v>90</v>
      </c>
      <c r="HCR56" s="359" t="s">
        <v>90</v>
      </c>
      <c r="HCS56" s="359" t="s">
        <v>90</v>
      </c>
      <c r="HCT56" s="359" t="s">
        <v>90</v>
      </c>
      <c r="HCU56" s="359" t="s">
        <v>90</v>
      </c>
      <c r="HCV56" s="359" t="s">
        <v>90</v>
      </c>
      <c r="HCW56" s="359" t="s">
        <v>90</v>
      </c>
      <c r="HCX56" s="359" t="s">
        <v>90</v>
      </c>
      <c r="HCY56" s="359" t="s">
        <v>90</v>
      </c>
      <c r="HCZ56" s="359" t="s">
        <v>90</v>
      </c>
      <c r="HDA56" s="359" t="s">
        <v>90</v>
      </c>
      <c r="HDB56" s="359" t="s">
        <v>90</v>
      </c>
      <c r="HDC56" s="359" t="s">
        <v>90</v>
      </c>
      <c r="HDD56" s="359" t="s">
        <v>90</v>
      </c>
      <c r="HDE56" s="359" t="s">
        <v>90</v>
      </c>
      <c r="HDF56" s="359" t="s">
        <v>90</v>
      </c>
      <c r="HDG56" s="359" t="s">
        <v>90</v>
      </c>
      <c r="HDH56" s="359" t="s">
        <v>90</v>
      </c>
      <c r="HDI56" s="359" t="s">
        <v>90</v>
      </c>
      <c r="HDJ56" s="359" t="s">
        <v>90</v>
      </c>
      <c r="HDK56" s="359" t="s">
        <v>90</v>
      </c>
      <c r="HDL56" s="359" t="s">
        <v>90</v>
      </c>
      <c r="HDM56" s="359" t="s">
        <v>90</v>
      </c>
      <c r="HDN56" s="359" t="s">
        <v>90</v>
      </c>
      <c r="HDO56" s="359" t="s">
        <v>90</v>
      </c>
      <c r="HDP56" s="359" t="s">
        <v>90</v>
      </c>
      <c r="HDQ56" s="359" t="s">
        <v>90</v>
      </c>
      <c r="HDR56" s="359" t="s">
        <v>90</v>
      </c>
      <c r="HDS56" s="359" t="s">
        <v>90</v>
      </c>
      <c r="HDT56" s="359" t="s">
        <v>90</v>
      </c>
      <c r="HDU56" s="359" t="s">
        <v>90</v>
      </c>
      <c r="HDV56" s="359" t="s">
        <v>90</v>
      </c>
      <c r="HDW56" s="359" t="s">
        <v>90</v>
      </c>
      <c r="HDX56" s="359" t="s">
        <v>90</v>
      </c>
      <c r="HDY56" s="359" t="s">
        <v>90</v>
      </c>
      <c r="HDZ56" s="359" t="s">
        <v>90</v>
      </c>
      <c r="HEA56" s="359" t="s">
        <v>90</v>
      </c>
      <c r="HEB56" s="359" t="s">
        <v>90</v>
      </c>
      <c r="HEC56" s="359" t="s">
        <v>90</v>
      </c>
      <c r="HED56" s="359" t="s">
        <v>90</v>
      </c>
      <c r="HEE56" s="359" t="s">
        <v>90</v>
      </c>
      <c r="HEF56" s="359" t="s">
        <v>90</v>
      </c>
      <c r="HEG56" s="359" t="s">
        <v>90</v>
      </c>
      <c r="HEH56" s="359" t="s">
        <v>90</v>
      </c>
      <c r="HEI56" s="359" t="s">
        <v>90</v>
      </c>
      <c r="HEJ56" s="359" t="s">
        <v>90</v>
      </c>
      <c r="HEK56" s="359" t="s">
        <v>90</v>
      </c>
      <c r="HEL56" s="359" t="s">
        <v>90</v>
      </c>
      <c r="HEM56" s="359" t="s">
        <v>90</v>
      </c>
      <c r="HEN56" s="359" t="s">
        <v>90</v>
      </c>
      <c r="HEO56" s="359" t="s">
        <v>90</v>
      </c>
      <c r="HEP56" s="359" t="s">
        <v>90</v>
      </c>
      <c r="HEQ56" s="359" t="s">
        <v>90</v>
      </c>
      <c r="HER56" s="359" t="s">
        <v>90</v>
      </c>
      <c r="HES56" s="359" t="s">
        <v>90</v>
      </c>
      <c r="HET56" s="359" t="s">
        <v>90</v>
      </c>
      <c r="HEU56" s="359" t="s">
        <v>90</v>
      </c>
      <c r="HEV56" s="359" t="s">
        <v>90</v>
      </c>
      <c r="HEW56" s="359" t="s">
        <v>90</v>
      </c>
      <c r="HEX56" s="359" t="s">
        <v>90</v>
      </c>
      <c r="HEY56" s="359" t="s">
        <v>90</v>
      </c>
      <c r="HEZ56" s="359" t="s">
        <v>90</v>
      </c>
      <c r="HFA56" s="359" t="s">
        <v>90</v>
      </c>
      <c r="HFB56" s="359" t="s">
        <v>90</v>
      </c>
      <c r="HFC56" s="359" t="s">
        <v>90</v>
      </c>
      <c r="HFD56" s="359" t="s">
        <v>90</v>
      </c>
      <c r="HFE56" s="359" t="s">
        <v>90</v>
      </c>
      <c r="HFF56" s="359" t="s">
        <v>90</v>
      </c>
      <c r="HFG56" s="359" t="s">
        <v>90</v>
      </c>
      <c r="HFH56" s="359" t="s">
        <v>90</v>
      </c>
      <c r="HFI56" s="359" t="s">
        <v>90</v>
      </c>
      <c r="HFJ56" s="359" t="s">
        <v>90</v>
      </c>
      <c r="HFK56" s="359" t="s">
        <v>90</v>
      </c>
      <c r="HFL56" s="359" t="s">
        <v>90</v>
      </c>
      <c r="HFM56" s="359" t="s">
        <v>90</v>
      </c>
      <c r="HFN56" s="359" t="s">
        <v>90</v>
      </c>
      <c r="HFO56" s="359" t="s">
        <v>90</v>
      </c>
      <c r="HFP56" s="359" t="s">
        <v>90</v>
      </c>
      <c r="HFQ56" s="359" t="s">
        <v>90</v>
      </c>
      <c r="HFR56" s="359" t="s">
        <v>90</v>
      </c>
      <c r="HFS56" s="359" t="s">
        <v>90</v>
      </c>
      <c r="HFT56" s="359" t="s">
        <v>90</v>
      </c>
      <c r="HFU56" s="359" t="s">
        <v>90</v>
      </c>
      <c r="HFV56" s="359" t="s">
        <v>90</v>
      </c>
      <c r="HFW56" s="359" t="s">
        <v>90</v>
      </c>
      <c r="HFX56" s="359" t="s">
        <v>90</v>
      </c>
      <c r="HFY56" s="359" t="s">
        <v>90</v>
      </c>
      <c r="HFZ56" s="359" t="s">
        <v>90</v>
      </c>
      <c r="HGA56" s="359" t="s">
        <v>90</v>
      </c>
      <c r="HGB56" s="359" t="s">
        <v>90</v>
      </c>
      <c r="HGC56" s="359" t="s">
        <v>90</v>
      </c>
      <c r="HGD56" s="359" t="s">
        <v>90</v>
      </c>
      <c r="HGE56" s="359" t="s">
        <v>90</v>
      </c>
      <c r="HGF56" s="359" t="s">
        <v>90</v>
      </c>
      <c r="HGG56" s="359" t="s">
        <v>90</v>
      </c>
      <c r="HGH56" s="359" t="s">
        <v>90</v>
      </c>
      <c r="HGI56" s="359" t="s">
        <v>90</v>
      </c>
      <c r="HGJ56" s="359" t="s">
        <v>90</v>
      </c>
      <c r="HGK56" s="359" t="s">
        <v>90</v>
      </c>
      <c r="HGL56" s="359" t="s">
        <v>90</v>
      </c>
      <c r="HGM56" s="359" t="s">
        <v>90</v>
      </c>
      <c r="HGN56" s="359" t="s">
        <v>90</v>
      </c>
      <c r="HGO56" s="359" t="s">
        <v>90</v>
      </c>
      <c r="HGP56" s="359" t="s">
        <v>90</v>
      </c>
      <c r="HGQ56" s="359" t="s">
        <v>90</v>
      </c>
      <c r="HGR56" s="359" t="s">
        <v>90</v>
      </c>
      <c r="HGS56" s="359" t="s">
        <v>90</v>
      </c>
      <c r="HGT56" s="359" t="s">
        <v>90</v>
      </c>
      <c r="HGU56" s="359" t="s">
        <v>90</v>
      </c>
      <c r="HGV56" s="359" t="s">
        <v>90</v>
      </c>
      <c r="HGW56" s="359" t="s">
        <v>90</v>
      </c>
      <c r="HGX56" s="359" t="s">
        <v>90</v>
      </c>
      <c r="HGY56" s="359" t="s">
        <v>90</v>
      </c>
      <c r="HGZ56" s="359" t="s">
        <v>90</v>
      </c>
      <c r="HHA56" s="359" t="s">
        <v>90</v>
      </c>
      <c r="HHB56" s="359" t="s">
        <v>90</v>
      </c>
      <c r="HHC56" s="359" t="s">
        <v>90</v>
      </c>
      <c r="HHD56" s="359" t="s">
        <v>90</v>
      </c>
      <c r="HHE56" s="359" t="s">
        <v>90</v>
      </c>
      <c r="HHF56" s="359" t="s">
        <v>90</v>
      </c>
      <c r="HHG56" s="359" t="s">
        <v>90</v>
      </c>
      <c r="HHH56" s="359" t="s">
        <v>90</v>
      </c>
      <c r="HHI56" s="359" t="s">
        <v>90</v>
      </c>
      <c r="HHJ56" s="359" t="s">
        <v>90</v>
      </c>
      <c r="HHK56" s="359" t="s">
        <v>90</v>
      </c>
      <c r="HHL56" s="359" t="s">
        <v>90</v>
      </c>
      <c r="HHM56" s="359" t="s">
        <v>90</v>
      </c>
      <c r="HHN56" s="359" t="s">
        <v>90</v>
      </c>
      <c r="HHO56" s="359" t="s">
        <v>90</v>
      </c>
      <c r="HHP56" s="359" t="s">
        <v>90</v>
      </c>
      <c r="HHQ56" s="359" t="s">
        <v>90</v>
      </c>
      <c r="HHR56" s="359" t="s">
        <v>90</v>
      </c>
      <c r="HHS56" s="359" t="s">
        <v>90</v>
      </c>
      <c r="HHT56" s="359" t="s">
        <v>90</v>
      </c>
      <c r="HHU56" s="359" t="s">
        <v>90</v>
      </c>
      <c r="HHV56" s="359" t="s">
        <v>90</v>
      </c>
      <c r="HHW56" s="359" t="s">
        <v>90</v>
      </c>
      <c r="HHX56" s="359" t="s">
        <v>90</v>
      </c>
      <c r="HHY56" s="359" t="s">
        <v>90</v>
      </c>
      <c r="HHZ56" s="359" t="s">
        <v>90</v>
      </c>
      <c r="HIA56" s="359" t="s">
        <v>90</v>
      </c>
      <c r="HIB56" s="359" t="s">
        <v>90</v>
      </c>
      <c r="HIC56" s="359" t="s">
        <v>90</v>
      </c>
      <c r="HID56" s="359" t="s">
        <v>90</v>
      </c>
      <c r="HIE56" s="359" t="s">
        <v>90</v>
      </c>
      <c r="HIF56" s="359" t="s">
        <v>90</v>
      </c>
      <c r="HIG56" s="359" t="s">
        <v>90</v>
      </c>
      <c r="HIH56" s="359" t="s">
        <v>90</v>
      </c>
      <c r="HII56" s="359" t="s">
        <v>90</v>
      </c>
      <c r="HIJ56" s="359" t="s">
        <v>90</v>
      </c>
      <c r="HIK56" s="359" t="s">
        <v>90</v>
      </c>
      <c r="HIL56" s="359" t="s">
        <v>90</v>
      </c>
      <c r="HIM56" s="359" t="s">
        <v>90</v>
      </c>
      <c r="HIN56" s="359" t="s">
        <v>90</v>
      </c>
      <c r="HIO56" s="359" t="s">
        <v>90</v>
      </c>
      <c r="HIP56" s="359" t="s">
        <v>90</v>
      </c>
      <c r="HIQ56" s="359" t="s">
        <v>90</v>
      </c>
      <c r="HIR56" s="359" t="s">
        <v>90</v>
      </c>
      <c r="HIS56" s="359" t="s">
        <v>90</v>
      </c>
      <c r="HIT56" s="359" t="s">
        <v>90</v>
      </c>
      <c r="HIU56" s="359" t="s">
        <v>90</v>
      </c>
      <c r="HIV56" s="359" t="s">
        <v>90</v>
      </c>
      <c r="HIW56" s="359" t="s">
        <v>90</v>
      </c>
      <c r="HIX56" s="359" t="s">
        <v>90</v>
      </c>
      <c r="HIY56" s="359" t="s">
        <v>90</v>
      </c>
      <c r="HIZ56" s="359" t="s">
        <v>90</v>
      </c>
      <c r="HJA56" s="359" t="s">
        <v>90</v>
      </c>
      <c r="HJB56" s="359" t="s">
        <v>90</v>
      </c>
      <c r="HJC56" s="359" t="s">
        <v>90</v>
      </c>
      <c r="HJD56" s="359" t="s">
        <v>90</v>
      </c>
      <c r="HJE56" s="359" t="s">
        <v>90</v>
      </c>
      <c r="HJF56" s="359" t="s">
        <v>90</v>
      </c>
      <c r="HJG56" s="359" t="s">
        <v>90</v>
      </c>
      <c r="HJH56" s="359" t="s">
        <v>90</v>
      </c>
      <c r="HJI56" s="359" t="s">
        <v>90</v>
      </c>
      <c r="HJJ56" s="359" t="s">
        <v>90</v>
      </c>
      <c r="HJK56" s="359" t="s">
        <v>90</v>
      </c>
      <c r="HJL56" s="359" t="s">
        <v>90</v>
      </c>
      <c r="HJM56" s="359" t="s">
        <v>90</v>
      </c>
      <c r="HJN56" s="359" t="s">
        <v>90</v>
      </c>
      <c r="HJO56" s="359" t="s">
        <v>90</v>
      </c>
      <c r="HJP56" s="359" t="s">
        <v>90</v>
      </c>
      <c r="HJQ56" s="359" t="s">
        <v>90</v>
      </c>
      <c r="HJR56" s="359" t="s">
        <v>90</v>
      </c>
      <c r="HJS56" s="359" t="s">
        <v>90</v>
      </c>
      <c r="HJT56" s="359" t="s">
        <v>90</v>
      </c>
      <c r="HJU56" s="359" t="s">
        <v>90</v>
      </c>
      <c r="HJV56" s="359" t="s">
        <v>90</v>
      </c>
      <c r="HJW56" s="359" t="s">
        <v>90</v>
      </c>
      <c r="HJX56" s="359" t="s">
        <v>90</v>
      </c>
      <c r="HJY56" s="359" t="s">
        <v>90</v>
      </c>
      <c r="HJZ56" s="359" t="s">
        <v>90</v>
      </c>
      <c r="HKA56" s="359" t="s">
        <v>90</v>
      </c>
      <c r="HKB56" s="359" t="s">
        <v>90</v>
      </c>
      <c r="HKC56" s="359" t="s">
        <v>90</v>
      </c>
      <c r="HKD56" s="359" t="s">
        <v>90</v>
      </c>
      <c r="HKE56" s="359" t="s">
        <v>90</v>
      </c>
      <c r="HKF56" s="359" t="s">
        <v>90</v>
      </c>
      <c r="HKG56" s="359" t="s">
        <v>90</v>
      </c>
      <c r="HKH56" s="359" t="s">
        <v>90</v>
      </c>
      <c r="HKI56" s="359" t="s">
        <v>90</v>
      </c>
      <c r="HKJ56" s="359" t="s">
        <v>90</v>
      </c>
      <c r="HKK56" s="359" t="s">
        <v>90</v>
      </c>
      <c r="HKL56" s="359" t="s">
        <v>90</v>
      </c>
      <c r="HKM56" s="359" t="s">
        <v>90</v>
      </c>
      <c r="HKN56" s="359" t="s">
        <v>90</v>
      </c>
      <c r="HKO56" s="359" t="s">
        <v>90</v>
      </c>
      <c r="HKP56" s="359" t="s">
        <v>90</v>
      </c>
      <c r="HKQ56" s="359" t="s">
        <v>90</v>
      </c>
      <c r="HKR56" s="359" t="s">
        <v>90</v>
      </c>
      <c r="HKS56" s="359" t="s">
        <v>90</v>
      </c>
      <c r="HKT56" s="359" t="s">
        <v>90</v>
      </c>
      <c r="HKU56" s="359" t="s">
        <v>90</v>
      </c>
      <c r="HKV56" s="359" t="s">
        <v>90</v>
      </c>
      <c r="HKW56" s="359" t="s">
        <v>90</v>
      </c>
      <c r="HKX56" s="359" t="s">
        <v>90</v>
      </c>
      <c r="HKY56" s="359" t="s">
        <v>90</v>
      </c>
      <c r="HKZ56" s="359" t="s">
        <v>90</v>
      </c>
      <c r="HLA56" s="359" t="s">
        <v>90</v>
      </c>
      <c r="HLB56" s="359" t="s">
        <v>90</v>
      </c>
      <c r="HLC56" s="359" t="s">
        <v>90</v>
      </c>
      <c r="HLD56" s="359" t="s">
        <v>90</v>
      </c>
      <c r="HLE56" s="359" t="s">
        <v>90</v>
      </c>
      <c r="HLF56" s="359" t="s">
        <v>90</v>
      </c>
      <c r="HLG56" s="359" t="s">
        <v>90</v>
      </c>
      <c r="HLH56" s="359" t="s">
        <v>90</v>
      </c>
      <c r="HLI56" s="359" t="s">
        <v>90</v>
      </c>
      <c r="HLJ56" s="359" t="s">
        <v>90</v>
      </c>
      <c r="HLK56" s="359" t="s">
        <v>90</v>
      </c>
      <c r="HLL56" s="359" t="s">
        <v>90</v>
      </c>
      <c r="HLM56" s="359" t="s">
        <v>90</v>
      </c>
      <c r="HLN56" s="359" t="s">
        <v>90</v>
      </c>
      <c r="HLO56" s="359" t="s">
        <v>90</v>
      </c>
      <c r="HLP56" s="359" t="s">
        <v>90</v>
      </c>
      <c r="HLQ56" s="359" t="s">
        <v>90</v>
      </c>
      <c r="HLR56" s="359" t="s">
        <v>90</v>
      </c>
      <c r="HLS56" s="359" t="s">
        <v>90</v>
      </c>
      <c r="HLT56" s="359" t="s">
        <v>90</v>
      </c>
      <c r="HLU56" s="359" t="s">
        <v>90</v>
      </c>
      <c r="HLV56" s="359" t="s">
        <v>90</v>
      </c>
      <c r="HLW56" s="359" t="s">
        <v>90</v>
      </c>
      <c r="HLX56" s="359" t="s">
        <v>90</v>
      </c>
      <c r="HLY56" s="359" t="s">
        <v>90</v>
      </c>
      <c r="HLZ56" s="359" t="s">
        <v>90</v>
      </c>
      <c r="HMA56" s="359" t="s">
        <v>90</v>
      </c>
      <c r="HMB56" s="359" t="s">
        <v>90</v>
      </c>
      <c r="HMC56" s="359" t="s">
        <v>90</v>
      </c>
      <c r="HMD56" s="359" t="s">
        <v>90</v>
      </c>
      <c r="HME56" s="359" t="s">
        <v>90</v>
      </c>
      <c r="HMF56" s="359" t="s">
        <v>90</v>
      </c>
      <c r="HMG56" s="359" t="s">
        <v>90</v>
      </c>
      <c r="HMH56" s="359" t="s">
        <v>90</v>
      </c>
      <c r="HMI56" s="359" t="s">
        <v>90</v>
      </c>
      <c r="HMJ56" s="359" t="s">
        <v>90</v>
      </c>
      <c r="HMK56" s="359" t="s">
        <v>90</v>
      </c>
      <c r="HML56" s="359" t="s">
        <v>90</v>
      </c>
      <c r="HMM56" s="359" t="s">
        <v>90</v>
      </c>
      <c r="HMN56" s="359" t="s">
        <v>90</v>
      </c>
      <c r="HMO56" s="359" t="s">
        <v>90</v>
      </c>
      <c r="HMP56" s="359" t="s">
        <v>90</v>
      </c>
      <c r="HMQ56" s="359" t="s">
        <v>90</v>
      </c>
      <c r="HMR56" s="359" t="s">
        <v>90</v>
      </c>
      <c r="HMS56" s="359" t="s">
        <v>90</v>
      </c>
      <c r="HMT56" s="359" t="s">
        <v>90</v>
      </c>
      <c r="HMU56" s="359" t="s">
        <v>90</v>
      </c>
      <c r="HMV56" s="359" t="s">
        <v>90</v>
      </c>
      <c r="HMW56" s="359" t="s">
        <v>90</v>
      </c>
      <c r="HMX56" s="359" t="s">
        <v>90</v>
      </c>
      <c r="HMY56" s="359" t="s">
        <v>90</v>
      </c>
      <c r="HMZ56" s="359" t="s">
        <v>90</v>
      </c>
      <c r="HNA56" s="359" t="s">
        <v>90</v>
      </c>
      <c r="HNB56" s="359" t="s">
        <v>90</v>
      </c>
      <c r="HNC56" s="359" t="s">
        <v>90</v>
      </c>
      <c r="HND56" s="359" t="s">
        <v>90</v>
      </c>
      <c r="HNE56" s="359" t="s">
        <v>90</v>
      </c>
      <c r="HNF56" s="359" t="s">
        <v>90</v>
      </c>
      <c r="HNG56" s="359" t="s">
        <v>90</v>
      </c>
      <c r="HNH56" s="359" t="s">
        <v>90</v>
      </c>
      <c r="HNI56" s="359" t="s">
        <v>90</v>
      </c>
      <c r="HNJ56" s="359" t="s">
        <v>90</v>
      </c>
      <c r="HNK56" s="359" t="s">
        <v>90</v>
      </c>
      <c r="HNL56" s="359" t="s">
        <v>90</v>
      </c>
      <c r="HNM56" s="359" t="s">
        <v>90</v>
      </c>
      <c r="HNN56" s="359" t="s">
        <v>90</v>
      </c>
      <c r="HNO56" s="359" t="s">
        <v>90</v>
      </c>
      <c r="HNP56" s="359" t="s">
        <v>90</v>
      </c>
      <c r="HNQ56" s="359" t="s">
        <v>90</v>
      </c>
      <c r="HNR56" s="359" t="s">
        <v>90</v>
      </c>
      <c r="HNS56" s="359" t="s">
        <v>90</v>
      </c>
      <c r="HNT56" s="359" t="s">
        <v>90</v>
      </c>
      <c r="HNU56" s="359" t="s">
        <v>90</v>
      </c>
      <c r="HNV56" s="359" t="s">
        <v>90</v>
      </c>
      <c r="HNW56" s="359" t="s">
        <v>90</v>
      </c>
      <c r="HNX56" s="359" t="s">
        <v>90</v>
      </c>
      <c r="HNY56" s="359" t="s">
        <v>90</v>
      </c>
      <c r="HNZ56" s="359" t="s">
        <v>90</v>
      </c>
      <c r="HOA56" s="359" t="s">
        <v>90</v>
      </c>
      <c r="HOB56" s="359" t="s">
        <v>90</v>
      </c>
      <c r="HOC56" s="359" t="s">
        <v>90</v>
      </c>
      <c r="HOD56" s="359" t="s">
        <v>90</v>
      </c>
      <c r="HOE56" s="359" t="s">
        <v>90</v>
      </c>
      <c r="HOF56" s="359" t="s">
        <v>90</v>
      </c>
      <c r="HOG56" s="359" t="s">
        <v>90</v>
      </c>
      <c r="HOH56" s="359" t="s">
        <v>90</v>
      </c>
      <c r="HOI56" s="359" t="s">
        <v>90</v>
      </c>
      <c r="HOJ56" s="359" t="s">
        <v>90</v>
      </c>
      <c r="HOK56" s="359" t="s">
        <v>90</v>
      </c>
      <c r="HOL56" s="359" t="s">
        <v>90</v>
      </c>
      <c r="HOM56" s="359" t="s">
        <v>90</v>
      </c>
      <c r="HON56" s="359" t="s">
        <v>90</v>
      </c>
      <c r="HOO56" s="359" t="s">
        <v>90</v>
      </c>
      <c r="HOP56" s="359" t="s">
        <v>90</v>
      </c>
      <c r="HOQ56" s="359" t="s">
        <v>90</v>
      </c>
      <c r="HOR56" s="359" t="s">
        <v>90</v>
      </c>
      <c r="HOS56" s="359" t="s">
        <v>90</v>
      </c>
      <c r="HOT56" s="359" t="s">
        <v>90</v>
      </c>
      <c r="HOU56" s="359" t="s">
        <v>90</v>
      </c>
      <c r="HOV56" s="359" t="s">
        <v>90</v>
      </c>
      <c r="HOW56" s="359" t="s">
        <v>90</v>
      </c>
      <c r="HOX56" s="359" t="s">
        <v>90</v>
      </c>
      <c r="HOY56" s="359" t="s">
        <v>90</v>
      </c>
      <c r="HOZ56" s="359" t="s">
        <v>90</v>
      </c>
      <c r="HPA56" s="359" t="s">
        <v>90</v>
      </c>
      <c r="HPB56" s="359" t="s">
        <v>90</v>
      </c>
      <c r="HPC56" s="359" t="s">
        <v>90</v>
      </c>
      <c r="HPD56" s="359" t="s">
        <v>90</v>
      </c>
      <c r="HPE56" s="359" t="s">
        <v>90</v>
      </c>
      <c r="HPF56" s="359" t="s">
        <v>90</v>
      </c>
      <c r="HPG56" s="359" t="s">
        <v>90</v>
      </c>
      <c r="HPH56" s="359" t="s">
        <v>90</v>
      </c>
      <c r="HPI56" s="359" t="s">
        <v>90</v>
      </c>
      <c r="HPJ56" s="359" t="s">
        <v>90</v>
      </c>
      <c r="HPK56" s="359" t="s">
        <v>90</v>
      </c>
      <c r="HPL56" s="359" t="s">
        <v>90</v>
      </c>
      <c r="HPM56" s="359" t="s">
        <v>90</v>
      </c>
      <c r="HPN56" s="359" t="s">
        <v>90</v>
      </c>
      <c r="HPO56" s="359" t="s">
        <v>90</v>
      </c>
      <c r="HPP56" s="359" t="s">
        <v>90</v>
      </c>
      <c r="HPQ56" s="359" t="s">
        <v>90</v>
      </c>
      <c r="HPR56" s="359" t="s">
        <v>90</v>
      </c>
      <c r="HPS56" s="359" t="s">
        <v>90</v>
      </c>
      <c r="HPT56" s="359" t="s">
        <v>90</v>
      </c>
      <c r="HPU56" s="359" t="s">
        <v>90</v>
      </c>
      <c r="HPV56" s="359" t="s">
        <v>90</v>
      </c>
      <c r="HPW56" s="359" t="s">
        <v>90</v>
      </c>
      <c r="HPX56" s="359" t="s">
        <v>90</v>
      </c>
      <c r="HPY56" s="359" t="s">
        <v>90</v>
      </c>
      <c r="HPZ56" s="359" t="s">
        <v>90</v>
      </c>
      <c r="HQA56" s="359" t="s">
        <v>90</v>
      </c>
      <c r="HQB56" s="359" t="s">
        <v>90</v>
      </c>
      <c r="HQC56" s="359" t="s">
        <v>90</v>
      </c>
      <c r="HQD56" s="359" t="s">
        <v>90</v>
      </c>
      <c r="HQE56" s="359" t="s">
        <v>90</v>
      </c>
      <c r="HQF56" s="359" t="s">
        <v>90</v>
      </c>
      <c r="HQG56" s="359" t="s">
        <v>90</v>
      </c>
      <c r="HQH56" s="359" t="s">
        <v>90</v>
      </c>
      <c r="HQI56" s="359" t="s">
        <v>90</v>
      </c>
      <c r="HQJ56" s="359" t="s">
        <v>90</v>
      </c>
      <c r="HQK56" s="359" t="s">
        <v>90</v>
      </c>
      <c r="HQL56" s="359" t="s">
        <v>90</v>
      </c>
      <c r="HQM56" s="359" t="s">
        <v>90</v>
      </c>
      <c r="HQN56" s="359" t="s">
        <v>90</v>
      </c>
      <c r="HQO56" s="359" t="s">
        <v>90</v>
      </c>
      <c r="HQP56" s="359" t="s">
        <v>90</v>
      </c>
      <c r="HQQ56" s="359" t="s">
        <v>90</v>
      </c>
      <c r="HQR56" s="359" t="s">
        <v>90</v>
      </c>
      <c r="HQS56" s="359" t="s">
        <v>90</v>
      </c>
      <c r="HQT56" s="359" t="s">
        <v>90</v>
      </c>
      <c r="HQU56" s="359" t="s">
        <v>90</v>
      </c>
      <c r="HQV56" s="359" t="s">
        <v>90</v>
      </c>
      <c r="HQW56" s="359" t="s">
        <v>90</v>
      </c>
      <c r="HQX56" s="359" t="s">
        <v>90</v>
      </c>
      <c r="HQY56" s="359" t="s">
        <v>90</v>
      </c>
      <c r="HQZ56" s="359" t="s">
        <v>90</v>
      </c>
      <c r="HRA56" s="359" t="s">
        <v>90</v>
      </c>
      <c r="HRB56" s="359" t="s">
        <v>90</v>
      </c>
      <c r="HRC56" s="359" t="s">
        <v>90</v>
      </c>
      <c r="HRD56" s="359" t="s">
        <v>90</v>
      </c>
      <c r="HRE56" s="359" t="s">
        <v>90</v>
      </c>
      <c r="HRF56" s="359" t="s">
        <v>90</v>
      </c>
      <c r="HRG56" s="359" t="s">
        <v>90</v>
      </c>
      <c r="HRH56" s="359" t="s">
        <v>90</v>
      </c>
      <c r="HRI56" s="359" t="s">
        <v>90</v>
      </c>
      <c r="HRJ56" s="359" t="s">
        <v>90</v>
      </c>
      <c r="HRK56" s="359" t="s">
        <v>90</v>
      </c>
      <c r="HRL56" s="359" t="s">
        <v>90</v>
      </c>
      <c r="HRM56" s="359" t="s">
        <v>90</v>
      </c>
      <c r="HRN56" s="359" t="s">
        <v>90</v>
      </c>
      <c r="HRO56" s="359" t="s">
        <v>90</v>
      </c>
      <c r="HRP56" s="359" t="s">
        <v>90</v>
      </c>
      <c r="HRQ56" s="359" t="s">
        <v>90</v>
      </c>
      <c r="HRR56" s="359" t="s">
        <v>90</v>
      </c>
      <c r="HRS56" s="359" t="s">
        <v>90</v>
      </c>
      <c r="HRT56" s="359" t="s">
        <v>90</v>
      </c>
      <c r="HRU56" s="359" t="s">
        <v>90</v>
      </c>
      <c r="HRV56" s="359" t="s">
        <v>90</v>
      </c>
      <c r="HRW56" s="359" t="s">
        <v>90</v>
      </c>
      <c r="HRX56" s="359" t="s">
        <v>90</v>
      </c>
      <c r="HRY56" s="359" t="s">
        <v>90</v>
      </c>
      <c r="HRZ56" s="359" t="s">
        <v>90</v>
      </c>
      <c r="HSA56" s="359" t="s">
        <v>90</v>
      </c>
      <c r="HSB56" s="359" t="s">
        <v>90</v>
      </c>
      <c r="HSC56" s="359" t="s">
        <v>90</v>
      </c>
      <c r="HSD56" s="359" t="s">
        <v>90</v>
      </c>
      <c r="HSE56" s="359" t="s">
        <v>90</v>
      </c>
      <c r="HSF56" s="359" t="s">
        <v>90</v>
      </c>
      <c r="HSG56" s="359" t="s">
        <v>90</v>
      </c>
      <c r="HSH56" s="359" t="s">
        <v>90</v>
      </c>
      <c r="HSI56" s="359" t="s">
        <v>90</v>
      </c>
      <c r="HSJ56" s="359" t="s">
        <v>90</v>
      </c>
      <c r="HSK56" s="359" t="s">
        <v>90</v>
      </c>
      <c r="HSL56" s="359" t="s">
        <v>90</v>
      </c>
      <c r="HSM56" s="359" t="s">
        <v>90</v>
      </c>
      <c r="HSN56" s="359" t="s">
        <v>90</v>
      </c>
      <c r="HSO56" s="359" t="s">
        <v>90</v>
      </c>
      <c r="HSP56" s="359" t="s">
        <v>90</v>
      </c>
      <c r="HSQ56" s="359" t="s">
        <v>90</v>
      </c>
      <c r="HSR56" s="359" t="s">
        <v>90</v>
      </c>
      <c r="HSS56" s="359" t="s">
        <v>90</v>
      </c>
      <c r="HST56" s="359" t="s">
        <v>90</v>
      </c>
      <c r="HSU56" s="359" t="s">
        <v>90</v>
      </c>
      <c r="HSV56" s="359" t="s">
        <v>90</v>
      </c>
      <c r="HSW56" s="359" t="s">
        <v>90</v>
      </c>
      <c r="HSX56" s="359" t="s">
        <v>90</v>
      </c>
      <c r="HSY56" s="359" t="s">
        <v>90</v>
      </c>
      <c r="HSZ56" s="359" t="s">
        <v>90</v>
      </c>
      <c r="HTA56" s="359" t="s">
        <v>90</v>
      </c>
      <c r="HTB56" s="359" t="s">
        <v>90</v>
      </c>
      <c r="HTC56" s="359" t="s">
        <v>90</v>
      </c>
      <c r="HTD56" s="359" t="s">
        <v>90</v>
      </c>
      <c r="HTE56" s="359" t="s">
        <v>90</v>
      </c>
      <c r="HTF56" s="359" t="s">
        <v>90</v>
      </c>
      <c r="HTG56" s="359" t="s">
        <v>90</v>
      </c>
      <c r="HTH56" s="359" t="s">
        <v>90</v>
      </c>
      <c r="HTI56" s="359" t="s">
        <v>90</v>
      </c>
      <c r="HTJ56" s="359" t="s">
        <v>90</v>
      </c>
      <c r="HTK56" s="359" t="s">
        <v>90</v>
      </c>
      <c r="HTL56" s="359" t="s">
        <v>90</v>
      </c>
      <c r="HTM56" s="359" t="s">
        <v>90</v>
      </c>
      <c r="HTN56" s="359" t="s">
        <v>90</v>
      </c>
      <c r="HTO56" s="359" t="s">
        <v>90</v>
      </c>
      <c r="HTP56" s="359" t="s">
        <v>90</v>
      </c>
      <c r="HTQ56" s="359" t="s">
        <v>90</v>
      </c>
      <c r="HTR56" s="359" t="s">
        <v>90</v>
      </c>
      <c r="HTS56" s="359" t="s">
        <v>90</v>
      </c>
      <c r="HTT56" s="359" t="s">
        <v>90</v>
      </c>
      <c r="HTU56" s="359" t="s">
        <v>90</v>
      </c>
      <c r="HTV56" s="359" t="s">
        <v>90</v>
      </c>
      <c r="HTW56" s="359" t="s">
        <v>90</v>
      </c>
      <c r="HTX56" s="359" t="s">
        <v>90</v>
      </c>
      <c r="HTY56" s="359" t="s">
        <v>90</v>
      </c>
      <c r="HTZ56" s="359" t="s">
        <v>90</v>
      </c>
      <c r="HUA56" s="359" t="s">
        <v>90</v>
      </c>
      <c r="HUB56" s="359" t="s">
        <v>90</v>
      </c>
      <c r="HUC56" s="359" t="s">
        <v>90</v>
      </c>
      <c r="HUD56" s="359" t="s">
        <v>90</v>
      </c>
      <c r="HUE56" s="359" t="s">
        <v>90</v>
      </c>
      <c r="HUF56" s="359" t="s">
        <v>90</v>
      </c>
      <c r="HUG56" s="359" t="s">
        <v>90</v>
      </c>
      <c r="HUH56" s="359" t="s">
        <v>90</v>
      </c>
      <c r="HUI56" s="359" t="s">
        <v>90</v>
      </c>
      <c r="HUJ56" s="359" t="s">
        <v>90</v>
      </c>
      <c r="HUK56" s="359" t="s">
        <v>90</v>
      </c>
      <c r="HUL56" s="359" t="s">
        <v>90</v>
      </c>
      <c r="HUM56" s="359" t="s">
        <v>90</v>
      </c>
      <c r="HUN56" s="359" t="s">
        <v>90</v>
      </c>
      <c r="HUO56" s="359" t="s">
        <v>90</v>
      </c>
      <c r="HUP56" s="359" t="s">
        <v>90</v>
      </c>
      <c r="HUQ56" s="359" t="s">
        <v>90</v>
      </c>
      <c r="HUR56" s="359" t="s">
        <v>90</v>
      </c>
      <c r="HUS56" s="359" t="s">
        <v>90</v>
      </c>
      <c r="HUT56" s="359" t="s">
        <v>90</v>
      </c>
      <c r="HUU56" s="359" t="s">
        <v>90</v>
      </c>
      <c r="HUV56" s="359" t="s">
        <v>90</v>
      </c>
      <c r="HUW56" s="359" t="s">
        <v>90</v>
      </c>
      <c r="HUX56" s="359" t="s">
        <v>90</v>
      </c>
      <c r="HUY56" s="359" t="s">
        <v>90</v>
      </c>
      <c r="HUZ56" s="359" t="s">
        <v>90</v>
      </c>
      <c r="HVA56" s="359" t="s">
        <v>90</v>
      </c>
      <c r="HVB56" s="359" t="s">
        <v>90</v>
      </c>
      <c r="HVC56" s="359" t="s">
        <v>90</v>
      </c>
      <c r="HVD56" s="359" t="s">
        <v>90</v>
      </c>
      <c r="HVE56" s="359" t="s">
        <v>90</v>
      </c>
      <c r="HVF56" s="359" t="s">
        <v>90</v>
      </c>
      <c r="HVG56" s="359" t="s">
        <v>90</v>
      </c>
      <c r="HVH56" s="359" t="s">
        <v>90</v>
      </c>
      <c r="HVI56" s="359" t="s">
        <v>90</v>
      </c>
      <c r="HVJ56" s="359" t="s">
        <v>90</v>
      </c>
      <c r="HVK56" s="359" t="s">
        <v>90</v>
      </c>
      <c r="HVL56" s="359" t="s">
        <v>90</v>
      </c>
      <c r="HVM56" s="359" t="s">
        <v>90</v>
      </c>
      <c r="HVN56" s="359" t="s">
        <v>90</v>
      </c>
      <c r="HVO56" s="359" t="s">
        <v>90</v>
      </c>
      <c r="HVP56" s="359" t="s">
        <v>90</v>
      </c>
      <c r="HVQ56" s="359" t="s">
        <v>90</v>
      </c>
      <c r="HVR56" s="359" t="s">
        <v>90</v>
      </c>
      <c r="HVS56" s="359" t="s">
        <v>90</v>
      </c>
      <c r="HVT56" s="359" t="s">
        <v>90</v>
      </c>
      <c r="HVU56" s="359" t="s">
        <v>90</v>
      </c>
      <c r="HVV56" s="359" t="s">
        <v>90</v>
      </c>
      <c r="HVW56" s="359" t="s">
        <v>90</v>
      </c>
      <c r="HVX56" s="359" t="s">
        <v>90</v>
      </c>
      <c r="HVY56" s="359" t="s">
        <v>90</v>
      </c>
      <c r="HVZ56" s="359" t="s">
        <v>90</v>
      </c>
      <c r="HWA56" s="359" t="s">
        <v>90</v>
      </c>
      <c r="HWB56" s="359" t="s">
        <v>90</v>
      </c>
      <c r="HWC56" s="359" t="s">
        <v>90</v>
      </c>
      <c r="HWD56" s="359" t="s">
        <v>90</v>
      </c>
      <c r="HWE56" s="359" t="s">
        <v>90</v>
      </c>
      <c r="HWF56" s="359" t="s">
        <v>90</v>
      </c>
      <c r="HWG56" s="359" t="s">
        <v>90</v>
      </c>
      <c r="HWH56" s="359" t="s">
        <v>90</v>
      </c>
      <c r="HWI56" s="359" t="s">
        <v>90</v>
      </c>
      <c r="HWJ56" s="359" t="s">
        <v>90</v>
      </c>
      <c r="HWK56" s="359" t="s">
        <v>90</v>
      </c>
      <c r="HWL56" s="359" t="s">
        <v>90</v>
      </c>
      <c r="HWM56" s="359" t="s">
        <v>90</v>
      </c>
      <c r="HWN56" s="359" t="s">
        <v>90</v>
      </c>
      <c r="HWO56" s="359" t="s">
        <v>90</v>
      </c>
      <c r="HWP56" s="359" t="s">
        <v>90</v>
      </c>
      <c r="HWQ56" s="359" t="s">
        <v>90</v>
      </c>
      <c r="HWR56" s="359" t="s">
        <v>90</v>
      </c>
      <c r="HWS56" s="359" t="s">
        <v>90</v>
      </c>
      <c r="HWT56" s="359" t="s">
        <v>90</v>
      </c>
      <c r="HWU56" s="359" t="s">
        <v>90</v>
      </c>
      <c r="HWV56" s="359" t="s">
        <v>90</v>
      </c>
      <c r="HWW56" s="359" t="s">
        <v>90</v>
      </c>
      <c r="HWX56" s="359" t="s">
        <v>90</v>
      </c>
      <c r="HWY56" s="359" t="s">
        <v>90</v>
      </c>
      <c r="HWZ56" s="359" t="s">
        <v>90</v>
      </c>
      <c r="HXA56" s="359" t="s">
        <v>90</v>
      </c>
      <c r="HXB56" s="359" t="s">
        <v>90</v>
      </c>
      <c r="HXC56" s="359" t="s">
        <v>90</v>
      </c>
      <c r="HXD56" s="359" t="s">
        <v>90</v>
      </c>
      <c r="HXE56" s="359" t="s">
        <v>90</v>
      </c>
      <c r="HXF56" s="359" t="s">
        <v>90</v>
      </c>
      <c r="HXG56" s="359" t="s">
        <v>90</v>
      </c>
      <c r="HXH56" s="359" t="s">
        <v>90</v>
      </c>
      <c r="HXI56" s="359" t="s">
        <v>90</v>
      </c>
      <c r="HXJ56" s="359" t="s">
        <v>90</v>
      </c>
      <c r="HXK56" s="359" t="s">
        <v>90</v>
      </c>
      <c r="HXL56" s="359" t="s">
        <v>90</v>
      </c>
      <c r="HXM56" s="359" t="s">
        <v>90</v>
      </c>
      <c r="HXN56" s="359" t="s">
        <v>90</v>
      </c>
      <c r="HXO56" s="359" t="s">
        <v>90</v>
      </c>
      <c r="HXP56" s="359" t="s">
        <v>90</v>
      </c>
      <c r="HXQ56" s="359" t="s">
        <v>90</v>
      </c>
      <c r="HXR56" s="359" t="s">
        <v>90</v>
      </c>
      <c r="HXS56" s="359" t="s">
        <v>90</v>
      </c>
      <c r="HXT56" s="359" t="s">
        <v>90</v>
      </c>
      <c r="HXU56" s="359" t="s">
        <v>90</v>
      </c>
      <c r="HXV56" s="359" t="s">
        <v>90</v>
      </c>
      <c r="HXW56" s="359" t="s">
        <v>90</v>
      </c>
      <c r="HXX56" s="359" t="s">
        <v>90</v>
      </c>
      <c r="HXY56" s="359" t="s">
        <v>90</v>
      </c>
      <c r="HXZ56" s="359" t="s">
        <v>90</v>
      </c>
      <c r="HYA56" s="359" t="s">
        <v>90</v>
      </c>
      <c r="HYB56" s="359" t="s">
        <v>90</v>
      </c>
      <c r="HYC56" s="359" t="s">
        <v>90</v>
      </c>
      <c r="HYD56" s="359" t="s">
        <v>90</v>
      </c>
      <c r="HYE56" s="359" t="s">
        <v>90</v>
      </c>
      <c r="HYF56" s="359" t="s">
        <v>90</v>
      </c>
      <c r="HYG56" s="359" t="s">
        <v>90</v>
      </c>
      <c r="HYH56" s="359" t="s">
        <v>90</v>
      </c>
      <c r="HYI56" s="359" t="s">
        <v>90</v>
      </c>
      <c r="HYJ56" s="359" t="s">
        <v>90</v>
      </c>
      <c r="HYK56" s="359" t="s">
        <v>90</v>
      </c>
      <c r="HYL56" s="359" t="s">
        <v>90</v>
      </c>
      <c r="HYM56" s="359" t="s">
        <v>90</v>
      </c>
      <c r="HYN56" s="359" t="s">
        <v>90</v>
      </c>
      <c r="HYO56" s="359" t="s">
        <v>90</v>
      </c>
      <c r="HYP56" s="359" t="s">
        <v>90</v>
      </c>
      <c r="HYQ56" s="359" t="s">
        <v>90</v>
      </c>
      <c r="HYR56" s="359" t="s">
        <v>90</v>
      </c>
      <c r="HYS56" s="359" t="s">
        <v>90</v>
      </c>
      <c r="HYT56" s="359" t="s">
        <v>90</v>
      </c>
      <c r="HYU56" s="359" t="s">
        <v>90</v>
      </c>
      <c r="HYV56" s="359" t="s">
        <v>90</v>
      </c>
      <c r="HYW56" s="359" t="s">
        <v>90</v>
      </c>
      <c r="HYX56" s="359" t="s">
        <v>90</v>
      </c>
      <c r="HYY56" s="359" t="s">
        <v>90</v>
      </c>
      <c r="HYZ56" s="359" t="s">
        <v>90</v>
      </c>
      <c r="HZA56" s="359" t="s">
        <v>90</v>
      </c>
      <c r="HZB56" s="359" t="s">
        <v>90</v>
      </c>
      <c r="HZC56" s="359" t="s">
        <v>90</v>
      </c>
      <c r="HZD56" s="359" t="s">
        <v>90</v>
      </c>
      <c r="HZE56" s="359" t="s">
        <v>90</v>
      </c>
      <c r="HZF56" s="359" t="s">
        <v>90</v>
      </c>
      <c r="HZG56" s="359" t="s">
        <v>90</v>
      </c>
      <c r="HZH56" s="359" t="s">
        <v>90</v>
      </c>
      <c r="HZI56" s="359" t="s">
        <v>90</v>
      </c>
      <c r="HZJ56" s="359" t="s">
        <v>90</v>
      </c>
      <c r="HZK56" s="359" t="s">
        <v>90</v>
      </c>
      <c r="HZL56" s="359" t="s">
        <v>90</v>
      </c>
      <c r="HZM56" s="359" t="s">
        <v>90</v>
      </c>
      <c r="HZN56" s="359" t="s">
        <v>90</v>
      </c>
      <c r="HZO56" s="359" t="s">
        <v>90</v>
      </c>
      <c r="HZP56" s="359" t="s">
        <v>90</v>
      </c>
      <c r="HZQ56" s="359" t="s">
        <v>90</v>
      </c>
      <c r="HZR56" s="359" t="s">
        <v>90</v>
      </c>
      <c r="HZS56" s="359" t="s">
        <v>90</v>
      </c>
      <c r="HZT56" s="359" t="s">
        <v>90</v>
      </c>
      <c r="HZU56" s="359" t="s">
        <v>90</v>
      </c>
      <c r="HZV56" s="359" t="s">
        <v>90</v>
      </c>
      <c r="HZW56" s="359" t="s">
        <v>90</v>
      </c>
      <c r="HZX56" s="359" t="s">
        <v>90</v>
      </c>
      <c r="HZY56" s="359" t="s">
        <v>90</v>
      </c>
      <c r="HZZ56" s="359" t="s">
        <v>90</v>
      </c>
      <c r="IAA56" s="359" t="s">
        <v>90</v>
      </c>
      <c r="IAB56" s="359" t="s">
        <v>90</v>
      </c>
      <c r="IAC56" s="359" t="s">
        <v>90</v>
      </c>
      <c r="IAD56" s="359" t="s">
        <v>90</v>
      </c>
      <c r="IAE56" s="359" t="s">
        <v>90</v>
      </c>
      <c r="IAF56" s="359" t="s">
        <v>90</v>
      </c>
      <c r="IAG56" s="359" t="s">
        <v>90</v>
      </c>
      <c r="IAH56" s="359" t="s">
        <v>90</v>
      </c>
      <c r="IAI56" s="359" t="s">
        <v>90</v>
      </c>
      <c r="IAJ56" s="359" t="s">
        <v>90</v>
      </c>
      <c r="IAK56" s="359" t="s">
        <v>90</v>
      </c>
      <c r="IAL56" s="359" t="s">
        <v>90</v>
      </c>
      <c r="IAM56" s="359" t="s">
        <v>90</v>
      </c>
      <c r="IAN56" s="359" t="s">
        <v>90</v>
      </c>
      <c r="IAO56" s="359" t="s">
        <v>90</v>
      </c>
      <c r="IAP56" s="359" t="s">
        <v>90</v>
      </c>
      <c r="IAQ56" s="359" t="s">
        <v>90</v>
      </c>
      <c r="IAR56" s="359" t="s">
        <v>90</v>
      </c>
      <c r="IAS56" s="359" t="s">
        <v>90</v>
      </c>
      <c r="IAT56" s="359" t="s">
        <v>90</v>
      </c>
      <c r="IAU56" s="359" t="s">
        <v>90</v>
      </c>
      <c r="IAV56" s="359" t="s">
        <v>90</v>
      </c>
      <c r="IAW56" s="359" t="s">
        <v>90</v>
      </c>
      <c r="IAX56" s="359" t="s">
        <v>90</v>
      </c>
      <c r="IAY56" s="359" t="s">
        <v>90</v>
      </c>
      <c r="IAZ56" s="359" t="s">
        <v>90</v>
      </c>
      <c r="IBA56" s="359" t="s">
        <v>90</v>
      </c>
      <c r="IBB56" s="359" t="s">
        <v>90</v>
      </c>
      <c r="IBC56" s="359" t="s">
        <v>90</v>
      </c>
      <c r="IBD56" s="359" t="s">
        <v>90</v>
      </c>
      <c r="IBE56" s="359" t="s">
        <v>90</v>
      </c>
      <c r="IBF56" s="359" t="s">
        <v>90</v>
      </c>
      <c r="IBG56" s="359" t="s">
        <v>90</v>
      </c>
      <c r="IBH56" s="359" t="s">
        <v>90</v>
      </c>
      <c r="IBI56" s="359" t="s">
        <v>90</v>
      </c>
      <c r="IBJ56" s="359" t="s">
        <v>90</v>
      </c>
      <c r="IBK56" s="359" t="s">
        <v>90</v>
      </c>
      <c r="IBL56" s="359" t="s">
        <v>90</v>
      </c>
      <c r="IBM56" s="359" t="s">
        <v>90</v>
      </c>
      <c r="IBN56" s="359" t="s">
        <v>90</v>
      </c>
      <c r="IBO56" s="359" t="s">
        <v>90</v>
      </c>
      <c r="IBP56" s="359" t="s">
        <v>90</v>
      </c>
      <c r="IBQ56" s="359" t="s">
        <v>90</v>
      </c>
      <c r="IBR56" s="359" t="s">
        <v>90</v>
      </c>
      <c r="IBS56" s="359" t="s">
        <v>90</v>
      </c>
      <c r="IBT56" s="359" t="s">
        <v>90</v>
      </c>
      <c r="IBU56" s="359" t="s">
        <v>90</v>
      </c>
      <c r="IBV56" s="359" t="s">
        <v>90</v>
      </c>
      <c r="IBW56" s="359" t="s">
        <v>90</v>
      </c>
      <c r="IBX56" s="359" t="s">
        <v>90</v>
      </c>
      <c r="IBY56" s="359" t="s">
        <v>90</v>
      </c>
      <c r="IBZ56" s="359" t="s">
        <v>90</v>
      </c>
      <c r="ICA56" s="359" t="s">
        <v>90</v>
      </c>
      <c r="ICB56" s="359" t="s">
        <v>90</v>
      </c>
      <c r="ICC56" s="359" t="s">
        <v>90</v>
      </c>
      <c r="ICD56" s="359" t="s">
        <v>90</v>
      </c>
      <c r="ICE56" s="359" t="s">
        <v>90</v>
      </c>
      <c r="ICF56" s="359" t="s">
        <v>90</v>
      </c>
      <c r="ICG56" s="359" t="s">
        <v>90</v>
      </c>
      <c r="ICH56" s="359" t="s">
        <v>90</v>
      </c>
      <c r="ICI56" s="359" t="s">
        <v>90</v>
      </c>
      <c r="ICJ56" s="359" t="s">
        <v>90</v>
      </c>
      <c r="ICK56" s="359" t="s">
        <v>90</v>
      </c>
      <c r="ICL56" s="359" t="s">
        <v>90</v>
      </c>
      <c r="ICM56" s="359" t="s">
        <v>90</v>
      </c>
      <c r="ICN56" s="359" t="s">
        <v>90</v>
      </c>
      <c r="ICO56" s="359" t="s">
        <v>90</v>
      </c>
      <c r="ICP56" s="359" t="s">
        <v>90</v>
      </c>
      <c r="ICQ56" s="359" t="s">
        <v>90</v>
      </c>
      <c r="ICR56" s="359" t="s">
        <v>90</v>
      </c>
      <c r="ICS56" s="359" t="s">
        <v>90</v>
      </c>
      <c r="ICT56" s="359" t="s">
        <v>90</v>
      </c>
      <c r="ICU56" s="359" t="s">
        <v>90</v>
      </c>
      <c r="ICV56" s="359" t="s">
        <v>90</v>
      </c>
      <c r="ICW56" s="359" t="s">
        <v>90</v>
      </c>
      <c r="ICX56" s="359" t="s">
        <v>90</v>
      </c>
      <c r="ICY56" s="359" t="s">
        <v>90</v>
      </c>
      <c r="ICZ56" s="359" t="s">
        <v>90</v>
      </c>
      <c r="IDA56" s="359" t="s">
        <v>90</v>
      </c>
      <c r="IDB56" s="359" t="s">
        <v>90</v>
      </c>
      <c r="IDC56" s="359" t="s">
        <v>90</v>
      </c>
      <c r="IDD56" s="359" t="s">
        <v>90</v>
      </c>
      <c r="IDE56" s="359" t="s">
        <v>90</v>
      </c>
      <c r="IDF56" s="359" t="s">
        <v>90</v>
      </c>
      <c r="IDG56" s="359" t="s">
        <v>90</v>
      </c>
      <c r="IDH56" s="359" t="s">
        <v>90</v>
      </c>
      <c r="IDI56" s="359" t="s">
        <v>90</v>
      </c>
      <c r="IDJ56" s="359" t="s">
        <v>90</v>
      </c>
      <c r="IDK56" s="359" t="s">
        <v>90</v>
      </c>
      <c r="IDL56" s="359" t="s">
        <v>90</v>
      </c>
      <c r="IDM56" s="359" t="s">
        <v>90</v>
      </c>
      <c r="IDN56" s="359" t="s">
        <v>90</v>
      </c>
      <c r="IDO56" s="359" t="s">
        <v>90</v>
      </c>
      <c r="IDP56" s="359" t="s">
        <v>90</v>
      </c>
      <c r="IDQ56" s="359" t="s">
        <v>90</v>
      </c>
      <c r="IDR56" s="359" t="s">
        <v>90</v>
      </c>
      <c r="IDS56" s="359" t="s">
        <v>90</v>
      </c>
      <c r="IDT56" s="359" t="s">
        <v>90</v>
      </c>
      <c r="IDU56" s="359" t="s">
        <v>90</v>
      </c>
      <c r="IDV56" s="359" t="s">
        <v>90</v>
      </c>
      <c r="IDW56" s="359" t="s">
        <v>90</v>
      </c>
      <c r="IDX56" s="359" t="s">
        <v>90</v>
      </c>
      <c r="IDY56" s="359" t="s">
        <v>90</v>
      </c>
      <c r="IDZ56" s="359" t="s">
        <v>90</v>
      </c>
      <c r="IEA56" s="359" t="s">
        <v>90</v>
      </c>
      <c r="IEB56" s="359" t="s">
        <v>90</v>
      </c>
      <c r="IEC56" s="359" t="s">
        <v>90</v>
      </c>
      <c r="IED56" s="359" t="s">
        <v>90</v>
      </c>
      <c r="IEE56" s="359" t="s">
        <v>90</v>
      </c>
      <c r="IEF56" s="359" t="s">
        <v>90</v>
      </c>
      <c r="IEG56" s="359" t="s">
        <v>90</v>
      </c>
      <c r="IEH56" s="359" t="s">
        <v>90</v>
      </c>
      <c r="IEI56" s="359" t="s">
        <v>90</v>
      </c>
      <c r="IEJ56" s="359" t="s">
        <v>90</v>
      </c>
      <c r="IEK56" s="359" t="s">
        <v>90</v>
      </c>
      <c r="IEL56" s="359" t="s">
        <v>90</v>
      </c>
      <c r="IEM56" s="359" t="s">
        <v>90</v>
      </c>
      <c r="IEN56" s="359" t="s">
        <v>90</v>
      </c>
      <c r="IEO56" s="359" t="s">
        <v>90</v>
      </c>
      <c r="IEP56" s="359" t="s">
        <v>90</v>
      </c>
      <c r="IEQ56" s="359" t="s">
        <v>90</v>
      </c>
      <c r="IER56" s="359" t="s">
        <v>90</v>
      </c>
      <c r="IES56" s="359" t="s">
        <v>90</v>
      </c>
      <c r="IET56" s="359" t="s">
        <v>90</v>
      </c>
      <c r="IEU56" s="359" t="s">
        <v>90</v>
      </c>
      <c r="IEV56" s="359" t="s">
        <v>90</v>
      </c>
      <c r="IEW56" s="359" t="s">
        <v>90</v>
      </c>
      <c r="IEX56" s="359" t="s">
        <v>90</v>
      </c>
      <c r="IEY56" s="359" t="s">
        <v>90</v>
      </c>
      <c r="IEZ56" s="359" t="s">
        <v>90</v>
      </c>
      <c r="IFA56" s="359" t="s">
        <v>90</v>
      </c>
      <c r="IFB56" s="359" t="s">
        <v>90</v>
      </c>
      <c r="IFC56" s="359" t="s">
        <v>90</v>
      </c>
      <c r="IFD56" s="359" t="s">
        <v>90</v>
      </c>
      <c r="IFE56" s="359" t="s">
        <v>90</v>
      </c>
      <c r="IFF56" s="359" t="s">
        <v>90</v>
      </c>
      <c r="IFG56" s="359" t="s">
        <v>90</v>
      </c>
      <c r="IFH56" s="359" t="s">
        <v>90</v>
      </c>
      <c r="IFI56" s="359" t="s">
        <v>90</v>
      </c>
      <c r="IFJ56" s="359" t="s">
        <v>90</v>
      </c>
      <c r="IFK56" s="359" t="s">
        <v>90</v>
      </c>
      <c r="IFL56" s="359" t="s">
        <v>90</v>
      </c>
      <c r="IFM56" s="359" t="s">
        <v>90</v>
      </c>
      <c r="IFN56" s="359" t="s">
        <v>90</v>
      </c>
      <c r="IFO56" s="359" t="s">
        <v>90</v>
      </c>
      <c r="IFP56" s="359" t="s">
        <v>90</v>
      </c>
      <c r="IFQ56" s="359" t="s">
        <v>90</v>
      </c>
      <c r="IFR56" s="359" t="s">
        <v>90</v>
      </c>
      <c r="IFS56" s="359" t="s">
        <v>90</v>
      </c>
      <c r="IFT56" s="359" t="s">
        <v>90</v>
      </c>
      <c r="IFU56" s="359" t="s">
        <v>90</v>
      </c>
      <c r="IFV56" s="359" t="s">
        <v>90</v>
      </c>
      <c r="IFW56" s="359" t="s">
        <v>90</v>
      </c>
      <c r="IFX56" s="359" t="s">
        <v>90</v>
      </c>
      <c r="IFY56" s="359" t="s">
        <v>90</v>
      </c>
      <c r="IFZ56" s="359" t="s">
        <v>90</v>
      </c>
      <c r="IGA56" s="359" t="s">
        <v>90</v>
      </c>
      <c r="IGB56" s="359" t="s">
        <v>90</v>
      </c>
      <c r="IGC56" s="359" t="s">
        <v>90</v>
      </c>
      <c r="IGD56" s="359" t="s">
        <v>90</v>
      </c>
      <c r="IGE56" s="359" t="s">
        <v>90</v>
      </c>
      <c r="IGF56" s="359" t="s">
        <v>90</v>
      </c>
      <c r="IGG56" s="359" t="s">
        <v>90</v>
      </c>
      <c r="IGH56" s="359" t="s">
        <v>90</v>
      </c>
      <c r="IGI56" s="359" t="s">
        <v>90</v>
      </c>
      <c r="IGJ56" s="359" t="s">
        <v>90</v>
      </c>
      <c r="IGK56" s="359" t="s">
        <v>90</v>
      </c>
      <c r="IGL56" s="359" t="s">
        <v>90</v>
      </c>
      <c r="IGM56" s="359" t="s">
        <v>90</v>
      </c>
      <c r="IGN56" s="359" t="s">
        <v>90</v>
      </c>
      <c r="IGO56" s="359" t="s">
        <v>90</v>
      </c>
      <c r="IGP56" s="359" t="s">
        <v>90</v>
      </c>
      <c r="IGQ56" s="359" t="s">
        <v>90</v>
      </c>
      <c r="IGR56" s="359" t="s">
        <v>90</v>
      </c>
      <c r="IGS56" s="359" t="s">
        <v>90</v>
      </c>
      <c r="IGT56" s="359" t="s">
        <v>90</v>
      </c>
      <c r="IGU56" s="359" t="s">
        <v>90</v>
      </c>
      <c r="IGV56" s="359" t="s">
        <v>90</v>
      </c>
      <c r="IGW56" s="359" t="s">
        <v>90</v>
      </c>
      <c r="IGX56" s="359" t="s">
        <v>90</v>
      </c>
      <c r="IGY56" s="359" t="s">
        <v>90</v>
      </c>
      <c r="IGZ56" s="359" t="s">
        <v>90</v>
      </c>
      <c r="IHA56" s="359" t="s">
        <v>90</v>
      </c>
      <c r="IHB56" s="359" t="s">
        <v>90</v>
      </c>
      <c r="IHC56" s="359" t="s">
        <v>90</v>
      </c>
      <c r="IHD56" s="359" t="s">
        <v>90</v>
      </c>
      <c r="IHE56" s="359" t="s">
        <v>90</v>
      </c>
      <c r="IHF56" s="359" t="s">
        <v>90</v>
      </c>
      <c r="IHG56" s="359" t="s">
        <v>90</v>
      </c>
      <c r="IHH56" s="359" t="s">
        <v>90</v>
      </c>
      <c r="IHI56" s="359" t="s">
        <v>90</v>
      </c>
      <c r="IHJ56" s="359" t="s">
        <v>90</v>
      </c>
      <c r="IHK56" s="359" t="s">
        <v>90</v>
      </c>
      <c r="IHL56" s="359" t="s">
        <v>90</v>
      </c>
      <c r="IHM56" s="359" t="s">
        <v>90</v>
      </c>
      <c r="IHN56" s="359" t="s">
        <v>90</v>
      </c>
      <c r="IHO56" s="359" t="s">
        <v>90</v>
      </c>
      <c r="IHP56" s="359" t="s">
        <v>90</v>
      </c>
      <c r="IHQ56" s="359" t="s">
        <v>90</v>
      </c>
      <c r="IHR56" s="359" t="s">
        <v>90</v>
      </c>
      <c r="IHS56" s="359" t="s">
        <v>90</v>
      </c>
      <c r="IHT56" s="359" t="s">
        <v>90</v>
      </c>
      <c r="IHU56" s="359" t="s">
        <v>90</v>
      </c>
      <c r="IHV56" s="359" t="s">
        <v>90</v>
      </c>
      <c r="IHW56" s="359" t="s">
        <v>90</v>
      </c>
      <c r="IHX56" s="359" t="s">
        <v>90</v>
      </c>
      <c r="IHY56" s="359" t="s">
        <v>90</v>
      </c>
      <c r="IHZ56" s="359" t="s">
        <v>90</v>
      </c>
      <c r="IIA56" s="359" t="s">
        <v>90</v>
      </c>
      <c r="IIB56" s="359" t="s">
        <v>90</v>
      </c>
      <c r="IIC56" s="359" t="s">
        <v>90</v>
      </c>
      <c r="IID56" s="359" t="s">
        <v>90</v>
      </c>
      <c r="IIE56" s="359" t="s">
        <v>90</v>
      </c>
      <c r="IIF56" s="359" t="s">
        <v>90</v>
      </c>
      <c r="IIG56" s="359" t="s">
        <v>90</v>
      </c>
      <c r="IIH56" s="359" t="s">
        <v>90</v>
      </c>
      <c r="III56" s="359" t="s">
        <v>90</v>
      </c>
      <c r="IIJ56" s="359" t="s">
        <v>90</v>
      </c>
      <c r="IIK56" s="359" t="s">
        <v>90</v>
      </c>
      <c r="IIL56" s="359" t="s">
        <v>90</v>
      </c>
      <c r="IIM56" s="359" t="s">
        <v>90</v>
      </c>
      <c r="IIN56" s="359" t="s">
        <v>90</v>
      </c>
      <c r="IIO56" s="359" t="s">
        <v>90</v>
      </c>
      <c r="IIP56" s="359" t="s">
        <v>90</v>
      </c>
      <c r="IIQ56" s="359" t="s">
        <v>90</v>
      </c>
      <c r="IIR56" s="359" t="s">
        <v>90</v>
      </c>
      <c r="IIS56" s="359" t="s">
        <v>90</v>
      </c>
      <c r="IIT56" s="359" t="s">
        <v>90</v>
      </c>
      <c r="IIU56" s="359" t="s">
        <v>90</v>
      </c>
      <c r="IIV56" s="359" t="s">
        <v>90</v>
      </c>
      <c r="IIW56" s="359" t="s">
        <v>90</v>
      </c>
      <c r="IIX56" s="359" t="s">
        <v>90</v>
      </c>
      <c r="IIY56" s="359" t="s">
        <v>90</v>
      </c>
      <c r="IIZ56" s="359" t="s">
        <v>90</v>
      </c>
      <c r="IJA56" s="359" t="s">
        <v>90</v>
      </c>
      <c r="IJB56" s="359" t="s">
        <v>90</v>
      </c>
      <c r="IJC56" s="359" t="s">
        <v>90</v>
      </c>
      <c r="IJD56" s="359" t="s">
        <v>90</v>
      </c>
      <c r="IJE56" s="359" t="s">
        <v>90</v>
      </c>
      <c r="IJF56" s="359" t="s">
        <v>90</v>
      </c>
      <c r="IJG56" s="359" t="s">
        <v>90</v>
      </c>
      <c r="IJH56" s="359" t="s">
        <v>90</v>
      </c>
      <c r="IJI56" s="359" t="s">
        <v>90</v>
      </c>
      <c r="IJJ56" s="359" t="s">
        <v>90</v>
      </c>
      <c r="IJK56" s="359" t="s">
        <v>90</v>
      </c>
      <c r="IJL56" s="359" t="s">
        <v>90</v>
      </c>
      <c r="IJM56" s="359" t="s">
        <v>90</v>
      </c>
      <c r="IJN56" s="359" t="s">
        <v>90</v>
      </c>
      <c r="IJO56" s="359" t="s">
        <v>90</v>
      </c>
      <c r="IJP56" s="359" t="s">
        <v>90</v>
      </c>
      <c r="IJQ56" s="359" t="s">
        <v>90</v>
      </c>
      <c r="IJR56" s="359" t="s">
        <v>90</v>
      </c>
      <c r="IJS56" s="359" t="s">
        <v>90</v>
      </c>
      <c r="IJT56" s="359" t="s">
        <v>90</v>
      </c>
      <c r="IJU56" s="359" t="s">
        <v>90</v>
      </c>
      <c r="IJV56" s="359" t="s">
        <v>90</v>
      </c>
      <c r="IJW56" s="359" t="s">
        <v>90</v>
      </c>
      <c r="IJX56" s="359" t="s">
        <v>90</v>
      </c>
      <c r="IJY56" s="359" t="s">
        <v>90</v>
      </c>
      <c r="IJZ56" s="359" t="s">
        <v>90</v>
      </c>
      <c r="IKA56" s="359" t="s">
        <v>90</v>
      </c>
      <c r="IKB56" s="359" t="s">
        <v>90</v>
      </c>
      <c r="IKC56" s="359" t="s">
        <v>90</v>
      </c>
      <c r="IKD56" s="359" t="s">
        <v>90</v>
      </c>
      <c r="IKE56" s="359" t="s">
        <v>90</v>
      </c>
      <c r="IKF56" s="359" t="s">
        <v>90</v>
      </c>
      <c r="IKG56" s="359" t="s">
        <v>90</v>
      </c>
      <c r="IKH56" s="359" t="s">
        <v>90</v>
      </c>
      <c r="IKI56" s="359" t="s">
        <v>90</v>
      </c>
      <c r="IKJ56" s="359" t="s">
        <v>90</v>
      </c>
      <c r="IKK56" s="359" t="s">
        <v>90</v>
      </c>
      <c r="IKL56" s="359" t="s">
        <v>90</v>
      </c>
      <c r="IKM56" s="359" t="s">
        <v>90</v>
      </c>
      <c r="IKN56" s="359" t="s">
        <v>90</v>
      </c>
      <c r="IKO56" s="359" t="s">
        <v>90</v>
      </c>
      <c r="IKP56" s="359" t="s">
        <v>90</v>
      </c>
      <c r="IKQ56" s="359" t="s">
        <v>90</v>
      </c>
      <c r="IKR56" s="359" t="s">
        <v>90</v>
      </c>
      <c r="IKS56" s="359" t="s">
        <v>90</v>
      </c>
      <c r="IKT56" s="359" t="s">
        <v>90</v>
      </c>
      <c r="IKU56" s="359" t="s">
        <v>90</v>
      </c>
      <c r="IKV56" s="359" t="s">
        <v>90</v>
      </c>
      <c r="IKW56" s="359" t="s">
        <v>90</v>
      </c>
      <c r="IKX56" s="359" t="s">
        <v>90</v>
      </c>
      <c r="IKY56" s="359" t="s">
        <v>90</v>
      </c>
      <c r="IKZ56" s="359" t="s">
        <v>90</v>
      </c>
      <c r="ILA56" s="359" t="s">
        <v>90</v>
      </c>
      <c r="ILB56" s="359" t="s">
        <v>90</v>
      </c>
      <c r="ILC56" s="359" t="s">
        <v>90</v>
      </c>
      <c r="ILD56" s="359" t="s">
        <v>90</v>
      </c>
      <c r="ILE56" s="359" t="s">
        <v>90</v>
      </c>
      <c r="ILF56" s="359" t="s">
        <v>90</v>
      </c>
      <c r="ILG56" s="359" t="s">
        <v>90</v>
      </c>
      <c r="ILH56" s="359" t="s">
        <v>90</v>
      </c>
      <c r="ILI56" s="359" t="s">
        <v>90</v>
      </c>
      <c r="ILJ56" s="359" t="s">
        <v>90</v>
      </c>
      <c r="ILK56" s="359" t="s">
        <v>90</v>
      </c>
      <c r="ILL56" s="359" t="s">
        <v>90</v>
      </c>
      <c r="ILM56" s="359" t="s">
        <v>90</v>
      </c>
      <c r="ILN56" s="359" t="s">
        <v>90</v>
      </c>
      <c r="ILO56" s="359" t="s">
        <v>90</v>
      </c>
      <c r="ILP56" s="359" t="s">
        <v>90</v>
      </c>
      <c r="ILQ56" s="359" t="s">
        <v>90</v>
      </c>
      <c r="ILR56" s="359" t="s">
        <v>90</v>
      </c>
      <c r="ILS56" s="359" t="s">
        <v>90</v>
      </c>
      <c r="ILT56" s="359" t="s">
        <v>90</v>
      </c>
      <c r="ILU56" s="359" t="s">
        <v>90</v>
      </c>
      <c r="ILV56" s="359" t="s">
        <v>90</v>
      </c>
      <c r="ILW56" s="359" t="s">
        <v>90</v>
      </c>
      <c r="ILX56" s="359" t="s">
        <v>90</v>
      </c>
      <c r="ILY56" s="359" t="s">
        <v>90</v>
      </c>
      <c r="ILZ56" s="359" t="s">
        <v>90</v>
      </c>
      <c r="IMA56" s="359" t="s">
        <v>90</v>
      </c>
      <c r="IMB56" s="359" t="s">
        <v>90</v>
      </c>
      <c r="IMC56" s="359" t="s">
        <v>90</v>
      </c>
      <c r="IMD56" s="359" t="s">
        <v>90</v>
      </c>
      <c r="IME56" s="359" t="s">
        <v>90</v>
      </c>
      <c r="IMF56" s="359" t="s">
        <v>90</v>
      </c>
      <c r="IMG56" s="359" t="s">
        <v>90</v>
      </c>
      <c r="IMH56" s="359" t="s">
        <v>90</v>
      </c>
      <c r="IMI56" s="359" t="s">
        <v>90</v>
      </c>
      <c r="IMJ56" s="359" t="s">
        <v>90</v>
      </c>
      <c r="IMK56" s="359" t="s">
        <v>90</v>
      </c>
      <c r="IML56" s="359" t="s">
        <v>90</v>
      </c>
      <c r="IMM56" s="359" t="s">
        <v>90</v>
      </c>
      <c r="IMN56" s="359" t="s">
        <v>90</v>
      </c>
      <c r="IMO56" s="359" t="s">
        <v>90</v>
      </c>
      <c r="IMP56" s="359" t="s">
        <v>90</v>
      </c>
      <c r="IMQ56" s="359" t="s">
        <v>90</v>
      </c>
      <c r="IMR56" s="359" t="s">
        <v>90</v>
      </c>
      <c r="IMS56" s="359" t="s">
        <v>90</v>
      </c>
      <c r="IMT56" s="359" t="s">
        <v>90</v>
      </c>
      <c r="IMU56" s="359" t="s">
        <v>90</v>
      </c>
      <c r="IMV56" s="359" t="s">
        <v>90</v>
      </c>
      <c r="IMW56" s="359" t="s">
        <v>90</v>
      </c>
      <c r="IMX56" s="359" t="s">
        <v>90</v>
      </c>
      <c r="IMY56" s="359" t="s">
        <v>90</v>
      </c>
      <c r="IMZ56" s="359" t="s">
        <v>90</v>
      </c>
      <c r="INA56" s="359" t="s">
        <v>90</v>
      </c>
      <c r="INB56" s="359" t="s">
        <v>90</v>
      </c>
      <c r="INC56" s="359" t="s">
        <v>90</v>
      </c>
      <c r="IND56" s="359" t="s">
        <v>90</v>
      </c>
      <c r="INE56" s="359" t="s">
        <v>90</v>
      </c>
      <c r="INF56" s="359" t="s">
        <v>90</v>
      </c>
      <c r="ING56" s="359" t="s">
        <v>90</v>
      </c>
      <c r="INH56" s="359" t="s">
        <v>90</v>
      </c>
      <c r="INI56" s="359" t="s">
        <v>90</v>
      </c>
      <c r="INJ56" s="359" t="s">
        <v>90</v>
      </c>
      <c r="INK56" s="359" t="s">
        <v>90</v>
      </c>
      <c r="INL56" s="359" t="s">
        <v>90</v>
      </c>
      <c r="INM56" s="359" t="s">
        <v>90</v>
      </c>
      <c r="INN56" s="359" t="s">
        <v>90</v>
      </c>
      <c r="INO56" s="359" t="s">
        <v>90</v>
      </c>
      <c r="INP56" s="359" t="s">
        <v>90</v>
      </c>
      <c r="INQ56" s="359" t="s">
        <v>90</v>
      </c>
      <c r="INR56" s="359" t="s">
        <v>90</v>
      </c>
      <c r="INS56" s="359" t="s">
        <v>90</v>
      </c>
      <c r="INT56" s="359" t="s">
        <v>90</v>
      </c>
      <c r="INU56" s="359" t="s">
        <v>90</v>
      </c>
      <c r="INV56" s="359" t="s">
        <v>90</v>
      </c>
      <c r="INW56" s="359" t="s">
        <v>90</v>
      </c>
      <c r="INX56" s="359" t="s">
        <v>90</v>
      </c>
      <c r="INY56" s="359" t="s">
        <v>90</v>
      </c>
      <c r="INZ56" s="359" t="s">
        <v>90</v>
      </c>
      <c r="IOA56" s="359" t="s">
        <v>90</v>
      </c>
      <c r="IOB56" s="359" t="s">
        <v>90</v>
      </c>
      <c r="IOC56" s="359" t="s">
        <v>90</v>
      </c>
      <c r="IOD56" s="359" t="s">
        <v>90</v>
      </c>
      <c r="IOE56" s="359" t="s">
        <v>90</v>
      </c>
      <c r="IOF56" s="359" t="s">
        <v>90</v>
      </c>
      <c r="IOG56" s="359" t="s">
        <v>90</v>
      </c>
      <c r="IOH56" s="359" t="s">
        <v>90</v>
      </c>
      <c r="IOI56" s="359" t="s">
        <v>90</v>
      </c>
      <c r="IOJ56" s="359" t="s">
        <v>90</v>
      </c>
      <c r="IOK56" s="359" t="s">
        <v>90</v>
      </c>
      <c r="IOL56" s="359" t="s">
        <v>90</v>
      </c>
      <c r="IOM56" s="359" t="s">
        <v>90</v>
      </c>
      <c r="ION56" s="359" t="s">
        <v>90</v>
      </c>
      <c r="IOO56" s="359" t="s">
        <v>90</v>
      </c>
      <c r="IOP56" s="359" t="s">
        <v>90</v>
      </c>
      <c r="IOQ56" s="359" t="s">
        <v>90</v>
      </c>
      <c r="IOR56" s="359" t="s">
        <v>90</v>
      </c>
      <c r="IOS56" s="359" t="s">
        <v>90</v>
      </c>
      <c r="IOT56" s="359" t="s">
        <v>90</v>
      </c>
      <c r="IOU56" s="359" t="s">
        <v>90</v>
      </c>
      <c r="IOV56" s="359" t="s">
        <v>90</v>
      </c>
      <c r="IOW56" s="359" t="s">
        <v>90</v>
      </c>
      <c r="IOX56" s="359" t="s">
        <v>90</v>
      </c>
      <c r="IOY56" s="359" t="s">
        <v>90</v>
      </c>
      <c r="IOZ56" s="359" t="s">
        <v>90</v>
      </c>
      <c r="IPA56" s="359" t="s">
        <v>90</v>
      </c>
      <c r="IPB56" s="359" t="s">
        <v>90</v>
      </c>
      <c r="IPC56" s="359" t="s">
        <v>90</v>
      </c>
      <c r="IPD56" s="359" t="s">
        <v>90</v>
      </c>
      <c r="IPE56" s="359" t="s">
        <v>90</v>
      </c>
      <c r="IPF56" s="359" t="s">
        <v>90</v>
      </c>
      <c r="IPG56" s="359" t="s">
        <v>90</v>
      </c>
      <c r="IPH56" s="359" t="s">
        <v>90</v>
      </c>
      <c r="IPI56" s="359" t="s">
        <v>90</v>
      </c>
      <c r="IPJ56" s="359" t="s">
        <v>90</v>
      </c>
      <c r="IPK56" s="359" t="s">
        <v>90</v>
      </c>
      <c r="IPL56" s="359" t="s">
        <v>90</v>
      </c>
      <c r="IPM56" s="359" t="s">
        <v>90</v>
      </c>
      <c r="IPN56" s="359" t="s">
        <v>90</v>
      </c>
      <c r="IPO56" s="359" t="s">
        <v>90</v>
      </c>
      <c r="IPP56" s="359" t="s">
        <v>90</v>
      </c>
      <c r="IPQ56" s="359" t="s">
        <v>90</v>
      </c>
      <c r="IPR56" s="359" t="s">
        <v>90</v>
      </c>
      <c r="IPS56" s="359" t="s">
        <v>90</v>
      </c>
      <c r="IPT56" s="359" t="s">
        <v>90</v>
      </c>
      <c r="IPU56" s="359" t="s">
        <v>90</v>
      </c>
      <c r="IPV56" s="359" t="s">
        <v>90</v>
      </c>
      <c r="IPW56" s="359" t="s">
        <v>90</v>
      </c>
      <c r="IPX56" s="359" t="s">
        <v>90</v>
      </c>
      <c r="IPY56" s="359" t="s">
        <v>90</v>
      </c>
      <c r="IPZ56" s="359" t="s">
        <v>90</v>
      </c>
      <c r="IQA56" s="359" t="s">
        <v>90</v>
      </c>
      <c r="IQB56" s="359" t="s">
        <v>90</v>
      </c>
      <c r="IQC56" s="359" t="s">
        <v>90</v>
      </c>
      <c r="IQD56" s="359" t="s">
        <v>90</v>
      </c>
      <c r="IQE56" s="359" t="s">
        <v>90</v>
      </c>
      <c r="IQF56" s="359" t="s">
        <v>90</v>
      </c>
      <c r="IQG56" s="359" t="s">
        <v>90</v>
      </c>
      <c r="IQH56" s="359" t="s">
        <v>90</v>
      </c>
      <c r="IQI56" s="359" t="s">
        <v>90</v>
      </c>
      <c r="IQJ56" s="359" t="s">
        <v>90</v>
      </c>
      <c r="IQK56" s="359" t="s">
        <v>90</v>
      </c>
      <c r="IQL56" s="359" t="s">
        <v>90</v>
      </c>
      <c r="IQM56" s="359" t="s">
        <v>90</v>
      </c>
      <c r="IQN56" s="359" t="s">
        <v>90</v>
      </c>
      <c r="IQO56" s="359" t="s">
        <v>90</v>
      </c>
      <c r="IQP56" s="359" t="s">
        <v>90</v>
      </c>
      <c r="IQQ56" s="359" t="s">
        <v>90</v>
      </c>
      <c r="IQR56" s="359" t="s">
        <v>90</v>
      </c>
      <c r="IQS56" s="359" t="s">
        <v>90</v>
      </c>
      <c r="IQT56" s="359" t="s">
        <v>90</v>
      </c>
      <c r="IQU56" s="359" t="s">
        <v>90</v>
      </c>
      <c r="IQV56" s="359" t="s">
        <v>90</v>
      </c>
      <c r="IQW56" s="359" t="s">
        <v>90</v>
      </c>
      <c r="IQX56" s="359" t="s">
        <v>90</v>
      </c>
      <c r="IQY56" s="359" t="s">
        <v>90</v>
      </c>
      <c r="IQZ56" s="359" t="s">
        <v>90</v>
      </c>
      <c r="IRA56" s="359" t="s">
        <v>90</v>
      </c>
      <c r="IRB56" s="359" t="s">
        <v>90</v>
      </c>
      <c r="IRC56" s="359" t="s">
        <v>90</v>
      </c>
      <c r="IRD56" s="359" t="s">
        <v>90</v>
      </c>
      <c r="IRE56" s="359" t="s">
        <v>90</v>
      </c>
      <c r="IRF56" s="359" t="s">
        <v>90</v>
      </c>
      <c r="IRG56" s="359" t="s">
        <v>90</v>
      </c>
      <c r="IRH56" s="359" t="s">
        <v>90</v>
      </c>
      <c r="IRI56" s="359" t="s">
        <v>90</v>
      </c>
      <c r="IRJ56" s="359" t="s">
        <v>90</v>
      </c>
      <c r="IRK56" s="359" t="s">
        <v>90</v>
      </c>
      <c r="IRL56" s="359" t="s">
        <v>90</v>
      </c>
      <c r="IRM56" s="359" t="s">
        <v>90</v>
      </c>
      <c r="IRN56" s="359" t="s">
        <v>90</v>
      </c>
      <c r="IRO56" s="359" t="s">
        <v>90</v>
      </c>
      <c r="IRP56" s="359" t="s">
        <v>90</v>
      </c>
      <c r="IRQ56" s="359" t="s">
        <v>90</v>
      </c>
      <c r="IRR56" s="359" t="s">
        <v>90</v>
      </c>
      <c r="IRS56" s="359" t="s">
        <v>90</v>
      </c>
      <c r="IRT56" s="359" t="s">
        <v>90</v>
      </c>
      <c r="IRU56" s="359" t="s">
        <v>90</v>
      </c>
      <c r="IRV56" s="359" t="s">
        <v>90</v>
      </c>
      <c r="IRW56" s="359" t="s">
        <v>90</v>
      </c>
      <c r="IRX56" s="359" t="s">
        <v>90</v>
      </c>
      <c r="IRY56" s="359" t="s">
        <v>90</v>
      </c>
      <c r="IRZ56" s="359" t="s">
        <v>90</v>
      </c>
      <c r="ISA56" s="359" t="s">
        <v>90</v>
      </c>
      <c r="ISB56" s="359" t="s">
        <v>90</v>
      </c>
      <c r="ISC56" s="359" t="s">
        <v>90</v>
      </c>
      <c r="ISD56" s="359" t="s">
        <v>90</v>
      </c>
      <c r="ISE56" s="359" t="s">
        <v>90</v>
      </c>
      <c r="ISF56" s="359" t="s">
        <v>90</v>
      </c>
      <c r="ISG56" s="359" t="s">
        <v>90</v>
      </c>
      <c r="ISH56" s="359" t="s">
        <v>90</v>
      </c>
      <c r="ISI56" s="359" t="s">
        <v>90</v>
      </c>
      <c r="ISJ56" s="359" t="s">
        <v>90</v>
      </c>
      <c r="ISK56" s="359" t="s">
        <v>90</v>
      </c>
      <c r="ISL56" s="359" t="s">
        <v>90</v>
      </c>
      <c r="ISM56" s="359" t="s">
        <v>90</v>
      </c>
      <c r="ISN56" s="359" t="s">
        <v>90</v>
      </c>
      <c r="ISO56" s="359" t="s">
        <v>90</v>
      </c>
      <c r="ISP56" s="359" t="s">
        <v>90</v>
      </c>
      <c r="ISQ56" s="359" t="s">
        <v>90</v>
      </c>
      <c r="ISR56" s="359" t="s">
        <v>90</v>
      </c>
      <c r="ISS56" s="359" t="s">
        <v>90</v>
      </c>
      <c r="IST56" s="359" t="s">
        <v>90</v>
      </c>
      <c r="ISU56" s="359" t="s">
        <v>90</v>
      </c>
      <c r="ISV56" s="359" t="s">
        <v>90</v>
      </c>
      <c r="ISW56" s="359" t="s">
        <v>90</v>
      </c>
      <c r="ISX56" s="359" t="s">
        <v>90</v>
      </c>
      <c r="ISY56" s="359" t="s">
        <v>90</v>
      </c>
      <c r="ISZ56" s="359" t="s">
        <v>90</v>
      </c>
      <c r="ITA56" s="359" t="s">
        <v>90</v>
      </c>
      <c r="ITB56" s="359" t="s">
        <v>90</v>
      </c>
      <c r="ITC56" s="359" t="s">
        <v>90</v>
      </c>
      <c r="ITD56" s="359" t="s">
        <v>90</v>
      </c>
      <c r="ITE56" s="359" t="s">
        <v>90</v>
      </c>
      <c r="ITF56" s="359" t="s">
        <v>90</v>
      </c>
      <c r="ITG56" s="359" t="s">
        <v>90</v>
      </c>
      <c r="ITH56" s="359" t="s">
        <v>90</v>
      </c>
      <c r="ITI56" s="359" t="s">
        <v>90</v>
      </c>
      <c r="ITJ56" s="359" t="s">
        <v>90</v>
      </c>
      <c r="ITK56" s="359" t="s">
        <v>90</v>
      </c>
      <c r="ITL56" s="359" t="s">
        <v>90</v>
      </c>
      <c r="ITM56" s="359" t="s">
        <v>90</v>
      </c>
      <c r="ITN56" s="359" t="s">
        <v>90</v>
      </c>
      <c r="ITO56" s="359" t="s">
        <v>90</v>
      </c>
      <c r="ITP56" s="359" t="s">
        <v>90</v>
      </c>
      <c r="ITQ56" s="359" t="s">
        <v>90</v>
      </c>
      <c r="ITR56" s="359" t="s">
        <v>90</v>
      </c>
      <c r="ITS56" s="359" t="s">
        <v>90</v>
      </c>
      <c r="ITT56" s="359" t="s">
        <v>90</v>
      </c>
      <c r="ITU56" s="359" t="s">
        <v>90</v>
      </c>
      <c r="ITV56" s="359" t="s">
        <v>90</v>
      </c>
      <c r="ITW56" s="359" t="s">
        <v>90</v>
      </c>
      <c r="ITX56" s="359" t="s">
        <v>90</v>
      </c>
      <c r="ITY56" s="359" t="s">
        <v>90</v>
      </c>
      <c r="ITZ56" s="359" t="s">
        <v>90</v>
      </c>
      <c r="IUA56" s="359" t="s">
        <v>90</v>
      </c>
      <c r="IUB56" s="359" t="s">
        <v>90</v>
      </c>
      <c r="IUC56" s="359" t="s">
        <v>90</v>
      </c>
      <c r="IUD56" s="359" t="s">
        <v>90</v>
      </c>
      <c r="IUE56" s="359" t="s">
        <v>90</v>
      </c>
      <c r="IUF56" s="359" t="s">
        <v>90</v>
      </c>
      <c r="IUG56" s="359" t="s">
        <v>90</v>
      </c>
      <c r="IUH56" s="359" t="s">
        <v>90</v>
      </c>
      <c r="IUI56" s="359" t="s">
        <v>90</v>
      </c>
      <c r="IUJ56" s="359" t="s">
        <v>90</v>
      </c>
      <c r="IUK56" s="359" t="s">
        <v>90</v>
      </c>
      <c r="IUL56" s="359" t="s">
        <v>90</v>
      </c>
      <c r="IUM56" s="359" t="s">
        <v>90</v>
      </c>
      <c r="IUN56" s="359" t="s">
        <v>90</v>
      </c>
      <c r="IUO56" s="359" t="s">
        <v>90</v>
      </c>
      <c r="IUP56" s="359" t="s">
        <v>90</v>
      </c>
      <c r="IUQ56" s="359" t="s">
        <v>90</v>
      </c>
      <c r="IUR56" s="359" t="s">
        <v>90</v>
      </c>
      <c r="IUS56" s="359" t="s">
        <v>90</v>
      </c>
      <c r="IUT56" s="359" t="s">
        <v>90</v>
      </c>
      <c r="IUU56" s="359" t="s">
        <v>90</v>
      </c>
      <c r="IUV56" s="359" t="s">
        <v>90</v>
      </c>
      <c r="IUW56" s="359" t="s">
        <v>90</v>
      </c>
      <c r="IUX56" s="359" t="s">
        <v>90</v>
      </c>
      <c r="IUY56" s="359" t="s">
        <v>90</v>
      </c>
      <c r="IUZ56" s="359" t="s">
        <v>90</v>
      </c>
      <c r="IVA56" s="359" t="s">
        <v>90</v>
      </c>
      <c r="IVB56" s="359" t="s">
        <v>90</v>
      </c>
      <c r="IVC56" s="359" t="s">
        <v>90</v>
      </c>
      <c r="IVD56" s="359" t="s">
        <v>90</v>
      </c>
      <c r="IVE56" s="359" t="s">
        <v>90</v>
      </c>
      <c r="IVF56" s="359" t="s">
        <v>90</v>
      </c>
      <c r="IVG56" s="359" t="s">
        <v>90</v>
      </c>
      <c r="IVH56" s="359" t="s">
        <v>90</v>
      </c>
      <c r="IVI56" s="359" t="s">
        <v>90</v>
      </c>
      <c r="IVJ56" s="359" t="s">
        <v>90</v>
      </c>
      <c r="IVK56" s="359" t="s">
        <v>90</v>
      </c>
      <c r="IVL56" s="359" t="s">
        <v>90</v>
      </c>
      <c r="IVM56" s="359" t="s">
        <v>90</v>
      </c>
      <c r="IVN56" s="359" t="s">
        <v>90</v>
      </c>
      <c r="IVO56" s="359" t="s">
        <v>90</v>
      </c>
      <c r="IVP56" s="359" t="s">
        <v>90</v>
      </c>
      <c r="IVQ56" s="359" t="s">
        <v>90</v>
      </c>
      <c r="IVR56" s="359" t="s">
        <v>90</v>
      </c>
      <c r="IVS56" s="359" t="s">
        <v>90</v>
      </c>
      <c r="IVT56" s="359" t="s">
        <v>90</v>
      </c>
      <c r="IVU56" s="359" t="s">
        <v>90</v>
      </c>
      <c r="IVV56" s="359" t="s">
        <v>90</v>
      </c>
      <c r="IVW56" s="359" t="s">
        <v>90</v>
      </c>
      <c r="IVX56" s="359" t="s">
        <v>90</v>
      </c>
      <c r="IVY56" s="359" t="s">
        <v>90</v>
      </c>
      <c r="IVZ56" s="359" t="s">
        <v>90</v>
      </c>
      <c r="IWA56" s="359" t="s">
        <v>90</v>
      </c>
      <c r="IWB56" s="359" t="s">
        <v>90</v>
      </c>
      <c r="IWC56" s="359" t="s">
        <v>90</v>
      </c>
      <c r="IWD56" s="359" t="s">
        <v>90</v>
      </c>
      <c r="IWE56" s="359" t="s">
        <v>90</v>
      </c>
      <c r="IWF56" s="359" t="s">
        <v>90</v>
      </c>
      <c r="IWG56" s="359" t="s">
        <v>90</v>
      </c>
      <c r="IWH56" s="359" t="s">
        <v>90</v>
      </c>
      <c r="IWI56" s="359" t="s">
        <v>90</v>
      </c>
      <c r="IWJ56" s="359" t="s">
        <v>90</v>
      </c>
      <c r="IWK56" s="359" t="s">
        <v>90</v>
      </c>
      <c r="IWL56" s="359" t="s">
        <v>90</v>
      </c>
      <c r="IWM56" s="359" t="s">
        <v>90</v>
      </c>
      <c r="IWN56" s="359" t="s">
        <v>90</v>
      </c>
      <c r="IWO56" s="359" t="s">
        <v>90</v>
      </c>
      <c r="IWP56" s="359" t="s">
        <v>90</v>
      </c>
      <c r="IWQ56" s="359" t="s">
        <v>90</v>
      </c>
      <c r="IWR56" s="359" t="s">
        <v>90</v>
      </c>
      <c r="IWS56" s="359" t="s">
        <v>90</v>
      </c>
      <c r="IWT56" s="359" t="s">
        <v>90</v>
      </c>
      <c r="IWU56" s="359" t="s">
        <v>90</v>
      </c>
      <c r="IWV56" s="359" t="s">
        <v>90</v>
      </c>
      <c r="IWW56" s="359" t="s">
        <v>90</v>
      </c>
      <c r="IWX56" s="359" t="s">
        <v>90</v>
      </c>
      <c r="IWY56" s="359" t="s">
        <v>90</v>
      </c>
      <c r="IWZ56" s="359" t="s">
        <v>90</v>
      </c>
      <c r="IXA56" s="359" t="s">
        <v>90</v>
      </c>
      <c r="IXB56" s="359" t="s">
        <v>90</v>
      </c>
      <c r="IXC56" s="359" t="s">
        <v>90</v>
      </c>
      <c r="IXD56" s="359" t="s">
        <v>90</v>
      </c>
      <c r="IXE56" s="359" t="s">
        <v>90</v>
      </c>
      <c r="IXF56" s="359" t="s">
        <v>90</v>
      </c>
      <c r="IXG56" s="359" t="s">
        <v>90</v>
      </c>
      <c r="IXH56" s="359" t="s">
        <v>90</v>
      </c>
      <c r="IXI56" s="359" t="s">
        <v>90</v>
      </c>
      <c r="IXJ56" s="359" t="s">
        <v>90</v>
      </c>
      <c r="IXK56" s="359" t="s">
        <v>90</v>
      </c>
      <c r="IXL56" s="359" t="s">
        <v>90</v>
      </c>
      <c r="IXM56" s="359" t="s">
        <v>90</v>
      </c>
      <c r="IXN56" s="359" t="s">
        <v>90</v>
      </c>
      <c r="IXO56" s="359" t="s">
        <v>90</v>
      </c>
      <c r="IXP56" s="359" t="s">
        <v>90</v>
      </c>
      <c r="IXQ56" s="359" t="s">
        <v>90</v>
      </c>
      <c r="IXR56" s="359" t="s">
        <v>90</v>
      </c>
      <c r="IXS56" s="359" t="s">
        <v>90</v>
      </c>
      <c r="IXT56" s="359" t="s">
        <v>90</v>
      </c>
      <c r="IXU56" s="359" t="s">
        <v>90</v>
      </c>
      <c r="IXV56" s="359" t="s">
        <v>90</v>
      </c>
      <c r="IXW56" s="359" t="s">
        <v>90</v>
      </c>
      <c r="IXX56" s="359" t="s">
        <v>90</v>
      </c>
      <c r="IXY56" s="359" t="s">
        <v>90</v>
      </c>
      <c r="IXZ56" s="359" t="s">
        <v>90</v>
      </c>
      <c r="IYA56" s="359" t="s">
        <v>90</v>
      </c>
      <c r="IYB56" s="359" t="s">
        <v>90</v>
      </c>
      <c r="IYC56" s="359" t="s">
        <v>90</v>
      </c>
      <c r="IYD56" s="359" t="s">
        <v>90</v>
      </c>
      <c r="IYE56" s="359" t="s">
        <v>90</v>
      </c>
      <c r="IYF56" s="359" t="s">
        <v>90</v>
      </c>
      <c r="IYG56" s="359" t="s">
        <v>90</v>
      </c>
      <c r="IYH56" s="359" t="s">
        <v>90</v>
      </c>
      <c r="IYI56" s="359" t="s">
        <v>90</v>
      </c>
      <c r="IYJ56" s="359" t="s">
        <v>90</v>
      </c>
      <c r="IYK56" s="359" t="s">
        <v>90</v>
      </c>
      <c r="IYL56" s="359" t="s">
        <v>90</v>
      </c>
      <c r="IYM56" s="359" t="s">
        <v>90</v>
      </c>
      <c r="IYN56" s="359" t="s">
        <v>90</v>
      </c>
      <c r="IYO56" s="359" t="s">
        <v>90</v>
      </c>
      <c r="IYP56" s="359" t="s">
        <v>90</v>
      </c>
      <c r="IYQ56" s="359" t="s">
        <v>90</v>
      </c>
      <c r="IYR56" s="359" t="s">
        <v>90</v>
      </c>
      <c r="IYS56" s="359" t="s">
        <v>90</v>
      </c>
      <c r="IYT56" s="359" t="s">
        <v>90</v>
      </c>
      <c r="IYU56" s="359" t="s">
        <v>90</v>
      </c>
      <c r="IYV56" s="359" t="s">
        <v>90</v>
      </c>
      <c r="IYW56" s="359" t="s">
        <v>90</v>
      </c>
      <c r="IYX56" s="359" t="s">
        <v>90</v>
      </c>
      <c r="IYY56" s="359" t="s">
        <v>90</v>
      </c>
      <c r="IYZ56" s="359" t="s">
        <v>90</v>
      </c>
      <c r="IZA56" s="359" t="s">
        <v>90</v>
      </c>
      <c r="IZB56" s="359" t="s">
        <v>90</v>
      </c>
      <c r="IZC56" s="359" t="s">
        <v>90</v>
      </c>
      <c r="IZD56" s="359" t="s">
        <v>90</v>
      </c>
      <c r="IZE56" s="359" t="s">
        <v>90</v>
      </c>
      <c r="IZF56" s="359" t="s">
        <v>90</v>
      </c>
      <c r="IZG56" s="359" t="s">
        <v>90</v>
      </c>
      <c r="IZH56" s="359" t="s">
        <v>90</v>
      </c>
      <c r="IZI56" s="359" t="s">
        <v>90</v>
      </c>
      <c r="IZJ56" s="359" t="s">
        <v>90</v>
      </c>
      <c r="IZK56" s="359" t="s">
        <v>90</v>
      </c>
      <c r="IZL56" s="359" t="s">
        <v>90</v>
      </c>
      <c r="IZM56" s="359" t="s">
        <v>90</v>
      </c>
      <c r="IZN56" s="359" t="s">
        <v>90</v>
      </c>
      <c r="IZO56" s="359" t="s">
        <v>90</v>
      </c>
      <c r="IZP56" s="359" t="s">
        <v>90</v>
      </c>
      <c r="IZQ56" s="359" t="s">
        <v>90</v>
      </c>
      <c r="IZR56" s="359" t="s">
        <v>90</v>
      </c>
      <c r="IZS56" s="359" t="s">
        <v>90</v>
      </c>
      <c r="IZT56" s="359" t="s">
        <v>90</v>
      </c>
      <c r="IZU56" s="359" t="s">
        <v>90</v>
      </c>
      <c r="IZV56" s="359" t="s">
        <v>90</v>
      </c>
      <c r="IZW56" s="359" t="s">
        <v>90</v>
      </c>
      <c r="IZX56" s="359" t="s">
        <v>90</v>
      </c>
      <c r="IZY56" s="359" t="s">
        <v>90</v>
      </c>
      <c r="IZZ56" s="359" t="s">
        <v>90</v>
      </c>
      <c r="JAA56" s="359" t="s">
        <v>90</v>
      </c>
      <c r="JAB56" s="359" t="s">
        <v>90</v>
      </c>
      <c r="JAC56" s="359" t="s">
        <v>90</v>
      </c>
      <c r="JAD56" s="359" t="s">
        <v>90</v>
      </c>
      <c r="JAE56" s="359" t="s">
        <v>90</v>
      </c>
      <c r="JAF56" s="359" t="s">
        <v>90</v>
      </c>
      <c r="JAG56" s="359" t="s">
        <v>90</v>
      </c>
      <c r="JAH56" s="359" t="s">
        <v>90</v>
      </c>
      <c r="JAI56" s="359" t="s">
        <v>90</v>
      </c>
      <c r="JAJ56" s="359" t="s">
        <v>90</v>
      </c>
      <c r="JAK56" s="359" t="s">
        <v>90</v>
      </c>
      <c r="JAL56" s="359" t="s">
        <v>90</v>
      </c>
      <c r="JAM56" s="359" t="s">
        <v>90</v>
      </c>
      <c r="JAN56" s="359" t="s">
        <v>90</v>
      </c>
      <c r="JAO56" s="359" t="s">
        <v>90</v>
      </c>
      <c r="JAP56" s="359" t="s">
        <v>90</v>
      </c>
      <c r="JAQ56" s="359" t="s">
        <v>90</v>
      </c>
      <c r="JAR56" s="359" t="s">
        <v>90</v>
      </c>
      <c r="JAS56" s="359" t="s">
        <v>90</v>
      </c>
      <c r="JAT56" s="359" t="s">
        <v>90</v>
      </c>
      <c r="JAU56" s="359" t="s">
        <v>90</v>
      </c>
      <c r="JAV56" s="359" t="s">
        <v>90</v>
      </c>
      <c r="JAW56" s="359" t="s">
        <v>90</v>
      </c>
      <c r="JAX56" s="359" t="s">
        <v>90</v>
      </c>
      <c r="JAY56" s="359" t="s">
        <v>90</v>
      </c>
      <c r="JAZ56" s="359" t="s">
        <v>90</v>
      </c>
      <c r="JBA56" s="359" t="s">
        <v>90</v>
      </c>
      <c r="JBB56" s="359" t="s">
        <v>90</v>
      </c>
      <c r="JBC56" s="359" t="s">
        <v>90</v>
      </c>
      <c r="JBD56" s="359" t="s">
        <v>90</v>
      </c>
      <c r="JBE56" s="359" t="s">
        <v>90</v>
      </c>
      <c r="JBF56" s="359" t="s">
        <v>90</v>
      </c>
      <c r="JBG56" s="359" t="s">
        <v>90</v>
      </c>
      <c r="JBH56" s="359" t="s">
        <v>90</v>
      </c>
      <c r="JBI56" s="359" t="s">
        <v>90</v>
      </c>
      <c r="JBJ56" s="359" t="s">
        <v>90</v>
      </c>
      <c r="JBK56" s="359" t="s">
        <v>90</v>
      </c>
      <c r="JBL56" s="359" t="s">
        <v>90</v>
      </c>
      <c r="JBM56" s="359" t="s">
        <v>90</v>
      </c>
      <c r="JBN56" s="359" t="s">
        <v>90</v>
      </c>
      <c r="JBO56" s="359" t="s">
        <v>90</v>
      </c>
      <c r="JBP56" s="359" t="s">
        <v>90</v>
      </c>
      <c r="JBQ56" s="359" t="s">
        <v>90</v>
      </c>
      <c r="JBR56" s="359" t="s">
        <v>90</v>
      </c>
      <c r="JBS56" s="359" t="s">
        <v>90</v>
      </c>
      <c r="JBT56" s="359" t="s">
        <v>90</v>
      </c>
      <c r="JBU56" s="359" t="s">
        <v>90</v>
      </c>
      <c r="JBV56" s="359" t="s">
        <v>90</v>
      </c>
      <c r="JBW56" s="359" t="s">
        <v>90</v>
      </c>
      <c r="JBX56" s="359" t="s">
        <v>90</v>
      </c>
      <c r="JBY56" s="359" t="s">
        <v>90</v>
      </c>
      <c r="JBZ56" s="359" t="s">
        <v>90</v>
      </c>
      <c r="JCA56" s="359" t="s">
        <v>90</v>
      </c>
      <c r="JCB56" s="359" t="s">
        <v>90</v>
      </c>
      <c r="JCC56" s="359" t="s">
        <v>90</v>
      </c>
      <c r="JCD56" s="359" t="s">
        <v>90</v>
      </c>
      <c r="JCE56" s="359" t="s">
        <v>90</v>
      </c>
      <c r="JCF56" s="359" t="s">
        <v>90</v>
      </c>
      <c r="JCG56" s="359" t="s">
        <v>90</v>
      </c>
      <c r="JCH56" s="359" t="s">
        <v>90</v>
      </c>
      <c r="JCI56" s="359" t="s">
        <v>90</v>
      </c>
      <c r="JCJ56" s="359" t="s">
        <v>90</v>
      </c>
      <c r="JCK56" s="359" t="s">
        <v>90</v>
      </c>
      <c r="JCL56" s="359" t="s">
        <v>90</v>
      </c>
      <c r="JCM56" s="359" t="s">
        <v>90</v>
      </c>
      <c r="JCN56" s="359" t="s">
        <v>90</v>
      </c>
      <c r="JCO56" s="359" t="s">
        <v>90</v>
      </c>
      <c r="JCP56" s="359" t="s">
        <v>90</v>
      </c>
      <c r="JCQ56" s="359" t="s">
        <v>90</v>
      </c>
      <c r="JCR56" s="359" t="s">
        <v>90</v>
      </c>
      <c r="JCS56" s="359" t="s">
        <v>90</v>
      </c>
      <c r="JCT56" s="359" t="s">
        <v>90</v>
      </c>
      <c r="JCU56" s="359" t="s">
        <v>90</v>
      </c>
      <c r="JCV56" s="359" t="s">
        <v>90</v>
      </c>
      <c r="JCW56" s="359" t="s">
        <v>90</v>
      </c>
      <c r="JCX56" s="359" t="s">
        <v>90</v>
      </c>
      <c r="JCY56" s="359" t="s">
        <v>90</v>
      </c>
      <c r="JCZ56" s="359" t="s">
        <v>90</v>
      </c>
      <c r="JDA56" s="359" t="s">
        <v>90</v>
      </c>
      <c r="JDB56" s="359" t="s">
        <v>90</v>
      </c>
      <c r="JDC56" s="359" t="s">
        <v>90</v>
      </c>
      <c r="JDD56" s="359" t="s">
        <v>90</v>
      </c>
      <c r="JDE56" s="359" t="s">
        <v>90</v>
      </c>
      <c r="JDF56" s="359" t="s">
        <v>90</v>
      </c>
      <c r="JDG56" s="359" t="s">
        <v>90</v>
      </c>
      <c r="JDH56" s="359" t="s">
        <v>90</v>
      </c>
      <c r="JDI56" s="359" t="s">
        <v>90</v>
      </c>
      <c r="JDJ56" s="359" t="s">
        <v>90</v>
      </c>
      <c r="JDK56" s="359" t="s">
        <v>90</v>
      </c>
      <c r="JDL56" s="359" t="s">
        <v>90</v>
      </c>
      <c r="JDM56" s="359" t="s">
        <v>90</v>
      </c>
      <c r="JDN56" s="359" t="s">
        <v>90</v>
      </c>
      <c r="JDO56" s="359" t="s">
        <v>90</v>
      </c>
      <c r="JDP56" s="359" t="s">
        <v>90</v>
      </c>
      <c r="JDQ56" s="359" t="s">
        <v>90</v>
      </c>
      <c r="JDR56" s="359" t="s">
        <v>90</v>
      </c>
      <c r="JDS56" s="359" t="s">
        <v>90</v>
      </c>
      <c r="JDT56" s="359" t="s">
        <v>90</v>
      </c>
      <c r="JDU56" s="359" t="s">
        <v>90</v>
      </c>
      <c r="JDV56" s="359" t="s">
        <v>90</v>
      </c>
      <c r="JDW56" s="359" t="s">
        <v>90</v>
      </c>
      <c r="JDX56" s="359" t="s">
        <v>90</v>
      </c>
      <c r="JDY56" s="359" t="s">
        <v>90</v>
      </c>
      <c r="JDZ56" s="359" t="s">
        <v>90</v>
      </c>
      <c r="JEA56" s="359" t="s">
        <v>90</v>
      </c>
      <c r="JEB56" s="359" t="s">
        <v>90</v>
      </c>
      <c r="JEC56" s="359" t="s">
        <v>90</v>
      </c>
      <c r="JED56" s="359" t="s">
        <v>90</v>
      </c>
      <c r="JEE56" s="359" t="s">
        <v>90</v>
      </c>
      <c r="JEF56" s="359" t="s">
        <v>90</v>
      </c>
      <c r="JEG56" s="359" t="s">
        <v>90</v>
      </c>
      <c r="JEH56" s="359" t="s">
        <v>90</v>
      </c>
      <c r="JEI56" s="359" t="s">
        <v>90</v>
      </c>
      <c r="JEJ56" s="359" t="s">
        <v>90</v>
      </c>
      <c r="JEK56" s="359" t="s">
        <v>90</v>
      </c>
      <c r="JEL56" s="359" t="s">
        <v>90</v>
      </c>
      <c r="JEM56" s="359" t="s">
        <v>90</v>
      </c>
      <c r="JEN56" s="359" t="s">
        <v>90</v>
      </c>
      <c r="JEO56" s="359" t="s">
        <v>90</v>
      </c>
      <c r="JEP56" s="359" t="s">
        <v>90</v>
      </c>
      <c r="JEQ56" s="359" t="s">
        <v>90</v>
      </c>
      <c r="JER56" s="359" t="s">
        <v>90</v>
      </c>
      <c r="JES56" s="359" t="s">
        <v>90</v>
      </c>
      <c r="JET56" s="359" t="s">
        <v>90</v>
      </c>
      <c r="JEU56" s="359" t="s">
        <v>90</v>
      </c>
      <c r="JEV56" s="359" t="s">
        <v>90</v>
      </c>
      <c r="JEW56" s="359" t="s">
        <v>90</v>
      </c>
      <c r="JEX56" s="359" t="s">
        <v>90</v>
      </c>
      <c r="JEY56" s="359" t="s">
        <v>90</v>
      </c>
      <c r="JEZ56" s="359" t="s">
        <v>90</v>
      </c>
      <c r="JFA56" s="359" t="s">
        <v>90</v>
      </c>
      <c r="JFB56" s="359" t="s">
        <v>90</v>
      </c>
      <c r="JFC56" s="359" t="s">
        <v>90</v>
      </c>
      <c r="JFD56" s="359" t="s">
        <v>90</v>
      </c>
      <c r="JFE56" s="359" t="s">
        <v>90</v>
      </c>
      <c r="JFF56" s="359" t="s">
        <v>90</v>
      </c>
      <c r="JFG56" s="359" t="s">
        <v>90</v>
      </c>
      <c r="JFH56" s="359" t="s">
        <v>90</v>
      </c>
      <c r="JFI56" s="359" t="s">
        <v>90</v>
      </c>
      <c r="JFJ56" s="359" t="s">
        <v>90</v>
      </c>
      <c r="JFK56" s="359" t="s">
        <v>90</v>
      </c>
      <c r="JFL56" s="359" t="s">
        <v>90</v>
      </c>
      <c r="JFM56" s="359" t="s">
        <v>90</v>
      </c>
      <c r="JFN56" s="359" t="s">
        <v>90</v>
      </c>
      <c r="JFO56" s="359" t="s">
        <v>90</v>
      </c>
      <c r="JFP56" s="359" t="s">
        <v>90</v>
      </c>
      <c r="JFQ56" s="359" t="s">
        <v>90</v>
      </c>
      <c r="JFR56" s="359" t="s">
        <v>90</v>
      </c>
      <c r="JFS56" s="359" t="s">
        <v>90</v>
      </c>
      <c r="JFT56" s="359" t="s">
        <v>90</v>
      </c>
      <c r="JFU56" s="359" t="s">
        <v>90</v>
      </c>
      <c r="JFV56" s="359" t="s">
        <v>90</v>
      </c>
      <c r="JFW56" s="359" t="s">
        <v>90</v>
      </c>
      <c r="JFX56" s="359" t="s">
        <v>90</v>
      </c>
      <c r="JFY56" s="359" t="s">
        <v>90</v>
      </c>
      <c r="JFZ56" s="359" t="s">
        <v>90</v>
      </c>
      <c r="JGA56" s="359" t="s">
        <v>90</v>
      </c>
      <c r="JGB56" s="359" t="s">
        <v>90</v>
      </c>
      <c r="JGC56" s="359" t="s">
        <v>90</v>
      </c>
      <c r="JGD56" s="359" t="s">
        <v>90</v>
      </c>
      <c r="JGE56" s="359" t="s">
        <v>90</v>
      </c>
      <c r="JGF56" s="359" t="s">
        <v>90</v>
      </c>
      <c r="JGG56" s="359" t="s">
        <v>90</v>
      </c>
      <c r="JGH56" s="359" t="s">
        <v>90</v>
      </c>
      <c r="JGI56" s="359" t="s">
        <v>90</v>
      </c>
      <c r="JGJ56" s="359" t="s">
        <v>90</v>
      </c>
      <c r="JGK56" s="359" t="s">
        <v>90</v>
      </c>
      <c r="JGL56" s="359" t="s">
        <v>90</v>
      </c>
      <c r="JGM56" s="359" t="s">
        <v>90</v>
      </c>
      <c r="JGN56" s="359" t="s">
        <v>90</v>
      </c>
      <c r="JGO56" s="359" t="s">
        <v>90</v>
      </c>
      <c r="JGP56" s="359" t="s">
        <v>90</v>
      </c>
      <c r="JGQ56" s="359" t="s">
        <v>90</v>
      </c>
      <c r="JGR56" s="359" t="s">
        <v>90</v>
      </c>
      <c r="JGS56" s="359" t="s">
        <v>90</v>
      </c>
      <c r="JGT56" s="359" t="s">
        <v>90</v>
      </c>
      <c r="JGU56" s="359" t="s">
        <v>90</v>
      </c>
      <c r="JGV56" s="359" t="s">
        <v>90</v>
      </c>
      <c r="JGW56" s="359" t="s">
        <v>90</v>
      </c>
      <c r="JGX56" s="359" t="s">
        <v>90</v>
      </c>
      <c r="JGY56" s="359" t="s">
        <v>90</v>
      </c>
      <c r="JGZ56" s="359" t="s">
        <v>90</v>
      </c>
      <c r="JHA56" s="359" t="s">
        <v>90</v>
      </c>
      <c r="JHB56" s="359" t="s">
        <v>90</v>
      </c>
      <c r="JHC56" s="359" t="s">
        <v>90</v>
      </c>
      <c r="JHD56" s="359" t="s">
        <v>90</v>
      </c>
      <c r="JHE56" s="359" t="s">
        <v>90</v>
      </c>
      <c r="JHF56" s="359" t="s">
        <v>90</v>
      </c>
      <c r="JHG56" s="359" t="s">
        <v>90</v>
      </c>
      <c r="JHH56" s="359" t="s">
        <v>90</v>
      </c>
      <c r="JHI56" s="359" t="s">
        <v>90</v>
      </c>
      <c r="JHJ56" s="359" t="s">
        <v>90</v>
      </c>
      <c r="JHK56" s="359" t="s">
        <v>90</v>
      </c>
      <c r="JHL56" s="359" t="s">
        <v>90</v>
      </c>
      <c r="JHM56" s="359" t="s">
        <v>90</v>
      </c>
      <c r="JHN56" s="359" t="s">
        <v>90</v>
      </c>
      <c r="JHO56" s="359" t="s">
        <v>90</v>
      </c>
      <c r="JHP56" s="359" t="s">
        <v>90</v>
      </c>
      <c r="JHQ56" s="359" t="s">
        <v>90</v>
      </c>
      <c r="JHR56" s="359" t="s">
        <v>90</v>
      </c>
      <c r="JHS56" s="359" t="s">
        <v>90</v>
      </c>
      <c r="JHT56" s="359" t="s">
        <v>90</v>
      </c>
      <c r="JHU56" s="359" t="s">
        <v>90</v>
      </c>
      <c r="JHV56" s="359" t="s">
        <v>90</v>
      </c>
      <c r="JHW56" s="359" t="s">
        <v>90</v>
      </c>
      <c r="JHX56" s="359" t="s">
        <v>90</v>
      </c>
      <c r="JHY56" s="359" t="s">
        <v>90</v>
      </c>
      <c r="JHZ56" s="359" t="s">
        <v>90</v>
      </c>
      <c r="JIA56" s="359" t="s">
        <v>90</v>
      </c>
      <c r="JIB56" s="359" t="s">
        <v>90</v>
      </c>
      <c r="JIC56" s="359" t="s">
        <v>90</v>
      </c>
      <c r="JID56" s="359" t="s">
        <v>90</v>
      </c>
      <c r="JIE56" s="359" t="s">
        <v>90</v>
      </c>
      <c r="JIF56" s="359" t="s">
        <v>90</v>
      </c>
      <c r="JIG56" s="359" t="s">
        <v>90</v>
      </c>
      <c r="JIH56" s="359" t="s">
        <v>90</v>
      </c>
      <c r="JII56" s="359" t="s">
        <v>90</v>
      </c>
      <c r="JIJ56" s="359" t="s">
        <v>90</v>
      </c>
      <c r="JIK56" s="359" t="s">
        <v>90</v>
      </c>
      <c r="JIL56" s="359" t="s">
        <v>90</v>
      </c>
      <c r="JIM56" s="359" t="s">
        <v>90</v>
      </c>
      <c r="JIN56" s="359" t="s">
        <v>90</v>
      </c>
      <c r="JIO56" s="359" t="s">
        <v>90</v>
      </c>
      <c r="JIP56" s="359" t="s">
        <v>90</v>
      </c>
      <c r="JIQ56" s="359" t="s">
        <v>90</v>
      </c>
      <c r="JIR56" s="359" t="s">
        <v>90</v>
      </c>
      <c r="JIS56" s="359" t="s">
        <v>90</v>
      </c>
      <c r="JIT56" s="359" t="s">
        <v>90</v>
      </c>
      <c r="JIU56" s="359" t="s">
        <v>90</v>
      </c>
      <c r="JIV56" s="359" t="s">
        <v>90</v>
      </c>
      <c r="JIW56" s="359" t="s">
        <v>90</v>
      </c>
      <c r="JIX56" s="359" t="s">
        <v>90</v>
      </c>
      <c r="JIY56" s="359" t="s">
        <v>90</v>
      </c>
      <c r="JIZ56" s="359" t="s">
        <v>90</v>
      </c>
      <c r="JJA56" s="359" t="s">
        <v>90</v>
      </c>
      <c r="JJB56" s="359" t="s">
        <v>90</v>
      </c>
      <c r="JJC56" s="359" t="s">
        <v>90</v>
      </c>
      <c r="JJD56" s="359" t="s">
        <v>90</v>
      </c>
      <c r="JJE56" s="359" t="s">
        <v>90</v>
      </c>
      <c r="JJF56" s="359" t="s">
        <v>90</v>
      </c>
      <c r="JJG56" s="359" t="s">
        <v>90</v>
      </c>
      <c r="JJH56" s="359" t="s">
        <v>90</v>
      </c>
      <c r="JJI56" s="359" t="s">
        <v>90</v>
      </c>
      <c r="JJJ56" s="359" t="s">
        <v>90</v>
      </c>
      <c r="JJK56" s="359" t="s">
        <v>90</v>
      </c>
      <c r="JJL56" s="359" t="s">
        <v>90</v>
      </c>
      <c r="JJM56" s="359" t="s">
        <v>90</v>
      </c>
      <c r="JJN56" s="359" t="s">
        <v>90</v>
      </c>
      <c r="JJO56" s="359" t="s">
        <v>90</v>
      </c>
      <c r="JJP56" s="359" t="s">
        <v>90</v>
      </c>
      <c r="JJQ56" s="359" t="s">
        <v>90</v>
      </c>
      <c r="JJR56" s="359" t="s">
        <v>90</v>
      </c>
      <c r="JJS56" s="359" t="s">
        <v>90</v>
      </c>
      <c r="JJT56" s="359" t="s">
        <v>90</v>
      </c>
      <c r="JJU56" s="359" t="s">
        <v>90</v>
      </c>
      <c r="JJV56" s="359" t="s">
        <v>90</v>
      </c>
      <c r="JJW56" s="359" t="s">
        <v>90</v>
      </c>
      <c r="JJX56" s="359" t="s">
        <v>90</v>
      </c>
      <c r="JJY56" s="359" t="s">
        <v>90</v>
      </c>
      <c r="JJZ56" s="359" t="s">
        <v>90</v>
      </c>
      <c r="JKA56" s="359" t="s">
        <v>90</v>
      </c>
      <c r="JKB56" s="359" t="s">
        <v>90</v>
      </c>
      <c r="JKC56" s="359" t="s">
        <v>90</v>
      </c>
      <c r="JKD56" s="359" t="s">
        <v>90</v>
      </c>
      <c r="JKE56" s="359" t="s">
        <v>90</v>
      </c>
      <c r="JKF56" s="359" t="s">
        <v>90</v>
      </c>
      <c r="JKG56" s="359" t="s">
        <v>90</v>
      </c>
      <c r="JKH56" s="359" t="s">
        <v>90</v>
      </c>
      <c r="JKI56" s="359" t="s">
        <v>90</v>
      </c>
      <c r="JKJ56" s="359" t="s">
        <v>90</v>
      </c>
      <c r="JKK56" s="359" t="s">
        <v>90</v>
      </c>
      <c r="JKL56" s="359" t="s">
        <v>90</v>
      </c>
      <c r="JKM56" s="359" t="s">
        <v>90</v>
      </c>
      <c r="JKN56" s="359" t="s">
        <v>90</v>
      </c>
      <c r="JKO56" s="359" t="s">
        <v>90</v>
      </c>
      <c r="JKP56" s="359" t="s">
        <v>90</v>
      </c>
      <c r="JKQ56" s="359" t="s">
        <v>90</v>
      </c>
      <c r="JKR56" s="359" t="s">
        <v>90</v>
      </c>
      <c r="JKS56" s="359" t="s">
        <v>90</v>
      </c>
      <c r="JKT56" s="359" t="s">
        <v>90</v>
      </c>
      <c r="JKU56" s="359" t="s">
        <v>90</v>
      </c>
      <c r="JKV56" s="359" t="s">
        <v>90</v>
      </c>
      <c r="JKW56" s="359" t="s">
        <v>90</v>
      </c>
      <c r="JKX56" s="359" t="s">
        <v>90</v>
      </c>
      <c r="JKY56" s="359" t="s">
        <v>90</v>
      </c>
      <c r="JKZ56" s="359" t="s">
        <v>90</v>
      </c>
      <c r="JLA56" s="359" t="s">
        <v>90</v>
      </c>
      <c r="JLB56" s="359" t="s">
        <v>90</v>
      </c>
      <c r="JLC56" s="359" t="s">
        <v>90</v>
      </c>
      <c r="JLD56" s="359" t="s">
        <v>90</v>
      </c>
      <c r="JLE56" s="359" t="s">
        <v>90</v>
      </c>
      <c r="JLF56" s="359" t="s">
        <v>90</v>
      </c>
      <c r="JLG56" s="359" t="s">
        <v>90</v>
      </c>
      <c r="JLH56" s="359" t="s">
        <v>90</v>
      </c>
      <c r="JLI56" s="359" t="s">
        <v>90</v>
      </c>
      <c r="JLJ56" s="359" t="s">
        <v>90</v>
      </c>
      <c r="JLK56" s="359" t="s">
        <v>90</v>
      </c>
      <c r="JLL56" s="359" t="s">
        <v>90</v>
      </c>
      <c r="JLM56" s="359" t="s">
        <v>90</v>
      </c>
      <c r="JLN56" s="359" t="s">
        <v>90</v>
      </c>
      <c r="JLO56" s="359" t="s">
        <v>90</v>
      </c>
      <c r="JLP56" s="359" t="s">
        <v>90</v>
      </c>
      <c r="JLQ56" s="359" t="s">
        <v>90</v>
      </c>
      <c r="JLR56" s="359" t="s">
        <v>90</v>
      </c>
      <c r="JLS56" s="359" t="s">
        <v>90</v>
      </c>
      <c r="JLT56" s="359" t="s">
        <v>90</v>
      </c>
      <c r="JLU56" s="359" t="s">
        <v>90</v>
      </c>
      <c r="JLV56" s="359" t="s">
        <v>90</v>
      </c>
      <c r="JLW56" s="359" t="s">
        <v>90</v>
      </c>
      <c r="JLX56" s="359" t="s">
        <v>90</v>
      </c>
      <c r="JLY56" s="359" t="s">
        <v>90</v>
      </c>
      <c r="JLZ56" s="359" t="s">
        <v>90</v>
      </c>
      <c r="JMA56" s="359" t="s">
        <v>90</v>
      </c>
      <c r="JMB56" s="359" t="s">
        <v>90</v>
      </c>
      <c r="JMC56" s="359" t="s">
        <v>90</v>
      </c>
      <c r="JMD56" s="359" t="s">
        <v>90</v>
      </c>
      <c r="JME56" s="359" t="s">
        <v>90</v>
      </c>
      <c r="JMF56" s="359" t="s">
        <v>90</v>
      </c>
      <c r="JMG56" s="359" t="s">
        <v>90</v>
      </c>
      <c r="JMH56" s="359" t="s">
        <v>90</v>
      </c>
      <c r="JMI56" s="359" t="s">
        <v>90</v>
      </c>
      <c r="JMJ56" s="359" t="s">
        <v>90</v>
      </c>
      <c r="JMK56" s="359" t="s">
        <v>90</v>
      </c>
      <c r="JML56" s="359" t="s">
        <v>90</v>
      </c>
      <c r="JMM56" s="359" t="s">
        <v>90</v>
      </c>
      <c r="JMN56" s="359" t="s">
        <v>90</v>
      </c>
      <c r="JMO56" s="359" t="s">
        <v>90</v>
      </c>
      <c r="JMP56" s="359" t="s">
        <v>90</v>
      </c>
      <c r="JMQ56" s="359" t="s">
        <v>90</v>
      </c>
      <c r="JMR56" s="359" t="s">
        <v>90</v>
      </c>
      <c r="JMS56" s="359" t="s">
        <v>90</v>
      </c>
      <c r="JMT56" s="359" t="s">
        <v>90</v>
      </c>
      <c r="JMU56" s="359" t="s">
        <v>90</v>
      </c>
      <c r="JMV56" s="359" t="s">
        <v>90</v>
      </c>
      <c r="JMW56" s="359" t="s">
        <v>90</v>
      </c>
      <c r="JMX56" s="359" t="s">
        <v>90</v>
      </c>
      <c r="JMY56" s="359" t="s">
        <v>90</v>
      </c>
      <c r="JMZ56" s="359" t="s">
        <v>90</v>
      </c>
      <c r="JNA56" s="359" t="s">
        <v>90</v>
      </c>
      <c r="JNB56" s="359" t="s">
        <v>90</v>
      </c>
      <c r="JNC56" s="359" t="s">
        <v>90</v>
      </c>
      <c r="JND56" s="359" t="s">
        <v>90</v>
      </c>
      <c r="JNE56" s="359" t="s">
        <v>90</v>
      </c>
      <c r="JNF56" s="359" t="s">
        <v>90</v>
      </c>
      <c r="JNG56" s="359" t="s">
        <v>90</v>
      </c>
      <c r="JNH56" s="359" t="s">
        <v>90</v>
      </c>
      <c r="JNI56" s="359" t="s">
        <v>90</v>
      </c>
      <c r="JNJ56" s="359" t="s">
        <v>90</v>
      </c>
      <c r="JNK56" s="359" t="s">
        <v>90</v>
      </c>
      <c r="JNL56" s="359" t="s">
        <v>90</v>
      </c>
      <c r="JNM56" s="359" t="s">
        <v>90</v>
      </c>
      <c r="JNN56" s="359" t="s">
        <v>90</v>
      </c>
      <c r="JNO56" s="359" t="s">
        <v>90</v>
      </c>
      <c r="JNP56" s="359" t="s">
        <v>90</v>
      </c>
      <c r="JNQ56" s="359" t="s">
        <v>90</v>
      </c>
      <c r="JNR56" s="359" t="s">
        <v>90</v>
      </c>
      <c r="JNS56" s="359" t="s">
        <v>90</v>
      </c>
      <c r="JNT56" s="359" t="s">
        <v>90</v>
      </c>
      <c r="JNU56" s="359" t="s">
        <v>90</v>
      </c>
      <c r="JNV56" s="359" t="s">
        <v>90</v>
      </c>
      <c r="JNW56" s="359" t="s">
        <v>90</v>
      </c>
      <c r="JNX56" s="359" t="s">
        <v>90</v>
      </c>
      <c r="JNY56" s="359" t="s">
        <v>90</v>
      </c>
      <c r="JNZ56" s="359" t="s">
        <v>90</v>
      </c>
      <c r="JOA56" s="359" t="s">
        <v>90</v>
      </c>
      <c r="JOB56" s="359" t="s">
        <v>90</v>
      </c>
      <c r="JOC56" s="359" t="s">
        <v>90</v>
      </c>
      <c r="JOD56" s="359" t="s">
        <v>90</v>
      </c>
      <c r="JOE56" s="359" t="s">
        <v>90</v>
      </c>
      <c r="JOF56" s="359" t="s">
        <v>90</v>
      </c>
      <c r="JOG56" s="359" t="s">
        <v>90</v>
      </c>
      <c r="JOH56" s="359" t="s">
        <v>90</v>
      </c>
      <c r="JOI56" s="359" t="s">
        <v>90</v>
      </c>
      <c r="JOJ56" s="359" t="s">
        <v>90</v>
      </c>
      <c r="JOK56" s="359" t="s">
        <v>90</v>
      </c>
      <c r="JOL56" s="359" t="s">
        <v>90</v>
      </c>
      <c r="JOM56" s="359" t="s">
        <v>90</v>
      </c>
      <c r="JON56" s="359" t="s">
        <v>90</v>
      </c>
      <c r="JOO56" s="359" t="s">
        <v>90</v>
      </c>
      <c r="JOP56" s="359" t="s">
        <v>90</v>
      </c>
      <c r="JOQ56" s="359" t="s">
        <v>90</v>
      </c>
      <c r="JOR56" s="359" t="s">
        <v>90</v>
      </c>
      <c r="JOS56" s="359" t="s">
        <v>90</v>
      </c>
      <c r="JOT56" s="359" t="s">
        <v>90</v>
      </c>
      <c r="JOU56" s="359" t="s">
        <v>90</v>
      </c>
      <c r="JOV56" s="359" t="s">
        <v>90</v>
      </c>
      <c r="JOW56" s="359" t="s">
        <v>90</v>
      </c>
      <c r="JOX56" s="359" t="s">
        <v>90</v>
      </c>
      <c r="JOY56" s="359" t="s">
        <v>90</v>
      </c>
      <c r="JOZ56" s="359" t="s">
        <v>90</v>
      </c>
      <c r="JPA56" s="359" t="s">
        <v>90</v>
      </c>
      <c r="JPB56" s="359" t="s">
        <v>90</v>
      </c>
      <c r="JPC56" s="359" t="s">
        <v>90</v>
      </c>
      <c r="JPD56" s="359" t="s">
        <v>90</v>
      </c>
      <c r="JPE56" s="359" t="s">
        <v>90</v>
      </c>
      <c r="JPF56" s="359" t="s">
        <v>90</v>
      </c>
      <c r="JPG56" s="359" t="s">
        <v>90</v>
      </c>
      <c r="JPH56" s="359" t="s">
        <v>90</v>
      </c>
      <c r="JPI56" s="359" t="s">
        <v>90</v>
      </c>
      <c r="JPJ56" s="359" t="s">
        <v>90</v>
      </c>
      <c r="JPK56" s="359" t="s">
        <v>90</v>
      </c>
      <c r="JPL56" s="359" t="s">
        <v>90</v>
      </c>
      <c r="JPM56" s="359" t="s">
        <v>90</v>
      </c>
      <c r="JPN56" s="359" t="s">
        <v>90</v>
      </c>
      <c r="JPO56" s="359" t="s">
        <v>90</v>
      </c>
      <c r="JPP56" s="359" t="s">
        <v>90</v>
      </c>
      <c r="JPQ56" s="359" t="s">
        <v>90</v>
      </c>
      <c r="JPR56" s="359" t="s">
        <v>90</v>
      </c>
      <c r="JPS56" s="359" t="s">
        <v>90</v>
      </c>
      <c r="JPT56" s="359" t="s">
        <v>90</v>
      </c>
      <c r="JPU56" s="359" t="s">
        <v>90</v>
      </c>
      <c r="JPV56" s="359" t="s">
        <v>90</v>
      </c>
      <c r="JPW56" s="359" t="s">
        <v>90</v>
      </c>
      <c r="JPX56" s="359" t="s">
        <v>90</v>
      </c>
      <c r="JPY56" s="359" t="s">
        <v>90</v>
      </c>
      <c r="JPZ56" s="359" t="s">
        <v>90</v>
      </c>
      <c r="JQA56" s="359" t="s">
        <v>90</v>
      </c>
      <c r="JQB56" s="359" t="s">
        <v>90</v>
      </c>
      <c r="JQC56" s="359" t="s">
        <v>90</v>
      </c>
      <c r="JQD56" s="359" t="s">
        <v>90</v>
      </c>
      <c r="JQE56" s="359" t="s">
        <v>90</v>
      </c>
      <c r="JQF56" s="359" t="s">
        <v>90</v>
      </c>
      <c r="JQG56" s="359" t="s">
        <v>90</v>
      </c>
      <c r="JQH56" s="359" t="s">
        <v>90</v>
      </c>
      <c r="JQI56" s="359" t="s">
        <v>90</v>
      </c>
      <c r="JQJ56" s="359" t="s">
        <v>90</v>
      </c>
      <c r="JQK56" s="359" t="s">
        <v>90</v>
      </c>
      <c r="JQL56" s="359" t="s">
        <v>90</v>
      </c>
      <c r="JQM56" s="359" t="s">
        <v>90</v>
      </c>
      <c r="JQN56" s="359" t="s">
        <v>90</v>
      </c>
      <c r="JQO56" s="359" t="s">
        <v>90</v>
      </c>
      <c r="JQP56" s="359" t="s">
        <v>90</v>
      </c>
      <c r="JQQ56" s="359" t="s">
        <v>90</v>
      </c>
      <c r="JQR56" s="359" t="s">
        <v>90</v>
      </c>
      <c r="JQS56" s="359" t="s">
        <v>90</v>
      </c>
      <c r="JQT56" s="359" t="s">
        <v>90</v>
      </c>
      <c r="JQU56" s="359" t="s">
        <v>90</v>
      </c>
      <c r="JQV56" s="359" t="s">
        <v>90</v>
      </c>
      <c r="JQW56" s="359" t="s">
        <v>90</v>
      </c>
      <c r="JQX56" s="359" t="s">
        <v>90</v>
      </c>
      <c r="JQY56" s="359" t="s">
        <v>90</v>
      </c>
      <c r="JQZ56" s="359" t="s">
        <v>90</v>
      </c>
      <c r="JRA56" s="359" t="s">
        <v>90</v>
      </c>
      <c r="JRB56" s="359" t="s">
        <v>90</v>
      </c>
      <c r="JRC56" s="359" t="s">
        <v>90</v>
      </c>
      <c r="JRD56" s="359" t="s">
        <v>90</v>
      </c>
      <c r="JRE56" s="359" t="s">
        <v>90</v>
      </c>
      <c r="JRF56" s="359" t="s">
        <v>90</v>
      </c>
      <c r="JRG56" s="359" t="s">
        <v>90</v>
      </c>
      <c r="JRH56" s="359" t="s">
        <v>90</v>
      </c>
      <c r="JRI56" s="359" t="s">
        <v>90</v>
      </c>
      <c r="JRJ56" s="359" t="s">
        <v>90</v>
      </c>
      <c r="JRK56" s="359" t="s">
        <v>90</v>
      </c>
      <c r="JRL56" s="359" t="s">
        <v>90</v>
      </c>
      <c r="JRM56" s="359" t="s">
        <v>90</v>
      </c>
      <c r="JRN56" s="359" t="s">
        <v>90</v>
      </c>
      <c r="JRO56" s="359" t="s">
        <v>90</v>
      </c>
      <c r="JRP56" s="359" t="s">
        <v>90</v>
      </c>
      <c r="JRQ56" s="359" t="s">
        <v>90</v>
      </c>
      <c r="JRR56" s="359" t="s">
        <v>90</v>
      </c>
      <c r="JRS56" s="359" t="s">
        <v>90</v>
      </c>
      <c r="JRT56" s="359" t="s">
        <v>90</v>
      </c>
      <c r="JRU56" s="359" t="s">
        <v>90</v>
      </c>
      <c r="JRV56" s="359" t="s">
        <v>90</v>
      </c>
      <c r="JRW56" s="359" t="s">
        <v>90</v>
      </c>
      <c r="JRX56" s="359" t="s">
        <v>90</v>
      </c>
      <c r="JRY56" s="359" t="s">
        <v>90</v>
      </c>
      <c r="JRZ56" s="359" t="s">
        <v>90</v>
      </c>
      <c r="JSA56" s="359" t="s">
        <v>90</v>
      </c>
      <c r="JSB56" s="359" t="s">
        <v>90</v>
      </c>
      <c r="JSC56" s="359" t="s">
        <v>90</v>
      </c>
      <c r="JSD56" s="359" t="s">
        <v>90</v>
      </c>
      <c r="JSE56" s="359" t="s">
        <v>90</v>
      </c>
      <c r="JSF56" s="359" t="s">
        <v>90</v>
      </c>
      <c r="JSG56" s="359" t="s">
        <v>90</v>
      </c>
      <c r="JSH56" s="359" t="s">
        <v>90</v>
      </c>
      <c r="JSI56" s="359" t="s">
        <v>90</v>
      </c>
      <c r="JSJ56" s="359" t="s">
        <v>90</v>
      </c>
      <c r="JSK56" s="359" t="s">
        <v>90</v>
      </c>
      <c r="JSL56" s="359" t="s">
        <v>90</v>
      </c>
      <c r="JSM56" s="359" t="s">
        <v>90</v>
      </c>
      <c r="JSN56" s="359" t="s">
        <v>90</v>
      </c>
      <c r="JSO56" s="359" t="s">
        <v>90</v>
      </c>
      <c r="JSP56" s="359" t="s">
        <v>90</v>
      </c>
      <c r="JSQ56" s="359" t="s">
        <v>90</v>
      </c>
      <c r="JSR56" s="359" t="s">
        <v>90</v>
      </c>
      <c r="JSS56" s="359" t="s">
        <v>90</v>
      </c>
      <c r="JST56" s="359" t="s">
        <v>90</v>
      </c>
      <c r="JSU56" s="359" t="s">
        <v>90</v>
      </c>
      <c r="JSV56" s="359" t="s">
        <v>90</v>
      </c>
      <c r="JSW56" s="359" t="s">
        <v>90</v>
      </c>
      <c r="JSX56" s="359" t="s">
        <v>90</v>
      </c>
      <c r="JSY56" s="359" t="s">
        <v>90</v>
      </c>
      <c r="JSZ56" s="359" t="s">
        <v>90</v>
      </c>
      <c r="JTA56" s="359" t="s">
        <v>90</v>
      </c>
      <c r="JTB56" s="359" t="s">
        <v>90</v>
      </c>
      <c r="JTC56" s="359" t="s">
        <v>90</v>
      </c>
      <c r="JTD56" s="359" t="s">
        <v>90</v>
      </c>
      <c r="JTE56" s="359" t="s">
        <v>90</v>
      </c>
      <c r="JTF56" s="359" t="s">
        <v>90</v>
      </c>
      <c r="JTG56" s="359" t="s">
        <v>90</v>
      </c>
      <c r="JTH56" s="359" t="s">
        <v>90</v>
      </c>
      <c r="JTI56" s="359" t="s">
        <v>90</v>
      </c>
      <c r="JTJ56" s="359" t="s">
        <v>90</v>
      </c>
      <c r="JTK56" s="359" t="s">
        <v>90</v>
      </c>
      <c r="JTL56" s="359" t="s">
        <v>90</v>
      </c>
      <c r="JTM56" s="359" t="s">
        <v>90</v>
      </c>
      <c r="JTN56" s="359" t="s">
        <v>90</v>
      </c>
      <c r="JTO56" s="359" t="s">
        <v>90</v>
      </c>
      <c r="JTP56" s="359" t="s">
        <v>90</v>
      </c>
      <c r="JTQ56" s="359" t="s">
        <v>90</v>
      </c>
      <c r="JTR56" s="359" t="s">
        <v>90</v>
      </c>
      <c r="JTS56" s="359" t="s">
        <v>90</v>
      </c>
      <c r="JTT56" s="359" t="s">
        <v>90</v>
      </c>
      <c r="JTU56" s="359" t="s">
        <v>90</v>
      </c>
      <c r="JTV56" s="359" t="s">
        <v>90</v>
      </c>
      <c r="JTW56" s="359" t="s">
        <v>90</v>
      </c>
      <c r="JTX56" s="359" t="s">
        <v>90</v>
      </c>
      <c r="JTY56" s="359" t="s">
        <v>90</v>
      </c>
      <c r="JTZ56" s="359" t="s">
        <v>90</v>
      </c>
      <c r="JUA56" s="359" t="s">
        <v>90</v>
      </c>
      <c r="JUB56" s="359" t="s">
        <v>90</v>
      </c>
      <c r="JUC56" s="359" t="s">
        <v>90</v>
      </c>
      <c r="JUD56" s="359" t="s">
        <v>90</v>
      </c>
      <c r="JUE56" s="359" t="s">
        <v>90</v>
      </c>
      <c r="JUF56" s="359" t="s">
        <v>90</v>
      </c>
      <c r="JUG56" s="359" t="s">
        <v>90</v>
      </c>
      <c r="JUH56" s="359" t="s">
        <v>90</v>
      </c>
      <c r="JUI56" s="359" t="s">
        <v>90</v>
      </c>
      <c r="JUJ56" s="359" t="s">
        <v>90</v>
      </c>
      <c r="JUK56" s="359" t="s">
        <v>90</v>
      </c>
      <c r="JUL56" s="359" t="s">
        <v>90</v>
      </c>
      <c r="JUM56" s="359" t="s">
        <v>90</v>
      </c>
      <c r="JUN56" s="359" t="s">
        <v>90</v>
      </c>
      <c r="JUO56" s="359" t="s">
        <v>90</v>
      </c>
      <c r="JUP56" s="359" t="s">
        <v>90</v>
      </c>
      <c r="JUQ56" s="359" t="s">
        <v>90</v>
      </c>
      <c r="JUR56" s="359" t="s">
        <v>90</v>
      </c>
      <c r="JUS56" s="359" t="s">
        <v>90</v>
      </c>
      <c r="JUT56" s="359" t="s">
        <v>90</v>
      </c>
      <c r="JUU56" s="359" t="s">
        <v>90</v>
      </c>
      <c r="JUV56" s="359" t="s">
        <v>90</v>
      </c>
      <c r="JUW56" s="359" t="s">
        <v>90</v>
      </c>
      <c r="JUX56" s="359" t="s">
        <v>90</v>
      </c>
      <c r="JUY56" s="359" t="s">
        <v>90</v>
      </c>
      <c r="JUZ56" s="359" t="s">
        <v>90</v>
      </c>
      <c r="JVA56" s="359" t="s">
        <v>90</v>
      </c>
      <c r="JVB56" s="359" t="s">
        <v>90</v>
      </c>
      <c r="JVC56" s="359" t="s">
        <v>90</v>
      </c>
      <c r="JVD56" s="359" t="s">
        <v>90</v>
      </c>
      <c r="JVE56" s="359" t="s">
        <v>90</v>
      </c>
      <c r="JVF56" s="359" t="s">
        <v>90</v>
      </c>
      <c r="JVG56" s="359" t="s">
        <v>90</v>
      </c>
      <c r="JVH56" s="359" t="s">
        <v>90</v>
      </c>
      <c r="JVI56" s="359" t="s">
        <v>90</v>
      </c>
      <c r="JVJ56" s="359" t="s">
        <v>90</v>
      </c>
      <c r="JVK56" s="359" t="s">
        <v>90</v>
      </c>
      <c r="JVL56" s="359" t="s">
        <v>90</v>
      </c>
      <c r="JVM56" s="359" t="s">
        <v>90</v>
      </c>
      <c r="JVN56" s="359" t="s">
        <v>90</v>
      </c>
      <c r="JVO56" s="359" t="s">
        <v>90</v>
      </c>
      <c r="JVP56" s="359" t="s">
        <v>90</v>
      </c>
      <c r="JVQ56" s="359" t="s">
        <v>90</v>
      </c>
      <c r="JVR56" s="359" t="s">
        <v>90</v>
      </c>
      <c r="JVS56" s="359" t="s">
        <v>90</v>
      </c>
      <c r="JVT56" s="359" t="s">
        <v>90</v>
      </c>
      <c r="JVU56" s="359" t="s">
        <v>90</v>
      </c>
      <c r="JVV56" s="359" t="s">
        <v>90</v>
      </c>
      <c r="JVW56" s="359" t="s">
        <v>90</v>
      </c>
      <c r="JVX56" s="359" t="s">
        <v>90</v>
      </c>
      <c r="JVY56" s="359" t="s">
        <v>90</v>
      </c>
      <c r="JVZ56" s="359" t="s">
        <v>90</v>
      </c>
      <c r="JWA56" s="359" t="s">
        <v>90</v>
      </c>
      <c r="JWB56" s="359" t="s">
        <v>90</v>
      </c>
      <c r="JWC56" s="359" t="s">
        <v>90</v>
      </c>
      <c r="JWD56" s="359" t="s">
        <v>90</v>
      </c>
      <c r="JWE56" s="359" t="s">
        <v>90</v>
      </c>
      <c r="JWF56" s="359" t="s">
        <v>90</v>
      </c>
      <c r="JWG56" s="359" t="s">
        <v>90</v>
      </c>
      <c r="JWH56" s="359" t="s">
        <v>90</v>
      </c>
      <c r="JWI56" s="359" t="s">
        <v>90</v>
      </c>
      <c r="JWJ56" s="359" t="s">
        <v>90</v>
      </c>
      <c r="JWK56" s="359" t="s">
        <v>90</v>
      </c>
      <c r="JWL56" s="359" t="s">
        <v>90</v>
      </c>
      <c r="JWM56" s="359" t="s">
        <v>90</v>
      </c>
      <c r="JWN56" s="359" t="s">
        <v>90</v>
      </c>
      <c r="JWO56" s="359" t="s">
        <v>90</v>
      </c>
      <c r="JWP56" s="359" t="s">
        <v>90</v>
      </c>
      <c r="JWQ56" s="359" t="s">
        <v>90</v>
      </c>
      <c r="JWR56" s="359" t="s">
        <v>90</v>
      </c>
      <c r="JWS56" s="359" t="s">
        <v>90</v>
      </c>
      <c r="JWT56" s="359" t="s">
        <v>90</v>
      </c>
      <c r="JWU56" s="359" t="s">
        <v>90</v>
      </c>
      <c r="JWV56" s="359" t="s">
        <v>90</v>
      </c>
      <c r="JWW56" s="359" t="s">
        <v>90</v>
      </c>
      <c r="JWX56" s="359" t="s">
        <v>90</v>
      </c>
      <c r="JWY56" s="359" t="s">
        <v>90</v>
      </c>
      <c r="JWZ56" s="359" t="s">
        <v>90</v>
      </c>
      <c r="JXA56" s="359" t="s">
        <v>90</v>
      </c>
      <c r="JXB56" s="359" t="s">
        <v>90</v>
      </c>
      <c r="JXC56" s="359" t="s">
        <v>90</v>
      </c>
      <c r="JXD56" s="359" t="s">
        <v>90</v>
      </c>
      <c r="JXE56" s="359" t="s">
        <v>90</v>
      </c>
      <c r="JXF56" s="359" t="s">
        <v>90</v>
      </c>
      <c r="JXG56" s="359" t="s">
        <v>90</v>
      </c>
      <c r="JXH56" s="359" t="s">
        <v>90</v>
      </c>
      <c r="JXI56" s="359" t="s">
        <v>90</v>
      </c>
      <c r="JXJ56" s="359" t="s">
        <v>90</v>
      </c>
      <c r="JXK56" s="359" t="s">
        <v>90</v>
      </c>
      <c r="JXL56" s="359" t="s">
        <v>90</v>
      </c>
      <c r="JXM56" s="359" t="s">
        <v>90</v>
      </c>
      <c r="JXN56" s="359" t="s">
        <v>90</v>
      </c>
      <c r="JXO56" s="359" t="s">
        <v>90</v>
      </c>
      <c r="JXP56" s="359" t="s">
        <v>90</v>
      </c>
      <c r="JXQ56" s="359" t="s">
        <v>90</v>
      </c>
      <c r="JXR56" s="359" t="s">
        <v>90</v>
      </c>
      <c r="JXS56" s="359" t="s">
        <v>90</v>
      </c>
      <c r="JXT56" s="359" t="s">
        <v>90</v>
      </c>
      <c r="JXU56" s="359" t="s">
        <v>90</v>
      </c>
      <c r="JXV56" s="359" t="s">
        <v>90</v>
      </c>
      <c r="JXW56" s="359" t="s">
        <v>90</v>
      </c>
      <c r="JXX56" s="359" t="s">
        <v>90</v>
      </c>
      <c r="JXY56" s="359" t="s">
        <v>90</v>
      </c>
      <c r="JXZ56" s="359" t="s">
        <v>90</v>
      </c>
      <c r="JYA56" s="359" t="s">
        <v>90</v>
      </c>
      <c r="JYB56" s="359" t="s">
        <v>90</v>
      </c>
      <c r="JYC56" s="359" t="s">
        <v>90</v>
      </c>
      <c r="JYD56" s="359" t="s">
        <v>90</v>
      </c>
      <c r="JYE56" s="359" t="s">
        <v>90</v>
      </c>
      <c r="JYF56" s="359" t="s">
        <v>90</v>
      </c>
      <c r="JYG56" s="359" t="s">
        <v>90</v>
      </c>
      <c r="JYH56" s="359" t="s">
        <v>90</v>
      </c>
      <c r="JYI56" s="359" t="s">
        <v>90</v>
      </c>
      <c r="JYJ56" s="359" t="s">
        <v>90</v>
      </c>
      <c r="JYK56" s="359" t="s">
        <v>90</v>
      </c>
      <c r="JYL56" s="359" t="s">
        <v>90</v>
      </c>
      <c r="JYM56" s="359" t="s">
        <v>90</v>
      </c>
      <c r="JYN56" s="359" t="s">
        <v>90</v>
      </c>
      <c r="JYO56" s="359" t="s">
        <v>90</v>
      </c>
      <c r="JYP56" s="359" t="s">
        <v>90</v>
      </c>
      <c r="JYQ56" s="359" t="s">
        <v>90</v>
      </c>
      <c r="JYR56" s="359" t="s">
        <v>90</v>
      </c>
      <c r="JYS56" s="359" t="s">
        <v>90</v>
      </c>
      <c r="JYT56" s="359" t="s">
        <v>90</v>
      </c>
      <c r="JYU56" s="359" t="s">
        <v>90</v>
      </c>
      <c r="JYV56" s="359" t="s">
        <v>90</v>
      </c>
      <c r="JYW56" s="359" t="s">
        <v>90</v>
      </c>
      <c r="JYX56" s="359" t="s">
        <v>90</v>
      </c>
      <c r="JYY56" s="359" t="s">
        <v>90</v>
      </c>
      <c r="JYZ56" s="359" t="s">
        <v>90</v>
      </c>
      <c r="JZA56" s="359" t="s">
        <v>90</v>
      </c>
      <c r="JZB56" s="359" t="s">
        <v>90</v>
      </c>
      <c r="JZC56" s="359" t="s">
        <v>90</v>
      </c>
      <c r="JZD56" s="359" t="s">
        <v>90</v>
      </c>
      <c r="JZE56" s="359" t="s">
        <v>90</v>
      </c>
      <c r="JZF56" s="359" t="s">
        <v>90</v>
      </c>
      <c r="JZG56" s="359" t="s">
        <v>90</v>
      </c>
      <c r="JZH56" s="359" t="s">
        <v>90</v>
      </c>
      <c r="JZI56" s="359" t="s">
        <v>90</v>
      </c>
      <c r="JZJ56" s="359" t="s">
        <v>90</v>
      </c>
      <c r="JZK56" s="359" t="s">
        <v>90</v>
      </c>
      <c r="JZL56" s="359" t="s">
        <v>90</v>
      </c>
      <c r="JZM56" s="359" t="s">
        <v>90</v>
      </c>
      <c r="JZN56" s="359" t="s">
        <v>90</v>
      </c>
      <c r="JZO56" s="359" t="s">
        <v>90</v>
      </c>
      <c r="JZP56" s="359" t="s">
        <v>90</v>
      </c>
      <c r="JZQ56" s="359" t="s">
        <v>90</v>
      </c>
      <c r="JZR56" s="359" t="s">
        <v>90</v>
      </c>
      <c r="JZS56" s="359" t="s">
        <v>90</v>
      </c>
      <c r="JZT56" s="359" t="s">
        <v>90</v>
      </c>
      <c r="JZU56" s="359" t="s">
        <v>90</v>
      </c>
      <c r="JZV56" s="359" t="s">
        <v>90</v>
      </c>
      <c r="JZW56" s="359" t="s">
        <v>90</v>
      </c>
      <c r="JZX56" s="359" t="s">
        <v>90</v>
      </c>
      <c r="JZY56" s="359" t="s">
        <v>90</v>
      </c>
      <c r="JZZ56" s="359" t="s">
        <v>90</v>
      </c>
      <c r="KAA56" s="359" t="s">
        <v>90</v>
      </c>
      <c r="KAB56" s="359" t="s">
        <v>90</v>
      </c>
      <c r="KAC56" s="359" t="s">
        <v>90</v>
      </c>
      <c r="KAD56" s="359" t="s">
        <v>90</v>
      </c>
      <c r="KAE56" s="359" t="s">
        <v>90</v>
      </c>
      <c r="KAF56" s="359" t="s">
        <v>90</v>
      </c>
      <c r="KAG56" s="359" t="s">
        <v>90</v>
      </c>
      <c r="KAH56" s="359" t="s">
        <v>90</v>
      </c>
      <c r="KAI56" s="359" t="s">
        <v>90</v>
      </c>
      <c r="KAJ56" s="359" t="s">
        <v>90</v>
      </c>
      <c r="KAK56" s="359" t="s">
        <v>90</v>
      </c>
      <c r="KAL56" s="359" t="s">
        <v>90</v>
      </c>
      <c r="KAM56" s="359" t="s">
        <v>90</v>
      </c>
      <c r="KAN56" s="359" t="s">
        <v>90</v>
      </c>
      <c r="KAO56" s="359" t="s">
        <v>90</v>
      </c>
      <c r="KAP56" s="359" t="s">
        <v>90</v>
      </c>
      <c r="KAQ56" s="359" t="s">
        <v>90</v>
      </c>
      <c r="KAR56" s="359" t="s">
        <v>90</v>
      </c>
      <c r="KAS56" s="359" t="s">
        <v>90</v>
      </c>
      <c r="KAT56" s="359" t="s">
        <v>90</v>
      </c>
      <c r="KAU56" s="359" t="s">
        <v>90</v>
      </c>
      <c r="KAV56" s="359" t="s">
        <v>90</v>
      </c>
      <c r="KAW56" s="359" t="s">
        <v>90</v>
      </c>
      <c r="KAX56" s="359" t="s">
        <v>90</v>
      </c>
      <c r="KAY56" s="359" t="s">
        <v>90</v>
      </c>
      <c r="KAZ56" s="359" t="s">
        <v>90</v>
      </c>
      <c r="KBA56" s="359" t="s">
        <v>90</v>
      </c>
      <c r="KBB56" s="359" t="s">
        <v>90</v>
      </c>
      <c r="KBC56" s="359" t="s">
        <v>90</v>
      </c>
      <c r="KBD56" s="359" t="s">
        <v>90</v>
      </c>
      <c r="KBE56" s="359" t="s">
        <v>90</v>
      </c>
      <c r="KBF56" s="359" t="s">
        <v>90</v>
      </c>
      <c r="KBG56" s="359" t="s">
        <v>90</v>
      </c>
      <c r="KBH56" s="359" t="s">
        <v>90</v>
      </c>
      <c r="KBI56" s="359" t="s">
        <v>90</v>
      </c>
      <c r="KBJ56" s="359" t="s">
        <v>90</v>
      </c>
      <c r="KBK56" s="359" t="s">
        <v>90</v>
      </c>
      <c r="KBL56" s="359" t="s">
        <v>90</v>
      </c>
      <c r="KBM56" s="359" t="s">
        <v>90</v>
      </c>
      <c r="KBN56" s="359" t="s">
        <v>90</v>
      </c>
      <c r="KBO56" s="359" t="s">
        <v>90</v>
      </c>
      <c r="KBP56" s="359" t="s">
        <v>90</v>
      </c>
      <c r="KBQ56" s="359" t="s">
        <v>90</v>
      </c>
      <c r="KBR56" s="359" t="s">
        <v>90</v>
      </c>
      <c r="KBS56" s="359" t="s">
        <v>90</v>
      </c>
      <c r="KBT56" s="359" t="s">
        <v>90</v>
      </c>
      <c r="KBU56" s="359" t="s">
        <v>90</v>
      </c>
      <c r="KBV56" s="359" t="s">
        <v>90</v>
      </c>
      <c r="KBW56" s="359" t="s">
        <v>90</v>
      </c>
      <c r="KBX56" s="359" t="s">
        <v>90</v>
      </c>
      <c r="KBY56" s="359" t="s">
        <v>90</v>
      </c>
      <c r="KBZ56" s="359" t="s">
        <v>90</v>
      </c>
      <c r="KCA56" s="359" t="s">
        <v>90</v>
      </c>
      <c r="KCB56" s="359" t="s">
        <v>90</v>
      </c>
      <c r="KCC56" s="359" t="s">
        <v>90</v>
      </c>
      <c r="KCD56" s="359" t="s">
        <v>90</v>
      </c>
      <c r="KCE56" s="359" t="s">
        <v>90</v>
      </c>
      <c r="KCF56" s="359" t="s">
        <v>90</v>
      </c>
      <c r="KCG56" s="359" t="s">
        <v>90</v>
      </c>
      <c r="KCH56" s="359" t="s">
        <v>90</v>
      </c>
      <c r="KCI56" s="359" t="s">
        <v>90</v>
      </c>
      <c r="KCJ56" s="359" t="s">
        <v>90</v>
      </c>
      <c r="KCK56" s="359" t="s">
        <v>90</v>
      </c>
      <c r="KCL56" s="359" t="s">
        <v>90</v>
      </c>
      <c r="KCM56" s="359" t="s">
        <v>90</v>
      </c>
      <c r="KCN56" s="359" t="s">
        <v>90</v>
      </c>
      <c r="KCO56" s="359" t="s">
        <v>90</v>
      </c>
      <c r="KCP56" s="359" t="s">
        <v>90</v>
      </c>
      <c r="KCQ56" s="359" t="s">
        <v>90</v>
      </c>
      <c r="KCR56" s="359" t="s">
        <v>90</v>
      </c>
      <c r="KCS56" s="359" t="s">
        <v>90</v>
      </c>
      <c r="KCT56" s="359" t="s">
        <v>90</v>
      </c>
      <c r="KCU56" s="359" t="s">
        <v>90</v>
      </c>
      <c r="KCV56" s="359" t="s">
        <v>90</v>
      </c>
      <c r="KCW56" s="359" t="s">
        <v>90</v>
      </c>
      <c r="KCX56" s="359" t="s">
        <v>90</v>
      </c>
      <c r="KCY56" s="359" t="s">
        <v>90</v>
      </c>
      <c r="KCZ56" s="359" t="s">
        <v>90</v>
      </c>
      <c r="KDA56" s="359" t="s">
        <v>90</v>
      </c>
      <c r="KDB56" s="359" t="s">
        <v>90</v>
      </c>
      <c r="KDC56" s="359" t="s">
        <v>90</v>
      </c>
      <c r="KDD56" s="359" t="s">
        <v>90</v>
      </c>
      <c r="KDE56" s="359" t="s">
        <v>90</v>
      </c>
      <c r="KDF56" s="359" t="s">
        <v>90</v>
      </c>
      <c r="KDG56" s="359" t="s">
        <v>90</v>
      </c>
      <c r="KDH56" s="359" t="s">
        <v>90</v>
      </c>
      <c r="KDI56" s="359" t="s">
        <v>90</v>
      </c>
      <c r="KDJ56" s="359" t="s">
        <v>90</v>
      </c>
      <c r="KDK56" s="359" t="s">
        <v>90</v>
      </c>
      <c r="KDL56" s="359" t="s">
        <v>90</v>
      </c>
      <c r="KDM56" s="359" t="s">
        <v>90</v>
      </c>
      <c r="KDN56" s="359" t="s">
        <v>90</v>
      </c>
      <c r="KDO56" s="359" t="s">
        <v>90</v>
      </c>
      <c r="KDP56" s="359" t="s">
        <v>90</v>
      </c>
      <c r="KDQ56" s="359" t="s">
        <v>90</v>
      </c>
      <c r="KDR56" s="359" t="s">
        <v>90</v>
      </c>
      <c r="KDS56" s="359" t="s">
        <v>90</v>
      </c>
      <c r="KDT56" s="359" t="s">
        <v>90</v>
      </c>
      <c r="KDU56" s="359" t="s">
        <v>90</v>
      </c>
      <c r="KDV56" s="359" t="s">
        <v>90</v>
      </c>
      <c r="KDW56" s="359" t="s">
        <v>90</v>
      </c>
      <c r="KDX56" s="359" t="s">
        <v>90</v>
      </c>
      <c r="KDY56" s="359" t="s">
        <v>90</v>
      </c>
      <c r="KDZ56" s="359" t="s">
        <v>90</v>
      </c>
      <c r="KEA56" s="359" t="s">
        <v>90</v>
      </c>
      <c r="KEB56" s="359" t="s">
        <v>90</v>
      </c>
      <c r="KEC56" s="359" t="s">
        <v>90</v>
      </c>
      <c r="KED56" s="359" t="s">
        <v>90</v>
      </c>
      <c r="KEE56" s="359" t="s">
        <v>90</v>
      </c>
      <c r="KEF56" s="359" t="s">
        <v>90</v>
      </c>
      <c r="KEG56" s="359" t="s">
        <v>90</v>
      </c>
      <c r="KEH56" s="359" t="s">
        <v>90</v>
      </c>
      <c r="KEI56" s="359" t="s">
        <v>90</v>
      </c>
      <c r="KEJ56" s="359" t="s">
        <v>90</v>
      </c>
      <c r="KEK56" s="359" t="s">
        <v>90</v>
      </c>
      <c r="KEL56" s="359" t="s">
        <v>90</v>
      </c>
      <c r="KEM56" s="359" t="s">
        <v>90</v>
      </c>
      <c r="KEN56" s="359" t="s">
        <v>90</v>
      </c>
      <c r="KEO56" s="359" t="s">
        <v>90</v>
      </c>
      <c r="KEP56" s="359" t="s">
        <v>90</v>
      </c>
      <c r="KEQ56" s="359" t="s">
        <v>90</v>
      </c>
      <c r="KER56" s="359" t="s">
        <v>90</v>
      </c>
      <c r="KES56" s="359" t="s">
        <v>90</v>
      </c>
      <c r="KET56" s="359" t="s">
        <v>90</v>
      </c>
      <c r="KEU56" s="359" t="s">
        <v>90</v>
      </c>
      <c r="KEV56" s="359" t="s">
        <v>90</v>
      </c>
      <c r="KEW56" s="359" t="s">
        <v>90</v>
      </c>
      <c r="KEX56" s="359" t="s">
        <v>90</v>
      </c>
      <c r="KEY56" s="359" t="s">
        <v>90</v>
      </c>
      <c r="KEZ56" s="359" t="s">
        <v>90</v>
      </c>
      <c r="KFA56" s="359" t="s">
        <v>90</v>
      </c>
      <c r="KFB56" s="359" t="s">
        <v>90</v>
      </c>
      <c r="KFC56" s="359" t="s">
        <v>90</v>
      </c>
      <c r="KFD56" s="359" t="s">
        <v>90</v>
      </c>
      <c r="KFE56" s="359" t="s">
        <v>90</v>
      </c>
      <c r="KFF56" s="359" t="s">
        <v>90</v>
      </c>
      <c r="KFG56" s="359" t="s">
        <v>90</v>
      </c>
      <c r="KFH56" s="359" t="s">
        <v>90</v>
      </c>
      <c r="KFI56" s="359" t="s">
        <v>90</v>
      </c>
      <c r="KFJ56" s="359" t="s">
        <v>90</v>
      </c>
      <c r="KFK56" s="359" t="s">
        <v>90</v>
      </c>
      <c r="KFL56" s="359" t="s">
        <v>90</v>
      </c>
      <c r="KFM56" s="359" t="s">
        <v>90</v>
      </c>
      <c r="KFN56" s="359" t="s">
        <v>90</v>
      </c>
      <c r="KFO56" s="359" t="s">
        <v>90</v>
      </c>
      <c r="KFP56" s="359" t="s">
        <v>90</v>
      </c>
      <c r="KFQ56" s="359" t="s">
        <v>90</v>
      </c>
      <c r="KFR56" s="359" t="s">
        <v>90</v>
      </c>
      <c r="KFS56" s="359" t="s">
        <v>90</v>
      </c>
      <c r="KFT56" s="359" t="s">
        <v>90</v>
      </c>
      <c r="KFU56" s="359" t="s">
        <v>90</v>
      </c>
      <c r="KFV56" s="359" t="s">
        <v>90</v>
      </c>
      <c r="KFW56" s="359" t="s">
        <v>90</v>
      </c>
      <c r="KFX56" s="359" t="s">
        <v>90</v>
      </c>
      <c r="KFY56" s="359" t="s">
        <v>90</v>
      </c>
      <c r="KFZ56" s="359" t="s">
        <v>90</v>
      </c>
      <c r="KGA56" s="359" t="s">
        <v>90</v>
      </c>
      <c r="KGB56" s="359" t="s">
        <v>90</v>
      </c>
      <c r="KGC56" s="359" t="s">
        <v>90</v>
      </c>
      <c r="KGD56" s="359" t="s">
        <v>90</v>
      </c>
      <c r="KGE56" s="359" t="s">
        <v>90</v>
      </c>
      <c r="KGF56" s="359" t="s">
        <v>90</v>
      </c>
      <c r="KGG56" s="359" t="s">
        <v>90</v>
      </c>
      <c r="KGH56" s="359" t="s">
        <v>90</v>
      </c>
      <c r="KGI56" s="359" t="s">
        <v>90</v>
      </c>
      <c r="KGJ56" s="359" t="s">
        <v>90</v>
      </c>
      <c r="KGK56" s="359" t="s">
        <v>90</v>
      </c>
      <c r="KGL56" s="359" t="s">
        <v>90</v>
      </c>
      <c r="KGM56" s="359" t="s">
        <v>90</v>
      </c>
      <c r="KGN56" s="359" t="s">
        <v>90</v>
      </c>
      <c r="KGO56" s="359" t="s">
        <v>90</v>
      </c>
      <c r="KGP56" s="359" t="s">
        <v>90</v>
      </c>
      <c r="KGQ56" s="359" t="s">
        <v>90</v>
      </c>
      <c r="KGR56" s="359" t="s">
        <v>90</v>
      </c>
      <c r="KGS56" s="359" t="s">
        <v>90</v>
      </c>
      <c r="KGT56" s="359" t="s">
        <v>90</v>
      </c>
      <c r="KGU56" s="359" t="s">
        <v>90</v>
      </c>
      <c r="KGV56" s="359" t="s">
        <v>90</v>
      </c>
      <c r="KGW56" s="359" t="s">
        <v>90</v>
      </c>
      <c r="KGX56" s="359" t="s">
        <v>90</v>
      </c>
      <c r="KGY56" s="359" t="s">
        <v>90</v>
      </c>
      <c r="KGZ56" s="359" t="s">
        <v>90</v>
      </c>
      <c r="KHA56" s="359" t="s">
        <v>90</v>
      </c>
      <c r="KHB56" s="359" t="s">
        <v>90</v>
      </c>
      <c r="KHC56" s="359" t="s">
        <v>90</v>
      </c>
      <c r="KHD56" s="359" t="s">
        <v>90</v>
      </c>
      <c r="KHE56" s="359" t="s">
        <v>90</v>
      </c>
      <c r="KHF56" s="359" t="s">
        <v>90</v>
      </c>
      <c r="KHG56" s="359" t="s">
        <v>90</v>
      </c>
      <c r="KHH56" s="359" t="s">
        <v>90</v>
      </c>
      <c r="KHI56" s="359" t="s">
        <v>90</v>
      </c>
      <c r="KHJ56" s="359" t="s">
        <v>90</v>
      </c>
      <c r="KHK56" s="359" t="s">
        <v>90</v>
      </c>
      <c r="KHL56" s="359" t="s">
        <v>90</v>
      </c>
      <c r="KHM56" s="359" t="s">
        <v>90</v>
      </c>
      <c r="KHN56" s="359" t="s">
        <v>90</v>
      </c>
      <c r="KHO56" s="359" t="s">
        <v>90</v>
      </c>
      <c r="KHP56" s="359" t="s">
        <v>90</v>
      </c>
      <c r="KHQ56" s="359" t="s">
        <v>90</v>
      </c>
      <c r="KHR56" s="359" t="s">
        <v>90</v>
      </c>
      <c r="KHS56" s="359" t="s">
        <v>90</v>
      </c>
      <c r="KHT56" s="359" t="s">
        <v>90</v>
      </c>
      <c r="KHU56" s="359" t="s">
        <v>90</v>
      </c>
      <c r="KHV56" s="359" t="s">
        <v>90</v>
      </c>
      <c r="KHW56" s="359" t="s">
        <v>90</v>
      </c>
      <c r="KHX56" s="359" t="s">
        <v>90</v>
      </c>
      <c r="KHY56" s="359" t="s">
        <v>90</v>
      </c>
      <c r="KHZ56" s="359" t="s">
        <v>90</v>
      </c>
      <c r="KIA56" s="359" t="s">
        <v>90</v>
      </c>
      <c r="KIB56" s="359" t="s">
        <v>90</v>
      </c>
      <c r="KIC56" s="359" t="s">
        <v>90</v>
      </c>
      <c r="KID56" s="359" t="s">
        <v>90</v>
      </c>
      <c r="KIE56" s="359" t="s">
        <v>90</v>
      </c>
      <c r="KIF56" s="359" t="s">
        <v>90</v>
      </c>
      <c r="KIG56" s="359" t="s">
        <v>90</v>
      </c>
      <c r="KIH56" s="359" t="s">
        <v>90</v>
      </c>
      <c r="KII56" s="359" t="s">
        <v>90</v>
      </c>
      <c r="KIJ56" s="359" t="s">
        <v>90</v>
      </c>
      <c r="KIK56" s="359" t="s">
        <v>90</v>
      </c>
      <c r="KIL56" s="359" t="s">
        <v>90</v>
      </c>
      <c r="KIM56" s="359" t="s">
        <v>90</v>
      </c>
      <c r="KIN56" s="359" t="s">
        <v>90</v>
      </c>
      <c r="KIO56" s="359" t="s">
        <v>90</v>
      </c>
      <c r="KIP56" s="359" t="s">
        <v>90</v>
      </c>
      <c r="KIQ56" s="359" t="s">
        <v>90</v>
      </c>
      <c r="KIR56" s="359" t="s">
        <v>90</v>
      </c>
      <c r="KIS56" s="359" t="s">
        <v>90</v>
      </c>
      <c r="KIT56" s="359" t="s">
        <v>90</v>
      </c>
      <c r="KIU56" s="359" t="s">
        <v>90</v>
      </c>
      <c r="KIV56" s="359" t="s">
        <v>90</v>
      </c>
      <c r="KIW56" s="359" t="s">
        <v>90</v>
      </c>
      <c r="KIX56" s="359" t="s">
        <v>90</v>
      </c>
      <c r="KIY56" s="359" t="s">
        <v>90</v>
      </c>
      <c r="KIZ56" s="359" t="s">
        <v>90</v>
      </c>
      <c r="KJA56" s="359" t="s">
        <v>90</v>
      </c>
      <c r="KJB56" s="359" t="s">
        <v>90</v>
      </c>
      <c r="KJC56" s="359" t="s">
        <v>90</v>
      </c>
      <c r="KJD56" s="359" t="s">
        <v>90</v>
      </c>
      <c r="KJE56" s="359" t="s">
        <v>90</v>
      </c>
      <c r="KJF56" s="359" t="s">
        <v>90</v>
      </c>
      <c r="KJG56" s="359" t="s">
        <v>90</v>
      </c>
      <c r="KJH56" s="359" t="s">
        <v>90</v>
      </c>
      <c r="KJI56" s="359" t="s">
        <v>90</v>
      </c>
      <c r="KJJ56" s="359" t="s">
        <v>90</v>
      </c>
      <c r="KJK56" s="359" t="s">
        <v>90</v>
      </c>
      <c r="KJL56" s="359" t="s">
        <v>90</v>
      </c>
      <c r="KJM56" s="359" t="s">
        <v>90</v>
      </c>
      <c r="KJN56" s="359" t="s">
        <v>90</v>
      </c>
      <c r="KJO56" s="359" t="s">
        <v>90</v>
      </c>
      <c r="KJP56" s="359" t="s">
        <v>90</v>
      </c>
      <c r="KJQ56" s="359" t="s">
        <v>90</v>
      </c>
      <c r="KJR56" s="359" t="s">
        <v>90</v>
      </c>
      <c r="KJS56" s="359" t="s">
        <v>90</v>
      </c>
      <c r="KJT56" s="359" t="s">
        <v>90</v>
      </c>
      <c r="KJU56" s="359" t="s">
        <v>90</v>
      </c>
      <c r="KJV56" s="359" t="s">
        <v>90</v>
      </c>
      <c r="KJW56" s="359" t="s">
        <v>90</v>
      </c>
      <c r="KJX56" s="359" t="s">
        <v>90</v>
      </c>
      <c r="KJY56" s="359" t="s">
        <v>90</v>
      </c>
      <c r="KJZ56" s="359" t="s">
        <v>90</v>
      </c>
      <c r="KKA56" s="359" t="s">
        <v>90</v>
      </c>
      <c r="KKB56" s="359" t="s">
        <v>90</v>
      </c>
      <c r="KKC56" s="359" t="s">
        <v>90</v>
      </c>
      <c r="KKD56" s="359" t="s">
        <v>90</v>
      </c>
      <c r="KKE56" s="359" t="s">
        <v>90</v>
      </c>
      <c r="KKF56" s="359" t="s">
        <v>90</v>
      </c>
      <c r="KKG56" s="359" t="s">
        <v>90</v>
      </c>
      <c r="KKH56" s="359" t="s">
        <v>90</v>
      </c>
      <c r="KKI56" s="359" t="s">
        <v>90</v>
      </c>
      <c r="KKJ56" s="359" t="s">
        <v>90</v>
      </c>
      <c r="KKK56" s="359" t="s">
        <v>90</v>
      </c>
      <c r="KKL56" s="359" t="s">
        <v>90</v>
      </c>
      <c r="KKM56" s="359" t="s">
        <v>90</v>
      </c>
      <c r="KKN56" s="359" t="s">
        <v>90</v>
      </c>
      <c r="KKO56" s="359" t="s">
        <v>90</v>
      </c>
      <c r="KKP56" s="359" t="s">
        <v>90</v>
      </c>
      <c r="KKQ56" s="359" t="s">
        <v>90</v>
      </c>
      <c r="KKR56" s="359" t="s">
        <v>90</v>
      </c>
      <c r="KKS56" s="359" t="s">
        <v>90</v>
      </c>
      <c r="KKT56" s="359" t="s">
        <v>90</v>
      </c>
      <c r="KKU56" s="359" t="s">
        <v>90</v>
      </c>
      <c r="KKV56" s="359" t="s">
        <v>90</v>
      </c>
      <c r="KKW56" s="359" t="s">
        <v>90</v>
      </c>
      <c r="KKX56" s="359" t="s">
        <v>90</v>
      </c>
      <c r="KKY56" s="359" t="s">
        <v>90</v>
      </c>
      <c r="KKZ56" s="359" t="s">
        <v>90</v>
      </c>
      <c r="KLA56" s="359" t="s">
        <v>90</v>
      </c>
      <c r="KLB56" s="359" t="s">
        <v>90</v>
      </c>
      <c r="KLC56" s="359" t="s">
        <v>90</v>
      </c>
      <c r="KLD56" s="359" t="s">
        <v>90</v>
      </c>
      <c r="KLE56" s="359" t="s">
        <v>90</v>
      </c>
      <c r="KLF56" s="359" t="s">
        <v>90</v>
      </c>
      <c r="KLG56" s="359" t="s">
        <v>90</v>
      </c>
      <c r="KLH56" s="359" t="s">
        <v>90</v>
      </c>
      <c r="KLI56" s="359" t="s">
        <v>90</v>
      </c>
      <c r="KLJ56" s="359" t="s">
        <v>90</v>
      </c>
      <c r="KLK56" s="359" t="s">
        <v>90</v>
      </c>
      <c r="KLL56" s="359" t="s">
        <v>90</v>
      </c>
      <c r="KLM56" s="359" t="s">
        <v>90</v>
      </c>
      <c r="KLN56" s="359" t="s">
        <v>90</v>
      </c>
      <c r="KLO56" s="359" t="s">
        <v>90</v>
      </c>
      <c r="KLP56" s="359" t="s">
        <v>90</v>
      </c>
      <c r="KLQ56" s="359" t="s">
        <v>90</v>
      </c>
      <c r="KLR56" s="359" t="s">
        <v>90</v>
      </c>
      <c r="KLS56" s="359" t="s">
        <v>90</v>
      </c>
      <c r="KLT56" s="359" t="s">
        <v>90</v>
      </c>
      <c r="KLU56" s="359" t="s">
        <v>90</v>
      </c>
      <c r="KLV56" s="359" t="s">
        <v>90</v>
      </c>
      <c r="KLW56" s="359" t="s">
        <v>90</v>
      </c>
      <c r="KLX56" s="359" t="s">
        <v>90</v>
      </c>
      <c r="KLY56" s="359" t="s">
        <v>90</v>
      </c>
      <c r="KLZ56" s="359" t="s">
        <v>90</v>
      </c>
      <c r="KMA56" s="359" t="s">
        <v>90</v>
      </c>
      <c r="KMB56" s="359" t="s">
        <v>90</v>
      </c>
      <c r="KMC56" s="359" t="s">
        <v>90</v>
      </c>
      <c r="KMD56" s="359" t="s">
        <v>90</v>
      </c>
      <c r="KME56" s="359" t="s">
        <v>90</v>
      </c>
      <c r="KMF56" s="359" t="s">
        <v>90</v>
      </c>
      <c r="KMG56" s="359" t="s">
        <v>90</v>
      </c>
      <c r="KMH56" s="359" t="s">
        <v>90</v>
      </c>
      <c r="KMI56" s="359" t="s">
        <v>90</v>
      </c>
      <c r="KMJ56" s="359" t="s">
        <v>90</v>
      </c>
      <c r="KMK56" s="359" t="s">
        <v>90</v>
      </c>
      <c r="KML56" s="359" t="s">
        <v>90</v>
      </c>
      <c r="KMM56" s="359" t="s">
        <v>90</v>
      </c>
      <c r="KMN56" s="359" t="s">
        <v>90</v>
      </c>
      <c r="KMO56" s="359" t="s">
        <v>90</v>
      </c>
      <c r="KMP56" s="359" t="s">
        <v>90</v>
      </c>
      <c r="KMQ56" s="359" t="s">
        <v>90</v>
      </c>
      <c r="KMR56" s="359" t="s">
        <v>90</v>
      </c>
      <c r="KMS56" s="359" t="s">
        <v>90</v>
      </c>
      <c r="KMT56" s="359" t="s">
        <v>90</v>
      </c>
      <c r="KMU56" s="359" t="s">
        <v>90</v>
      </c>
      <c r="KMV56" s="359" t="s">
        <v>90</v>
      </c>
      <c r="KMW56" s="359" t="s">
        <v>90</v>
      </c>
      <c r="KMX56" s="359" t="s">
        <v>90</v>
      </c>
      <c r="KMY56" s="359" t="s">
        <v>90</v>
      </c>
      <c r="KMZ56" s="359" t="s">
        <v>90</v>
      </c>
      <c r="KNA56" s="359" t="s">
        <v>90</v>
      </c>
      <c r="KNB56" s="359" t="s">
        <v>90</v>
      </c>
      <c r="KNC56" s="359" t="s">
        <v>90</v>
      </c>
      <c r="KND56" s="359" t="s">
        <v>90</v>
      </c>
      <c r="KNE56" s="359" t="s">
        <v>90</v>
      </c>
      <c r="KNF56" s="359" t="s">
        <v>90</v>
      </c>
      <c r="KNG56" s="359" t="s">
        <v>90</v>
      </c>
      <c r="KNH56" s="359" t="s">
        <v>90</v>
      </c>
      <c r="KNI56" s="359" t="s">
        <v>90</v>
      </c>
      <c r="KNJ56" s="359" t="s">
        <v>90</v>
      </c>
      <c r="KNK56" s="359" t="s">
        <v>90</v>
      </c>
      <c r="KNL56" s="359" t="s">
        <v>90</v>
      </c>
      <c r="KNM56" s="359" t="s">
        <v>90</v>
      </c>
      <c r="KNN56" s="359" t="s">
        <v>90</v>
      </c>
      <c r="KNO56" s="359" t="s">
        <v>90</v>
      </c>
      <c r="KNP56" s="359" t="s">
        <v>90</v>
      </c>
      <c r="KNQ56" s="359" t="s">
        <v>90</v>
      </c>
      <c r="KNR56" s="359" t="s">
        <v>90</v>
      </c>
      <c r="KNS56" s="359" t="s">
        <v>90</v>
      </c>
      <c r="KNT56" s="359" t="s">
        <v>90</v>
      </c>
      <c r="KNU56" s="359" t="s">
        <v>90</v>
      </c>
      <c r="KNV56" s="359" t="s">
        <v>90</v>
      </c>
      <c r="KNW56" s="359" t="s">
        <v>90</v>
      </c>
      <c r="KNX56" s="359" t="s">
        <v>90</v>
      </c>
      <c r="KNY56" s="359" t="s">
        <v>90</v>
      </c>
      <c r="KNZ56" s="359" t="s">
        <v>90</v>
      </c>
      <c r="KOA56" s="359" t="s">
        <v>90</v>
      </c>
      <c r="KOB56" s="359" t="s">
        <v>90</v>
      </c>
      <c r="KOC56" s="359" t="s">
        <v>90</v>
      </c>
      <c r="KOD56" s="359" t="s">
        <v>90</v>
      </c>
      <c r="KOE56" s="359" t="s">
        <v>90</v>
      </c>
      <c r="KOF56" s="359" t="s">
        <v>90</v>
      </c>
      <c r="KOG56" s="359" t="s">
        <v>90</v>
      </c>
      <c r="KOH56" s="359" t="s">
        <v>90</v>
      </c>
      <c r="KOI56" s="359" t="s">
        <v>90</v>
      </c>
      <c r="KOJ56" s="359" t="s">
        <v>90</v>
      </c>
      <c r="KOK56" s="359" t="s">
        <v>90</v>
      </c>
      <c r="KOL56" s="359" t="s">
        <v>90</v>
      </c>
      <c r="KOM56" s="359" t="s">
        <v>90</v>
      </c>
      <c r="KON56" s="359" t="s">
        <v>90</v>
      </c>
      <c r="KOO56" s="359" t="s">
        <v>90</v>
      </c>
      <c r="KOP56" s="359" t="s">
        <v>90</v>
      </c>
      <c r="KOQ56" s="359" t="s">
        <v>90</v>
      </c>
      <c r="KOR56" s="359" t="s">
        <v>90</v>
      </c>
      <c r="KOS56" s="359" t="s">
        <v>90</v>
      </c>
      <c r="KOT56" s="359" t="s">
        <v>90</v>
      </c>
      <c r="KOU56" s="359" t="s">
        <v>90</v>
      </c>
      <c r="KOV56" s="359" t="s">
        <v>90</v>
      </c>
      <c r="KOW56" s="359" t="s">
        <v>90</v>
      </c>
      <c r="KOX56" s="359" t="s">
        <v>90</v>
      </c>
      <c r="KOY56" s="359" t="s">
        <v>90</v>
      </c>
      <c r="KOZ56" s="359" t="s">
        <v>90</v>
      </c>
      <c r="KPA56" s="359" t="s">
        <v>90</v>
      </c>
      <c r="KPB56" s="359" t="s">
        <v>90</v>
      </c>
      <c r="KPC56" s="359" t="s">
        <v>90</v>
      </c>
      <c r="KPD56" s="359" t="s">
        <v>90</v>
      </c>
      <c r="KPE56" s="359" t="s">
        <v>90</v>
      </c>
      <c r="KPF56" s="359" t="s">
        <v>90</v>
      </c>
      <c r="KPG56" s="359" t="s">
        <v>90</v>
      </c>
      <c r="KPH56" s="359" t="s">
        <v>90</v>
      </c>
      <c r="KPI56" s="359" t="s">
        <v>90</v>
      </c>
      <c r="KPJ56" s="359" t="s">
        <v>90</v>
      </c>
      <c r="KPK56" s="359" t="s">
        <v>90</v>
      </c>
      <c r="KPL56" s="359" t="s">
        <v>90</v>
      </c>
      <c r="KPM56" s="359" t="s">
        <v>90</v>
      </c>
      <c r="KPN56" s="359" t="s">
        <v>90</v>
      </c>
      <c r="KPO56" s="359" t="s">
        <v>90</v>
      </c>
      <c r="KPP56" s="359" t="s">
        <v>90</v>
      </c>
      <c r="KPQ56" s="359" t="s">
        <v>90</v>
      </c>
      <c r="KPR56" s="359" t="s">
        <v>90</v>
      </c>
      <c r="KPS56" s="359" t="s">
        <v>90</v>
      </c>
      <c r="KPT56" s="359" t="s">
        <v>90</v>
      </c>
      <c r="KPU56" s="359" t="s">
        <v>90</v>
      </c>
      <c r="KPV56" s="359" t="s">
        <v>90</v>
      </c>
      <c r="KPW56" s="359" t="s">
        <v>90</v>
      </c>
      <c r="KPX56" s="359" t="s">
        <v>90</v>
      </c>
      <c r="KPY56" s="359" t="s">
        <v>90</v>
      </c>
      <c r="KPZ56" s="359" t="s">
        <v>90</v>
      </c>
      <c r="KQA56" s="359" t="s">
        <v>90</v>
      </c>
      <c r="KQB56" s="359" t="s">
        <v>90</v>
      </c>
      <c r="KQC56" s="359" t="s">
        <v>90</v>
      </c>
      <c r="KQD56" s="359" t="s">
        <v>90</v>
      </c>
      <c r="KQE56" s="359" t="s">
        <v>90</v>
      </c>
      <c r="KQF56" s="359" t="s">
        <v>90</v>
      </c>
      <c r="KQG56" s="359" t="s">
        <v>90</v>
      </c>
      <c r="KQH56" s="359" t="s">
        <v>90</v>
      </c>
      <c r="KQI56" s="359" t="s">
        <v>90</v>
      </c>
      <c r="KQJ56" s="359" t="s">
        <v>90</v>
      </c>
      <c r="KQK56" s="359" t="s">
        <v>90</v>
      </c>
      <c r="KQL56" s="359" t="s">
        <v>90</v>
      </c>
      <c r="KQM56" s="359" t="s">
        <v>90</v>
      </c>
      <c r="KQN56" s="359" t="s">
        <v>90</v>
      </c>
      <c r="KQO56" s="359" t="s">
        <v>90</v>
      </c>
      <c r="KQP56" s="359" t="s">
        <v>90</v>
      </c>
      <c r="KQQ56" s="359" t="s">
        <v>90</v>
      </c>
      <c r="KQR56" s="359" t="s">
        <v>90</v>
      </c>
      <c r="KQS56" s="359" t="s">
        <v>90</v>
      </c>
      <c r="KQT56" s="359" t="s">
        <v>90</v>
      </c>
      <c r="KQU56" s="359" t="s">
        <v>90</v>
      </c>
      <c r="KQV56" s="359" t="s">
        <v>90</v>
      </c>
      <c r="KQW56" s="359" t="s">
        <v>90</v>
      </c>
      <c r="KQX56" s="359" t="s">
        <v>90</v>
      </c>
      <c r="KQY56" s="359" t="s">
        <v>90</v>
      </c>
      <c r="KQZ56" s="359" t="s">
        <v>90</v>
      </c>
      <c r="KRA56" s="359" t="s">
        <v>90</v>
      </c>
      <c r="KRB56" s="359" t="s">
        <v>90</v>
      </c>
      <c r="KRC56" s="359" t="s">
        <v>90</v>
      </c>
      <c r="KRD56" s="359" t="s">
        <v>90</v>
      </c>
      <c r="KRE56" s="359" t="s">
        <v>90</v>
      </c>
      <c r="KRF56" s="359" t="s">
        <v>90</v>
      </c>
      <c r="KRG56" s="359" t="s">
        <v>90</v>
      </c>
      <c r="KRH56" s="359" t="s">
        <v>90</v>
      </c>
      <c r="KRI56" s="359" t="s">
        <v>90</v>
      </c>
      <c r="KRJ56" s="359" t="s">
        <v>90</v>
      </c>
      <c r="KRK56" s="359" t="s">
        <v>90</v>
      </c>
      <c r="KRL56" s="359" t="s">
        <v>90</v>
      </c>
      <c r="KRM56" s="359" t="s">
        <v>90</v>
      </c>
      <c r="KRN56" s="359" t="s">
        <v>90</v>
      </c>
      <c r="KRO56" s="359" t="s">
        <v>90</v>
      </c>
      <c r="KRP56" s="359" t="s">
        <v>90</v>
      </c>
      <c r="KRQ56" s="359" t="s">
        <v>90</v>
      </c>
      <c r="KRR56" s="359" t="s">
        <v>90</v>
      </c>
      <c r="KRS56" s="359" t="s">
        <v>90</v>
      </c>
      <c r="KRT56" s="359" t="s">
        <v>90</v>
      </c>
      <c r="KRU56" s="359" t="s">
        <v>90</v>
      </c>
      <c r="KRV56" s="359" t="s">
        <v>90</v>
      </c>
      <c r="KRW56" s="359" t="s">
        <v>90</v>
      </c>
      <c r="KRX56" s="359" t="s">
        <v>90</v>
      </c>
      <c r="KRY56" s="359" t="s">
        <v>90</v>
      </c>
      <c r="KRZ56" s="359" t="s">
        <v>90</v>
      </c>
      <c r="KSA56" s="359" t="s">
        <v>90</v>
      </c>
      <c r="KSB56" s="359" t="s">
        <v>90</v>
      </c>
      <c r="KSC56" s="359" t="s">
        <v>90</v>
      </c>
      <c r="KSD56" s="359" t="s">
        <v>90</v>
      </c>
      <c r="KSE56" s="359" t="s">
        <v>90</v>
      </c>
      <c r="KSF56" s="359" t="s">
        <v>90</v>
      </c>
      <c r="KSG56" s="359" t="s">
        <v>90</v>
      </c>
      <c r="KSH56" s="359" t="s">
        <v>90</v>
      </c>
      <c r="KSI56" s="359" t="s">
        <v>90</v>
      </c>
      <c r="KSJ56" s="359" t="s">
        <v>90</v>
      </c>
      <c r="KSK56" s="359" t="s">
        <v>90</v>
      </c>
      <c r="KSL56" s="359" t="s">
        <v>90</v>
      </c>
      <c r="KSM56" s="359" t="s">
        <v>90</v>
      </c>
      <c r="KSN56" s="359" t="s">
        <v>90</v>
      </c>
      <c r="KSO56" s="359" t="s">
        <v>90</v>
      </c>
      <c r="KSP56" s="359" t="s">
        <v>90</v>
      </c>
      <c r="KSQ56" s="359" t="s">
        <v>90</v>
      </c>
      <c r="KSR56" s="359" t="s">
        <v>90</v>
      </c>
      <c r="KSS56" s="359" t="s">
        <v>90</v>
      </c>
      <c r="KST56" s="359" t="s">
        <v>90</v>
      </c>
      <c r="KSU56" s="359" t="s">
        <v>90</v>
      </c>
      <c r="KSV56" s="359" t="s">
        <v>90</v>
      </c>
      <c r="KSW56" s="359" t="s">
        <v>90</v>
      </c>
      <c r="KSX56" s="359" t="s">
        <v>90</v>
      </c>
      <c r="KSY56" s="359" t="s">
        <v>90</v>
      </c>
      <c r="KSZ56" s="359" t="s">
        <v>90</v>
      </c>
      <c r="KTA56" s="359" t="s">
        <v>90</v>
      </c>
      <c r="KTB56" s="359" t="s">
        <v>90</v>
      </c>
      <c r="KTC56" s="359" t="s">
        <v>90</v>
      </c>
      <c r="KTD56" s="359" t="s">
        <v>90</v>
      </c>
      <c r="KTE56" s="359" t="s">
        <v>90</v>
      </c>
      <c r="KTF56" s="359" t="s">
        <v>90</v>
      </c>
      <c r="KTG56" s="359" t="s">
        <v>90</v>
      </c>
      <c r="KTH56" s="359" t="s">
        <v>90</v>
      </c>
      <c r="KTI56" s="359" t="s">
        <v>90</v>
      </c>
      <c r="KTJ56" s="359" t="s">
        <v>90</v>
      </c>
      <c r="KTK56" s="359" t="s">
        <v>90</v>
      </c>
      <c r="KTL56" s="359" t="s">
        <v>90</v>
      </c>
      <c r="KTM56" s="359" t="s">
        <v>90</v>
      </c>
      <c r="KTN56" s="359" t="s">
        <v>90</v>
      </c>
      <c r="KTO56" s="359" t="s">
        <v>90</v>
      </c>
      <c r="KTP56" s="359" t="s">
        <v>90</v>
      </c>
      <c r="KTQ56" s="359" t="s">
        <v>90</v>
      </c>
      <c r="KTR56" s="359" t="s">
        <v>90</v>
      </c>
      <c r="KTS56" s="359" t="s">
        <v>90</v>
      </c>
      <c r="KTT56" s="359" t="s">
        <v>90</v>
      </c>
      <c r="KTU56" s="359" t="s">
        <v>90</v>
      </c>
      <c r="KTV56" s="359" t="s">
        <v>90</v>
      </c>
      <c r="KTW56" s="359" t="s">
        <v>90</v>
      </c>
      <c r="KTX56" s="359" t="s">
        <v>90</v>
      </c>
      <c r="KTY56" s="359" t="s">
        <v>90</v>
      </c>
      <c r="KTZ56" s="359" t="s">
        <v>90</v>
      </c>
      <c r="KUA56" s="359" t="s">
        <v>90</v>
      </c>
      <c r="KUB56" s="359" t="s">
        <v>90</v>
      </c>
      <c r="KUC56" s="359" t="s">
        <v>90</v>
      </c>
      <c r="KUD56" s="359" t="s">
        <v>90</v>
      </c>
      <c r="KUE56" s="359" t="s">
        <v>90</v>
      </c>
      <c r="KUF56" s="359" t="s">
        <v>90</v>
      </c>
      <c r="KUG56" s="359" t="s">
        <v>90</v>
      </c>
      <c r="KUH56" s="359" t="s">
        <v>90</v>
      </c>
      <c r="KUI56" s="359" t="s">
        <v>90</v>
      </c>
      <c r="KUJ56" s="359" t="s">
        <v>90</v>
      </c>
      <c r="KUK56" s="359" t="s">
        <v>90</v>
      </c>
      <c r="KUL56" s="359" t="s">
        <v>90</v>
      </c>
      <c r="KUM56" s="359" t="s">
        <v>90</v>
      </c>
      <c r="KUN56" s="359" t="s">
        <v>90</v>
      </c>
      <c r="KUO56" s="359" t="s">
        <v>90</v>
      </c>
      <c r="KUP56" s="359" t="s">
        <v>90</v>
      </c>
      <c r="KUQ56" s="359" t="s">
        <v>90</v>
      </c>
      <c r="KUR56" s="359" t="s">
        <v>90</v>
      </c>
      <c r="KUS56" s="359" t="s">
        <v>90</v>
      </c>
      <c r="KUT56" s="359" t="s">
        <v>90</v>
      </c>
      <c r="KUU56" s="359" t="s">
        <v>90</v>
      </c>
      <c r="KUV56" s="359" t="s">
        <v>90</v>
      </c>
      <c r="KUW56" s="359" t="s">
        <v>90</v>
      </c>
      <c r="KUX56" s="359" t="s">
        <v>90</v>
      </c>
      <c r="KUY56" s="359" t="s">
        <v>90</v>
      </c>
      <c r="KUZ56" s="359" t="s">
        <v>90</v>
      </c>
      <c r="KVA56" s="359" t="s">
        <v>90</v>
      </c>
      <c r="KVB56" s="359" t="s">
        <v>90</v>
      </c>
      <c r="KVC56" s="359" t="s">
        <v>90</v>
      </c>
      <c r="KVD56" s="359" t="s">
        <v>90</v>
      </c>
      <c r="KVE56" s="359" t="s">
        <v>90</v>
      </c>
      <c r="KVF56" s="359" t="s">
        <v>90</v>
      </c>
      <c r="KVG56" s="359" t="s">
        <v>90</v>
      </c>
      <c r="KVH56" s="359" t="s">
        <v>90</v>
      </c>
      <c r="KVI56" s="359" t="s">
        <v>90</v>
      </c>
      <c r="KVJ56" s="359" t="s">
        <v>90</v>
      </c>
      <c r="KVK56" s="359" t="s">
        <v>90</v>
      </c>
      <c r="KVL56" s="359" t="s">
        <v>90</v>
      </c>
      <c r="KVM56" s="359" t="s">
        <v>90</v>
      </c>
      <c r="KVN56" s="359" t="s">
        <v>90</v>
      </c>
      <c r="KVO56" s="359" t="s">
        <v>90</v>
      </c>
      <c r="KVP56" s="359" t="s">
        <v>90</v>
      </c>
      <c r="KVQ56" s="359" t="s">
        <v>90</v>
      </c>
      <c r="KVR56" s="359" t="s">
        <v>90</v>
      </c>
      <c r="KVS56" s="359" t="s">
        <v>90</v>
      </c>
      <c r="KVT56" s="359" t="s">
        <v>90</v>
      </c>
      <c r="KVU56" s="359" t="s">
        <v>90</v>
      </c>
      <c r="KVV56" s="359" t="s">
        <v>90</v>
      </c>
      <c r="KVW56" s="359" t="s">
        <v>90</v>
      </c>
      <c r="KVX56" s="359" t="s">
        <v>90</v>
      </c>
      <c r="KVY56" s="359" t="s">
        <v>90</v>
      </c>
      <c r="KVZ56" s="359" t="s">
        <v>90</v>
      </c>
      <c r="KWA56" s="359" t="s">
        <v>90</v>
      </c>
      <c r="KWB56" s="359" t="s">
        <v>90</v>
      </c>
      <c r="KWC56" s="359" t="s">
        <v>90</v>
      </c>
      <c r="KWD56" s="359" t="s">
        <v>90</v>
      </c>
      <c r="KWE56" s="359" t="s">
        <v>90</v>
      </c>
      <c r="KWF56" s="359" t="s">
        <v>90</v>
      </c>
      <c r="KWG56" s="359" t="s">
        <v>90</v>
      </c>
      <c r="KWH56" s="359" t="s">
        <v>90</v>
      </c>
      <c r="KWI56" s="359" t="s">
        <v>90</v>
      </c>
      <c r="KWJ56" s="359" t="s">
        <v>90</v>
      </c>
      <c r="KWK56" s="359" t="s">
        <v>90</v>
      </c>
      <c r="KWL56" s="359" t="s">
        <v>90</v>
      </c>
      <c r="KWM56" s="359" t="s">
        <v>90</v>
      </c>
      <c r="KWN56" s="359" t="s">
        <v>90</v>
      </c>
      <c r="KWO56" s="359" t="s">
        <v>90</v>
      </c>
      <c r="KWP56" s="359" t="s">
        <v>90</v>
      </c>
      <c r="KWQ56" s="359" t="s">
        <v>90</v>
      </c>
      <c r="KWR56" s="359" t="s">
        <v>90</v>
      </c>
      <c r="KWS56" s="359" t="s">
        <v>90</v>
      </c>
      <c r="KWT56" s="359" t="s">
        <v>90</v>
      </c>
      <c r="KWU56" s="359" t="s">
        <v>90</v>
      </c>
      <c r="KWV56" s="359" t="s">
        <v>90</v>
      </c>
      <c r="KWW56" s="359" t="s">
        <v>90</v>
      </c>
      <c r="KWX56" s="359" t="s">
        <v>90</v>
      </c>
      <c r="KWY56" s="359" t="s">
        <v>90</v>
      </c>
      <c r="KWZ56" s="359" t="s">
        <v>90</v>
      </c>
      <c r="KXA56" s="359" t="s">
        <v>90</v>
      </c>
      <c r="KXB56" s="359" t="s">
        <v>90</v>
      </c>
      <c r="KXC56" s="359" t="s">
        <v>90</v>
      </c>
      <c r="KXD56" s="359" t="s">
        <v>90</v>
      </c>
      <c r="KXE56" s="359" t="s">
        <v>90</v>
      </c>
      <c r="KXF56" s="359" t="s">
        <v>90</v>
      </c>
      <c r="KXG56" s="359" t="s">
        <v>90</v>
      </c>
      <c r="KXH56" s="359" t="s">
        <v>90</v>
      </c>
      <c r="KXI56" s="359" t="s">
        <v>90</v>
      </c>
      <c r="KXJ56" s="359" t="s">
        <v>90</v>
      </c>
      <c r="KXK56" s="359" t="s">
        <v>90</v>
      </c>
      <c r="KXL56" s="359" t="s">
        <v>90</v>
      </c>
      <c r="KXM56" s="359" t="s">
        <v>90</v>
      </c>
      <c r="KXN56" s="359" t="s">
        <v>90</v>
      </c>
      <c r="KXO56" s="359" t="s">
        <v>90</v>
      </c>
      <c r="KXP56" s="359" t="s">
        <v>90</v>
      </c>
      <c r="KXQ56" s="359" t="s">
        <v>90</v>
      </c>
      <c r="KXR56" s="359" t="s">
        <v>90</v>
      </c>
      <c r="KXS56" s="359" t="s">
        <v>90</v>
      </c>
      <c r="KXT56" s="359" t="s">
        <v>90</v>
      </c>
      <c r="KXU56" s="359" t="s">
        <v>90</v>
      </c>
      <c r="KXV56" s="359" t="s">
        <v>90</v>
      </c>
      <c r="KXW56" s="359" t="s">
        <v>90</v>
      </c>
      <c r="KXX56" s="359" t="s">
        <v>90</v>
      </c>
      <c r="KXY56" s="359" t="s">
        <v>90</v>
      </c>
      <c r="KXZ56" s="359" t="s">
        <v>90</v>
      </c>
      <c r="KYA56" s="359" t="s">
        <v>90</v>
      </c>
      <c r="KYB56" s="359" t="s">
        <v>90</v>
      </c>
      <c r="KYC56" s="359" t="s">
        <v>90</v>
      </c>
      <c r="KYD56" s="359" t="s">
        <v>90</v>
      </c>
      <c r="KYE56" s="359" t="s">
        <v>90</v>
      </c>
      <c r="KYF56" s="359" t="s">
        <v>90</v>
      </c>
      <c r="KYG56" s="359" t="s">
        <v>90</v>
      </c>
      <c r="KYH56" s="359" t="s">
        <v>90</v>
      </c>
      <c r="KYI56" s="359" t="s">
        <v>90</v>
      </c>
      <c r="KYJ56" s="359" t="s">
        <v>90</v>
      </c>
      <c r="KYK56" s="359" t="s">
        <v>90</v>
      </c>
      <c r="KYL56" s="359" t="s">
        <v>90</v>
      </c>
      <c r="KYM56" s="359" t="s">
        <v>90</v>
      </c>
      <c r="KYN56" s="359" t="s">
        <v>90</v>
      </c>
      <c r="KYO56" s="359" t="s">
        <v>90</v>
      </c>
      <c r="KYP56" s="359" t="s">
        <v>90</v>
      </c>
      <c r="KYQ56" s="359" t="s">
        <v>90</v>
      </c>
      <c r="KYR56" s="359" t="s">
        <v>90</v>
      </c>
      <c r="KYS56" s="359" t="s">
        <v>90</v>
      </c>
      <c r="KYT56" s="359" t="s">
        <v>90</v>
      </c>
      <c r="KYU56" s="359" t="s">
        <v>90</v>
      </c>
      <c r="KYV56" s="359" t="s">
        <v>90</v>
      </c>
      <c r="KYW56" s="359" t="s">
        <v>90</v>
      </c>
      <c r="KYX56" s="359" t="s">
        <v>90</v>
      </c>
      <c r="KYY56" s="359" t="s">
        <v>90</v>
      </c>
      <c r="KYZ56" s="359" t="s">
        <v>90</v>
      </c>
      <c r="KZA56" s="359" t="s">
        <v>90</v>
      </c>
      <c r="KZB56" s="359" t="s">
        <v>90</v>
      </c>
      <c r="KZC56" s="359" t="s">
        <v>90</v>
      </c>
      <c r="KZD56" s="359" t="s">
        <v>90</v>
      </c>
      <c r="KZE56" s="359" t="s">
        <v>90</v>
      </c>
      <c r="KZF56" s="359" t="s">
        <v>90</v>
      </c>
      <c r="KZG56" s="359" t="s">
        <v>90</v>
      </c>
      <c r="KZH56" s="359" t="s">
        <v>90</v>
      </c>
      <c r="KZI56" s="359" t="s">
        <v>90</v>
      </c>
      <c r="KZJ56" s="359" t="s">
        <v>90</v>
      </c>
      <c r="KZK56" s="359" t="s">
        <v>90</v>
      </c>
      <c r="KZL56" s="359" t="s">
        <v>90</v>
      </c>
      <c r="KZM56" s="359" t="s">
        <v>90</v>
      </c>
      <c r="KZN56" s="359" t="s">
        <v>90</v>
      </c>
      <c r="KZO56" s="359" t="s">
        <v>90</v>
      </c>
      <c r="KZP56" s="359" t="s">
        <v>90</v>
      </c>
      <c r="KZQ56" s="359" t="s">
        <v>90</v>
      </c>
      <c r="KZR56" s="359" t="s">
        <v>90</v>
      </c>
      <c r="KZS56" s="359" t="s">
        <v>90</v>
      </c>
      <c r="KZT56" s="359" t="s">
        <v>90</v>
      </c>
      <c r="KZU56" s="359" t="s">
        <v>90</v>
      </c>
      <c r="KZV56" s="359" t="s">
        <v>90</v>
      </c>
      <c r="KZW56" s="359" t="s">
        <v>90</v>
      </c>
      <c r="KZX56" s="359" t="s">
        <v>90</v>
      </c>
      <c r="KZY56" s="359" t="s">
        <v>90</v>
      </c>
      <c r="KZZ56" s="359" t="s">
        <v>90</v>
      </c>
      <c r="LAA56" s="359" t="s">
        <v>90</v>
      </c>
      <c r="LAB56" s="359" t="s">
        <v>90</v>
      </c>
      <c r="LAC56" s="359" t="s">
        <v>90</v>
      </c>
      <c r="LAD56" s="359" t="s">
        <v>90</v>
      </c>
      <c r="LAE56" s="359" t="s">
        <v>90</v>
      </c>
      <c r="LAF56" s="359" t="s">
        <v>90</v>
      </c>
      <c r="LAG56" s="359" t="s">
        <v>90</v>
      </c>
      <c r="LAH56" s="359" t="s">
        <v>90</v>
      </c>
      <c r="LAI56" s="359" t="s">
        <v>90</v>
      </c>
      <c r="LAJ56" s="359" t="s">
        <v>90</v>
      </c>
      <c r="LAK56" s="359" t="s">
        <v>90</v>
      </c>
      <c r="LAL56" s="359" t="s">
        <v>90</v>
      </c>
      <c r="LAM56" s="359" t="s">
        <v>90</v>
      </c>
      <c r="LAN56" s="359" t="s">
        <v>90</v>
      </c>
      <c r="LAO56" s="359" t="s">
        <v>90</v>
      </c>
      <c r="LAP56" s="359" t="s">
        <v>90</v>
      </c>
      <c r="LAQ56" s="359" t="s">
        <v>90</v>
      </c>
      <c r="LAR56" s="359" t="s">
        <v>90</v>
      </c>
      <c r="LAS56" s="359" t="s">
        <v>90</v>
      </c>
      <c r="LAT56" s="359" t="s">
        <v>90</v>
      </c>
      <c r="LAU56" s="359" t="s">
        <v>90</v>
      </c>
      <c r="LAV56" s="359" t="s">
        <v>90</v>
      </c>
      <c r="LAW56" s="359" t="s">
        <v>90</v>
      </c>
      <c r="LAX56" s="359" t="s">
        <v>90</v>
      </c>
      <c r="LAY56" s="359" t="s">
        <v>90</v>
      </c>
      <c r="LAZ56" s="359" t="s">
        <v>90</v>
      </c>
      <c r="LBA56" s="359" t="s">
        <v>90</v>
      </c>
      <c r="LBB56" s="359" t="s">
        <v>90</v>
      </c>
      <c r="LBC56" s="359" t="s">
        <v>90</v>
      </c>
      <c r="LBD56" s="359" t="s">
        <v>90</v>
      </c>
      <c r="LBE56" s="359" t="s">
        <v>90</v>
      </c>
      <c r="LBF56" s="359" t="s">
        <v>90</v>
      </c>
      <c r="LBG56" s="359" t="s">
        <v>90</v>
      </c>
      <c r="LBH56" s="359" t="s">
        <v>90</v>
      </c>
      <c r="LBI56" s="359" t="s">
        <v>90</v>
      </c>
      <c r="LBJ56" s="359" t="s">
        <v>90</v>
      </c>
      <c r="LBK56" s="359" t="s">
        <v>90</v>
      </c>
      <c r="LBL56" s="359" t="s">
        <v>90</v>
      </c>
      <c r="LBM56" s="359" t="s">
        <v>90</v>
      </c>
      <c r="LBN56" s="359" t="s">
        <v>90</v>
      </c>
      <c r="LBO56" s="359" t="s">
        <v>90</v>
      </c>
      <c r="LBP56" s="359" t="s">
        <v>90</v>
      </c>
      <c r="LBQ56" s="359" t="s">
        <v>90</v>
      </c>
      <c r="LBR56" s="359" t="s">
        <v>90</v>
      </c>
      <c r="LBS56" s="359" t="s">
        <v>90</v>
      </c>
      <c r="LBT56" s="359" t="s">
        <v>90</v>
      </c>
      <c r="LBU56" s="359" t="s">
        <v>90</v>
      </c>
      <c r="LBV56" s="359" t="s">
        <v>90</v>
      </c>
      <c r="LBW56" s="359" t="s">
        <v>90</v>
      </c>
      <c r="LBX56" s="359" t="s">
        <v>90</v>
      </c>
      <c r="LBY56" s="359" t="s">
        <v>90</v>
      </c>
      <c r="LBZ56" s="359" t="s">
        <v>90</v>
      </c>
      <c r="LCA56" s="359" t="s">
        <v>90</v>
      </c>
      <c r="LCB56" s="359" t="s">
        <v>90</v>
      </c>
      <c r="LCC56" s="359" t="s">
        <v>90</v>
      </c>
      <c r="LCD56" s="359" t="s">
        <v>90</v>
      </c>
      <c r="LCE56" s="359" t="s">
        <v>90</v>
      </c>
      <c r="LCF56" s="359" t="s">
        <v>90</v>
      </c>
      <c r="LCG56" s="359" t="s">
        <v>90</v>
      </c>
      <c r="LCH56" s="359" t="s">
        <v>90</v>
      </c>
      <c r="LCI56" s="359" t="s">
        <v>90</v>
      </c>
      <c r="LCJ56" s="359" t="s">
        <v>90</v>
      </c>
      <c r="LCK56" s="359" t="s">
        <v>90</v>
      </c>
      <c r="LCL56" s="359" t="s">
        <v>90</v>
      </c>
      <c r="LCM56" s="359" t="s">
        <v>90</v>
      </c>
      <c r="LCN56" s="359" t="s">
        <v>90</v>
      </c>
      <c r="LCO56" s="359" t="s">
        <v>90</v>
      </c>
      <c r="LCP56" s="359" t="s">
        <v>90</v>
      </c>
      <c r="LCQ56" s="359" t="s">
        <v>90</v>
      </c>
      <c r="LCR56" s="359" t="s">
        <v>90</v>
      </c>
      <c r="LCS56" s="359" t="s">
        <v>90</v>
      </c>
      <c r="LCT56" s="359" t="s">
        <v>90</v>
      </c>
      <c r="LCU56" s="359" t="s">
        <v>90</v>
      </c>
      <c r="LCV56" s="359" t="s">
        <v>90</v>
      </c>
      <c r="LCW56" s="359" t="s">
        <v>90</v>
      </c>
      <c r="LCX56" s="359" t="s">
        <v>90</v>
      </c>
      <c r="LCY56" s="359" t="s">
        <v>90</v>
      </c>
      <c r="LCZ56" s="359" t="s">
        <v>90</v>
      </c>
      <c r="LDA56" s="359" t="s">
        <v>90</v>
      </c>
      <c r="LDB56" s="359" t="s">
        <v>90</v>
      </c>
      <c r="LDC56" s="359" t="s">
        <v>90</v>
      </c>
      <c r="LDD56" s="359" t="s">
        <v>90</v>
      </c>
      <c r="LDE56" s="359" t="s">
        <v>90</v>
      </c>
      <c r="LDF56" s="359" t="s">
        <v>90</v>
      </c>
      <c r="LDG56" s="359" t="s">
        <v>90</v>
      </c>
      <c r="LDH56" s="359" t="s">
        <v>90</v>
      </c>
      <c r="LDI56" s="359" t="s">
        <v>90</v>
      </c>
      <c r="LDJ56" s="359" t="s">
        <v>90</v>
      </c>
      <c r="LDK56" s="359" t="s">
        <v>90</v>
      </c>
      <c r="LDL56" s="359" t="s">
        <v>90</v>
      </c>
      <c r="LDM56" s="359" t="s">
        <v>90</v>
      </c>
      <c r="LDN56" s="359" t="s">
        <v>90</v>
      </c>
      <c r="LDO56" s="359" t="s">
        <v>90</v>
      </c>
      <c r="LDP56" s="359" t="s">
        <v>90</v>
      </c>
      <c r="LDQ56" s="359" t="s">
        <v>90</v>
      </c>
      <c r="LDR56" s="359" t="s">
        <v>90</v>
      </c>
      <c r="LDS56" s="359" t="s">
        <v>90</v>
      </c>
      <c r="LDT56" s="359" t="s">
        <v>90</v>
      </c>
      <c r="LDU56" s="359" t="s">
        <v>90</v>
      </c>
      <c r="LDV56" s="359" t="s">
        <v>90</v>
      </c>
      <c r="LDW56" s="359" t="s">
        <v>90</v>
      </c>
      <c r="LDX56" s="359" t="s">
        <v>90</v>
      </c>
      <c r="LDY56" s="359" t="s">
        <v>90</v>
      </c>
      <c r="LDZ56" s="359" t="s">
        <v>90</v>
      </c>
      <c r="LEA56" s="359" t="s">
        <v>90</v>
      </c>
      <c r="LEB56" s="359" t="s">
        <v>90</v>
      </c>
      <c r="LEC56" s="359" t="s">
        <v>90</v>
      </c>
      <c r="LED56" s="359" t="s">
        <v>90</v>
      </c>
      <c r="LEE56" s="359" t="s">
        <v>90</v>
      </c>
      <c r="LEF56" s="359" t="s">
        <v>90</v>
      </c>
      <c r="LEG56" s="359" t="s">
        <v>90</v>
      </c>
      <c r="LEH56" s="359" t="s">
        <v>90</v>
      </c>
      <c r="LEI56" s="359" t="s">
        <v>90</v>
      </c>
      <c r="LEJ56" s="359" t="s">
        <v>90</v>
      </c>
      <c r="LEK56" s="359" t="s">
        <v>90</v>
      </c>
      <c r="LEL56" s="359" t="s">
        <v>90</v>
      </c>
      <c r="LEM56" s="359" t="s">
        <v>90</v>
      </c>
      <c r="LEN56" s="359" t="s">
        <v>90</v>
      </c>
      <c r="LEO56" s="359" t="s">
        <v>90</v>
      </c>
      <c r="LEP56" s="359" t="s">
        <v>90</v>
      </c>
      <c r="LEQ56" s="359" t="s">
        <v>90</v>
      </c>
      <c r="LER56" s="359" t="s">
        <v>90</v>
      </c>
      <c r="LES56" s="359" t="s">
        <v>90</v>
      </c>
      <c r="LET56" s="359" t="s">
        <v>90</v>
      </c>
      <c r="LEU56" s="359" t="s">
        <v>90</v>
      </c>
      <c r="LEV56" s="359" t="s">
        <v>90</v>
      </c>
      <c r="LEW56" s="359" t="s">
        <v>90</v>
      </c>
      <c r="LEX56" s="359" t="s">
        <v>90</v>
      </c>
      <c r="LEY56" s="359" t="s">
        <v>90</v>
      </c>
      <c r="LEZ56" s="359" t="s">
        <v>90</v>
      </c>
      <c r="LFA56" s="359" t="s">
        <v>90</v>
      </c>
      <c r="LFB56" s="359" t="s">
        <v>90</v>
      </c>
      <c r="LFC56" s="359" t="s">
        <v>90</v>
      </c>
      <c r="LFD56" s="359" t="s">
        <v>90</v>
      </c>
      <c r="LFE56" s="359" t="s">
        <v>90</v>
      </c>
      <c r="LFF56" s="359" t="s">
        <v>90</v>
      </c>
      <c r="LFG56" s="359" t="s">
        <v>90</v>
      </c>
      <c r="LFH56" s="359" t="s">
        <v>90</v>
      </c>
      <c r="LFI56" s="359" t="s">
        <v>90</v>
      </c>
      <c r="LFJ56" s="359" t="s">
        <v>90</v>
      </c>
      <c r="LFK56" s="359" t="s">
        <v>90</v>
      </c>
      <c r="LFL56" s="359" t="s">
        <v>90</v>
      </c>
      <c r="LFM56" s="359" t="s">
        <v>90</v>
      </c>
      <c r="LFN56" s="359" t="s">
        <v>90</v>
      </c>
      <c r="LFO56" s="359" t="s">
        <v>90</v>
      </c>
      <c r="LFP56" s="359" t="s">
        <v>90</v>
      </c>
      <c r="LFQ56" s="359" t="s">
        <v>90</v>
      </c>
      <c r="LFR56" s="359" t="s">
        <v>90</v>
      </c>
      <c r="LFS56" s="359" t="s">
        <v>90</v>
      </c>
      <c r="LFT56" s="359" t="s">
        <v>90</v>
      </c>
      <c r="LFU56" s="359" t="s">
        <v>90</v>
      </c>
      <c r="LFV56" s="359" t="s">
        <v>90</v>
      </c>
      <c r="LFW56" s="359" t="s">
        <v>90</v>
      </c>
      <c r="LFX56" s="359" t="s">
        <v>90</v>
      </c>
      <c r="LFY56" s="359" t="s">
        <v>90</v>
      </c>
      <c r="LFZ56" s="359" t="s">
        <v>90</v>
      </c>
      <c r="LGA56" s="359" t="s">
        <v>90</v>
      </c>
      <c r="LGB56" s="359" t="s">
        <v>90</v>
      </c>
      <c r="LGC56" s="359" t="s">
        <v>90</v>
      </c>
      <c r="LGD56" s="359" t="s">
        <v>90</v>
      </c>
      <c r="LGE56" s="359" t="s">
        <v>90</v>
      </c>
      <c r="LGF56" s="359" t="s">
        <v>90</v>
      </c>
      <c r="LGG56" s="359" t="s">
        <v>90</v>
      </c>
      <c r="LGH56" s="359" t="s">
        <v>90</v>
      </c>
      <c r="LGI56" s="359" t="s">
        <v>90</v>
      </c>
      <c r="LGJ56" s="359" t="s">
        <v>90</v>
      </c>
      <c r="LGK56" s="359" t="s">
        <v>90</v>
      </c>
      <c r="LGL56" s="359" t="s">
        <v>90</v>
      </c>
      <c r="LGM56" s="359" t="s">
        <v>90</v>
      </c>
      <c r="LGN56" s="359" t="s">
        <v>90</v>
      </c>
      <c r="LGO56" s="359" t="s">
        <v>90</v>
      </c>
      <c r="LGP56" s="359" t="s">
        <v>90</v>
      </c>
      <c r="LGQ56" s="359" t="s">
        <v>90</v>
      </c>
      <c r="LGR56" s="359" t="s">
        <v>90</v>
      </c>
      <c r="LGS56" s="359" t="s">
        <v>90</v>
      </c>
      <c r="LGT56" s="359" t="s">
        <v>90</v>
      </c>
      <c r="LGU56" s="359" t="s">
        <v>90</v>
      </c>
      <c r="LGV56" s="359" t="s">
        <v>90</v>
      </c>
      <c r="LGW56" s="359" t="s">
        <v>90</v>
      </c>
      <c r="LGX56" s="359" t="s">
        <v>90</v>
      </c>
      <c r="LGY56" s="359" t="s">
        <v>90</v>
      </c>
      <c r="LGZ56" s="359" t="s">
        <v>90</v>
      </c>
      <c r="LHA56" s="359" t="s">
        <v>90</v>
      </c>
      <c r="LHB56" s="359" t="s">
        <v>90</v>
      </c>
      <c r="LHC56" s="359" t="s">
        <v>90</v>
      </c>
      <c r="LHD56" s="359" t="s">
        <v>90</v>
      </c>
      <c r="LHE56" s="359" t="s">
        <v>90</v>
      </c>
      <c r="LHF56" s="359" t="s">
        <v>90</v>
      </c>
      <c r="LHG56" s="359" t="s">
        <v>90</v>
      </c>
      <c r="LHH56" s="359" t="s">
        <v>90</v>
      </c>
      <c r="LHI56" s="359" t="s">
        <v>90</v>
      </c>
      <c r="LHJ56" s="359" t="s">
        <v>90</v>
      </c>
      <c r="LHK56" s="359" t="s">
        <v>90</v>
      </c>
      <c r="LHL56" s="359" t="s">
        <v>90</v>
      </c>
      <c r="LHM56" s="359" t="s">
        <v>90</v>
      </c>
      <c r="LHN56" s="359" t="s">
        <v>90</v>
      </c>
      <c r="LHO56" s="359" t="s">
        <v>90</v>
      </c>
      <c r="LHP56" s="359" t="s">
        <v>90</v>
      </c>
      <c r="LHQ56" s="359" t="s">
        <v>90</v>
      </c>
      <c r="LHR56" s="359" t="s">
        <v>90</v>
      </c>
      <c r="LHS56" s="359" t="s">
        <v>90</v>
      </c>
      <c r="LHT56" s="359" t="s">
        <v>90</v>
      </c>
      <c r="LHU56" s="359" t="s">
        <v>90</v>
      </c>
      <c r="LHV56" s="359" t="s">
        <v>90</v>
      </c>
      <c r="LHW56" s="359" t="s">
        <v>90</v>
      </c>
      <c r="LHX56" s="359" t="s">
        <v>90</v>
      </c>
      <c r="LHY56" s="359" t="s">
        <v>90</v>
      </c>
      <c r="LHZ56" s="359" t="s">
        <v>90</v>
      </c>
      <c r="LIA56" s="359" t="s">
        <v>90</v>
      </c>
      <c r="LIB56" s="359" t="s">
        <v>90</v>
      </c>
      <c r="LIC56" s="359" t="s">
        <v>90</v>
      </c>
      <c r="LID56" s="359" t="s">
        <v>90</v>
      </c>
      <c r="LIE56" s="359" t="s">
        <v>90</v>
      </c>
      <c r="LIF56" s="359" t="s">
        <v>90</v>
      </c>
      <c r="LIG56" s="359" t="s">
        <v>90</v>
      </c>
      <c r="LIH56" s="359" t="s">
        <v>90</v>
      </c>
      <c r="LII56" s="359" t="s">
        <v>90</v>
      </c>
      <c r="LIJ56" s="359" t="s">
        <v>90</v>
      </c>
      <c r="LIK56" s="359" t="s">
        <v>90</v>
      </c>
      <c r="LIL56" s="359" t="s">
        <v>90</v>
      </c>
      <c r="LIM56" s="359" t="s">
        <v>90</v>
      </c>
      <c r="LIN56" s="359" t="s">
        <v>90</v>
      </c>
      <c r="LIO56" s="359" t="s">
        <v>90</v>
      </c>
      <c r="LIP56" s="359" t="s">
        <v>90</v>
      </c>
      <c r="LIQ56" s="359" t="s">
        <v>90</v>
      </c>
      <c r="LIR56" s="359" t="s">
        <v>90</v>
      </c>
      <c r="LIS56" s="359" t="s">
        <v>90</v>
      </c>
      <c r="LIT56" s="359" t="s">
        <v>90</v>
      </c>
      <c r="LIU56" s="359" t="s">
        <v>90</v>
      </c>
      <c r="LIV56" s="359" t="s">
        <v>90</v>
      </c>
      <c r="LIW56" s="359" t="s">
        <v>90</v>
      </c>
      <c r="LIX56" s="359" t="s">
        <v>90</v>
      </c>
      <c r="LIY56" s="359" t="s">
        <v>90</v>
      </c>
      <c r="LIZ56" s="359" t="s">
        <v>90</v>
      </c>
      <c r="LJA56" s="359" t="s">
        <v>90</v>
      </c>
      <c r="LJB56" s="359" t="s">
        <v>90</v>
      </c>
      <c r="LJC56" s="359" t="s">
        <v>90</v>
      </c>
      <c r="LJD56" s="359" t="s">
        <v>90</v>
      </c>
      <c r="LJE56" s="359" t="s">
        <v>90</v>
      </c>
      <c r="LJF56" s="359" t="s">
        <v>90</v>
      </c>
      <c r="LJG56" s="359" t="s">
        <v>90</v>
      </c>
      <c r="LJH56" s="359" t="s">
        <v>90</v>
      </c>
      <c r="LJI56" s="359" t="s">
        <v>90</v>
      </c>
      <c r="LJJ56" s="359" t="s">
        <v>90</v>
      </c>
      <c r="LJK56" s="359" t="s">
        <v>90</v>
      </c>
      <c r="LJL56" s="359" t="s">
        <v>90</v>
      </c>
      <c r="LJM56" s="359" t="s">
        <v>90</v>
      </c>
      <c r="LJN56" s="359" t="s">
        <v>90</v>
      </c>
      <c r="LJO56" s="359" t="s">
        <v>90</v>
      </c>
      <c r="LJP56" s="359" t="s">
        <v>90</v>
      </c>
      <c r="LJQ56" s="359" t="s">
        <v>90</v>
      </c>
      <c r="LJR56" s="359" t="s">
        <v>90</v>
      </c>
      <c r="LJS56" s="359" t="s">
        <v>90</v>
      </c>
      <c r="LJT56" s="359" t="s">
        <v>90</v>
      </c>
      <c r="LJU56" s="359" t="s">
        <v>90</v>
      </c>
      <c r="LJV56" s="359" t="s">
        <v>90</v>
      </c>
      <c r="LJW56" s="359" t="s">
        <v>90</v>
      </c>
      <c r="LJX56" s="359" t="s">
        <v>90</v>
      </c>
      <c r="LJY56" s="359" t="s">
        <v>90</v>
      </c>
      <c r="LJZ56" s="359" t="s">
        <v>90</v>
      </c>
      <c r="LKA56" s="359" t="s">
        <v>90</v>
      </c>
      <c r="LKB56" s="359" t="s">
        <v>90</v>
      </c>
      <c r="LKC56" s="359" t="s">
        <v>90</v>
      </c>
      <c r="LKD56" s="359" t="s">
        <v>90</v>
      </c>
      <c r="LKE56" s="359" t="s">
        <v>90</v>
      </c>
      <c r="LKF56" s="359" t="s">
        <v>90</v>
      </c>
      <c r="LKG56" s="359" t="s">
        <v>90</v>
      </c>
      <c r="LKH56" s="359" t="s">
        <v>90</v>
      </c>
      <c r="LKI56" s="359" t="s">
        <v>90</v>
      </c>
      <c r="LKJ56" s="359" t="s">
        <v>90</v>
      </c>
      <c r="LKK56" s="359" t="s">
        <v>90</v>
      </c>
      <c r="LKL56" s="359" t="s">
        <v>90</v>
      </c>
      <c r="LKM56" s="359" t="s">
        <v>90</v>
      </c>
      <c r="LKN56" s="359" t="s">
        <v>90</v>
      </c>
      <c r="LKO56" s="359" t="s">
        <v>90</v>
      </c>
      <c r="LKP56" s="359" t="s">
        <v>90</v>
      </c>
      <c r="LKQ56" s="359" t="s">
        <v>90</v>
      </c>
      <c r="LKR56" s="359" t="s">
        <v>90</v>
      </c>
      <c r="LKS56" s="359" t="s">
        <v>90</v>
      </c>
      <c r="LKT56" s="359" t="s">
        <v>90</v>
      </c>
      <c r="LKU56" s="359" t="s">
        <v>90</v>
      </c>
      <c r="LKV56" s="359" t="s">
        <v>90</v>
      </c>
      <c r="LKW56" s="359" t="s">
        <v>90</v>
      </c>
      <c r="LKX56" s="359" t="s">
        <v>90</v>
      </c>
      <c r="LKY56" s="359" t="s">
        <v>90</v>
      </c>
      <c r="LKZ56" s="359" t="s">
        <v>90</v>
      </c>
      <c r="LLA56" s="359" t="s">
        <v>90</v>
      </c>
      <c r="LLB56" s="359" t="s">
        <v>90</v>
      </c>
      <c r="LLC56" s="359" t="s">
        <v>90</v>
      </c>
      <c r="LLD56" s="359" t="s">
        <v>90</v>
      </c>
      <c r="LLE56" s="359" t="s">
        <v>90</v>
      </c>
      <c r="LLF56" s="359" t="s">
        <v>90</v>
      </c>
      <c r="LLG56" s="359" t="s">
        <v>90</v>
      </c>
      <c r="LLH56" s="359" t="s">
        <v>90</v>
      </c>
      <c r="LLI56" s="359" t="s">
        <v>90</v>
      </c>
      <c r="LLJ56" s="359" t="s">
        <v>90</v>
      </c>
      <c r="LLK56" s="359" t="s">
        <v>90</v>
      </c>
      <c r="LLL56" s="359" t="s">
        <v>90</v>
      </c>
      <c r="LLM56" s="359" t="s">
        <v>90</v>
      </c>
      <c r="LLN56" s="359" t="s">
        <v>90</v>
      </c>
      <c r="LLO56" s="359" t="s">
        <v>90</v>
      </c>
      <c r="LLP56" s="359" t="s">
        <v>90</v>
      </c>
      <c r="LLQ56" s="359" t="s">
        <v>90</v>
      </c>
      <c r="LLR56" s="359" t="s">
        <v>90</v>
      </c>
      <c r="LLS56" s="359" t="s">
        <v>90</v>
      </c>
      <c r="LLT56" s="359" t="s">
        <v>90</v>
      </c>
      <c r="LLU56" s="359" t="s">
        <v>90</v>
      </c>
      <c r="LLV56" s="359" t="s">
        <v>90</v>
      </c>
      <c r="LLW56" s="359" t="s">
        <v>90</v>
      </c>
      <c r="LLX56" s="359" t="s">
        <v>90</v>
      </c>
      <c r="LLY56" s="359" t="s">
        <v>90</v>
      </c>
      <c r="LLZ56" s="359" t="s">
        <v>90</v>
      </c>
      <c r="LMA56" s="359" t="s">
        <v>90</v>
      </c>
      <c r="LMB56" s="359" t="s">
        <v>90</v>
      </c>
      <c r="LMC56" s="359" t="s">
        <v>90</v>
      </c>
      <c r="LMD56" s="359" t="s">
        <v>90</v>
      </c>
      <c r="LME56" s="359" t="s">
        <v>90</v>
      </c>
      <c r="LMF56" s="359" t="s">
        <v>90</v>
      </c>
      <c r="LMG56" s="359" t="s">
        <v>90</v>
      </c>
      <c r="LMH56" s="359" t="s">
        <v>90</v>
      </c>
      <c r="LMI56" s="359" t="s">
        <v>90</v>
      </c>
      <c r="LMJ56" s="359" t="s">
        <v>90</v>
      </c>
      <c r="LMK56" s="359" t="s">
        <v>90</v>
      </c>
      <c r="LML56" s="359" t="s">
        <v>90</v>
      </c>
      <c r="LMM56" s="359" t="s">
        <v>90</v>
      </c>
      <c r="LMN56" s="359" t="s">
        <v>90</v>
      </c>
      <c r="LMO56" s="359" t="s">
        <v>90</v>
      </c>
      <c r="LMP56" s="359" t="s">
        <v>90</v>
      </c>
      <c r="LMQ56" s="359" t="s">
        <v>90</v>
      </c>
      <c r="LMR56" s="359" t="s">
        <v>90</v>
      </c>
      <c r="LMS56" s="359" t="s">
        <v>90</v>
      </c>
      <c r="LMT56" s="359" t="s">
        <v>90</v>
      </c>
      <c r="LMU56" s="359" t="s">
        <v>90</v>
      </c>
      <c r="LMV56" s="359" t="s">
        <v>90</v>
      </c>
      <c r="LMW56" s="359" t="s">
        <v>90</v>
      </c>
      <c r="LMX56" s="359" t="s">
        <v>90</v>
      </c>
      <c r="LMY56" s="359" t="s">
        <v>90</v>
      </c>
      <c r="LMZ56" s="359" t="s">
        <v>90</v>
      </c>
      <c r="LNA56" s="359" t="s">
        <v>90</v>
      </c>
      <c r="LNB56" s="359" t="s">
        <v>90</v>
      </c>
      <c r="LNC56" s="359" t="s">
        <v>90</v>
      </c>
      <c r="LND56" s="359" t="s">
        <v>90</v>
      </c>
      <c r="LNE56" s="359" t="s">
        <v>90</v>
      </c>
      <c r="LNF56" s="359" t="s">
        <v>90</v>
      </c>
      <c r="LNG56" s="359" t="s">
        <v>90</v>
      </c>
      <c r="LNH56" s="359" t="s">
        <v>90</v>
      </c>
      <c r="LNI56" s="359" t="s">
        <v>90</v>
      </c>
      <c r="LNJ56" s="359" t="s">
        <v>90</v>
      </c>
      <c r="LNK56" s="359" t="s">
        <v>90</v>
      </c>
      <c r="LNL56" s="359" t="s">
        <v>90</v>
      </c>
      <c r="LNM56" s="359" t="s">
        <v>90</v>
      </c>
      <c r="LNN56" s="359" t="s">
        <v>90</v>
      </c>
      <c r="LNO56" s="359" t="s">
        <v>90</v>
      </c>
      <c r="LNP56" s="359" t="s">
        <v>90</v>
      </c>
      <c r="LNQ56" s="359" t="s">
        <v>90</v>
      </c>
      <c r="LNR56" s="359" t="s">
        <v>90</v>
      </c>
      <c r="LNS56" s="359" t="s">
        <v>90</v>
      </c>
      <c r="LNT56" s="359" t="s">
        <v>90</v>
      </c>
      <c r="LNU56" s="359" t="s">
        <v>90</v>
      </c>
      <c r="LNV56" s="359" t="s">
        <v>90</v>
      </c>
      <c r="LNW56" s="359" t="s">
        <v>90</v>
      </c>
      <c r="LNX56" s="359" t="s">
        <v>90</v>
      </c>
      <c r="LNY56" s="359" t="s">
        <v>90</v>
      </c>
      <c r="LNZ56" s="359" t="s">
        <v>90</v>
      </c>
      <c r="LOA56" s="359" t="s">
        <v>90</v>
      </c>
      <c r="LOB56" s="359" t="s">
        <v>90</v>
      </c>
      <c r="LOC56" s="359" t="s">
        <v>90</v>
      </c>
      <c r="LOD56" s="359" t="s">
        <v>90</v>
      </c>
      <c r="LOE56" s="359" t="s">
        <v>90</v>
      </c>
      <c r="LOF56" s="359" t="s">
        <v>90</v>
      </c>
      <c r="LOG56" s="359" t="s">
        <v>90</v>
      </c>
      <c r="LOH56" s="359" t="s">
        <v>90</v>
      </c>
      <c r="LOI56" s="359" t="s">
        <v>90</v>
      </c>
      <c r="LOJ56" s="359" t="s">
        <v>90</v>
      </c>
      <c r="LOK56" s="359" t="s">
        <v>90</v>
      </c>
      <c r="LOL56" s="359" t="s">
        <v>90</v>
      </c>
      <c r="LOM56" s="359" t="s">
        <v>90</v>
      </c>
      <c r="LON56" s="359" t="s">
        <v>90</v>
      </c>
      <c r="LOO56" s="359" t="s">
        <v>90</v>
      </c>
      <c r="LOP56" s="359" t="s">
        <v>90</v>
      </c>
      <c r="LOQ56" s="359" t="s">
        <v>90</v>
      </c>
      <c r="LOR56" s="359" t="s">
        <v>90</v>
      </c>
      <c r="LOS56" s="359" t="s">
        <v>90</v>
      </c>
      <c r="LOT56" s="359" t="s">
        <v>90</v>
      </c>
      <c r="LOU56" s="359" t="s">
        <v>90</v>
      </c>
      <c r="LOV56" s="359" t="s">
        <v>90</v>
      </c>
      <c r="LOW56" s="359" t="s">
        <v>90</v>
      </c>
      <c r="LOX56" s="359" t="s">
        <v>90</v>
      </c>
      <c r="LOY56" s="359" t="s">
        <v>90</v>
      </c>
      <c r="LOZ56" s="359" t="s">
        <v>90</v>
      </c>
      <c r="LPA56" s="359" t="s">
        <v>90</v>
      </c>
      <c r="LPB56" s="359" t="s">
        <v>90</v>
      </c>
      <c r="LPC56" s="359" t="s">
        <v>90</v>
      </c>
      <c r="LPD56" s="359" t="s">
        <v>90</v>
      </c>
      <c r="LPE56" s="359" t="s">
        <v>90</v>
      </c>
      <c r="LPF56" s="359" t="s">
        <v>90</v>
      </c>
      <c r="LPG56" s="359" t="s">
        <v>90</v>
      </c>
      <c r="LPH56" s="359" t="s">
        <v>90</v>
      </c>
      <c r="LPI56" s="359" t="s">
        <v>90</v>
      </c>
      <c r="LPJ56" s="359" t="s">
        <v>90</v>
      </c>
      <c r="LPK56" s="359" t="s">
        <v>90</v>
      </c>
      <c r="LPL56" s="359" t="s">
        <v>90</v>
      </c>
      <c r="LPM56" s="359" t="s">
        <v>90</v>
      </c>
      <c r="LPN56" s="359" t="s">
        <v>90</v>
      </c>
      <c r="LPO56" s="359" t="s">
        <v>90</v>
      </c>
      <c r="LPP56" s="359" t="s">
        <v>90</v>
      </c>
      <c r="LPQ56" s="359" t="s">
        <v>90</v>
      </c>
      <c r="LPR56" s="359" t="s">
        <v>90</v>
      </c>
      <c r="LPS56" s="359" t="s">
        <v>90</v>
      </c>
      <c r="LPT56" s="359" t="s">
        <v>90</v>
      </c>
      <c r="LPU56" s="359" t="s">
        <v>90</v>
      </c>
      <c r="LPV56" s="359" t="s">
        <v>90</v>
      </c>
      <c r="LPW56" s="359" t="s">
        <v>90</v>
      </c>
      <c r="LPX56" s="359" t="s">
        <v>90</v>
      </c>
      <c r="LPY56" s="359" t="s">
        <v>90</v>
      </c>
      <c r="LPZ56" s="359" t="s">
        <v>90</v>
      </c>
      <c r="LQA56" s="359" t="s">
        <v>90</v>
      </c>
      <c r="LQB56" s="359" t="s">
        <v>90</v>
      </c>
      <c r="LQC56" s="359" t="s">
        <v>90</v>
      </c>
      <c r="LQD56" s="359" t="s">
        <v>90</v>
      </c>
      <c r="LQE56" s="359" t="s">
        <v>90</v>
      </c>
      <c r="LQF56" s="359" t="s">
        <v>90</v>
      </c>
      <c r="LQG56" s="359" t="s">
        <v>90</v>
      </c>
      <c r="LQH56" s="359" t="s">
        <v>90</v>
      </c>
      <c r="LQI56" s="359" t="s">
        <v>90</v>
      </c>
      <c r="LQJ56" s="359" t="s">
        <v>90</v>
      </c>
      <c r="LQK56" s="359" t="s">
        <v>90</v>
      </c>
      <c r="LQL56" s="359" t="s">
        <v>90</v>
      </c>
      <c r="LQM56" s="359" t="s">
        <v>90</v>
      </c>
      <c r="LQN56" s="359" t="s">
        <v>90</v>
      </c>
      <c r="LQO56" s="359" t="s">
        <v>90</v>
      </c>
      <c r="LQP56" s="359" t="s">
        <v>90</v>
      </c>
      <c r="LQQ56" s="359" t="s">
        <v>90</v>
      </c>
      <c r="LQR56" s="359" t="s">
        <v>90</v>
      </c>
      <c r="LQS56" s="359" t="s">
        <v>90</v>
      </c>
      <c r="LQT56" s="359" t="s">
        <v>90</v>
      </c>
      <c r="LQU56" s="359" t="s">
        <v>90</v>
      </c>
      <c r="LQV56" s="359" t="s">
        <v>90</v>
      </c>
      <c r="LQW56" s="359" t="s">
        <v>90</v>
      </c>
      <c r="LQX56" s="359" t="s">
        <v>90</v>
      </c>
      <c r="LQY56" s="359" t="s">
        <v>90</v>
      </c>
      <c r="LQZ56" s="359" t="s">
        <v>90</v>
      </c>
      <c r="LRA56" s="359" t="s">
        <v>90</v>
      </c>
      <c r="LRB56" s="359" t="s">
        <v>90</v>
      </c>
      <c r="LRC56" s="359" t="s">
        <v>90</v>
      </c>
      <c r="LRD56" s="359" t="s">
        <v>90</v>
      </c>
      <c r="LRE56" s="359" t="s">
        <v>90</v>
      </c>
      <c r="LRF56" s="359" t="s">
        <v>90</v>
      </c>
      <c r="LRG56" s="359" t="s">
        <v>90</v>
      </c>
      <c r="LRH56" s="359" t="s">
        <v>90</v>
      </c>
      <c r="LRI56" s="359" t="s">
        <v>90</v>
      </c>
      <c r="LRJ56" s="359" t="s">
        <v>90</v>
      </c>
      <c r="LRK56" s="359" t="s">
        <v>90</v>
      </c>
      <c r="LRL56" s="359" t="s">
        <v>90</v>
      </c>
      <c r="LRM56" s="359" t="s">
        <v>90</v>
      </c>
      <c r="LRN56" s="359" t="s">
        <v>90</v>
      </c>
      <c r="LRO56" s="359" t="s">
        <v>90</v>
      </c>
      <c r="LRP56" s="359" t="s">
        <v>90</v>
      </c>
      <c r="LRQ56" s="359" t="s">
        <v>90</v>
      </c>
      <c r="LRR56" s="359" t="s">
        <v>90</v>
      </c>
      <c r="LRS56" s="359" t="s">
        <v>90</v>
      </c>
      <c r="LRT56" s="359" t="s">
        <v>90</v>
      </c>
      <c r="LRU56" s="359" t="s">
        <v>90</v>
      </c>
      <c r="LRV56" s="359" t="s">
        <v>90</v>
      </c>
      <c r="LRW56" s="359" t="s">
        <v>90</v>
      </c>
      <c r="LRX56" s="359" t="s">
        <v>90</v>
      </c>
      <c r="LRY56" s="359" t="s">
        <v>90</v>
      </c>
      <c r="LRZ56" s="359" t="s">
        <v>90</v>
      </c>
      <c r="LSA56" s="359" t="s">
        <v>90</v>
      </c>
      <c r="LSB56" s="359" t="s">
        <v>90</v>
      </c>
      <c r="LSC56" s="359" t="s">
        <v>90</v>
      </c>
      <c r="LSD56" s="359" t="s">
        <v>90</v>
      </c>
      <c r="LSE56" s="359" t="s">
        <v>90</v>
      </c>
      <c r="LSF56" s="359" t="s">
        <v>90</v>
      </c>
      <c r="LSG56" s="359" t="s">
        <v>90</v>
      </c>
      <c r="LSH56" s="359" t="s">
        <v>90</v>
      </c>
      <c r="LSI56" s="359" t="s">
        <v>90</v>
      </c>
      <c r="LSJ56" s="359" t="s">
        <v>90</v>
      </c>
      <c r="LSK56" s="359" t="s">
        <v>90</v>
      </c>
      <c r="LSL56" s="359" t="s">
        <v>90</v>
      </c>
      <c r="LSM56" s="359" t="s">
        <v>90</v>
      </c>
      <c r="LSN56" s="359" t="s">
        <v>90</v>
      </c>
      <c r="LSO56" s="359" t="s">
        <v>90</v>
      </c>
      <c r="LSP56" s="359" t="s">
        <v>90</v>
      </c>
      <c r="LSQ56" s="359" t="s">
        <v>90</v>
      </c>
      <c r="LSR56" s="359" t="s">
        <v>90</v>
      </c>
      <c r="LSS56" s="359" t="s">
        <v>90</v>
      </c>
      <c r="LST56" s="359" t="s">
        <v>90</v>
      </c>
      <c r="LSU56" s="359" t="s">
        <v>90</v>
      </c>
      <c r="LSV56" s="359" t="s">
        <v>90</v>
      </c>
      <c r="LSW56" s="359" t="s">
        <v>90</v>
      </c>
      <c r="LSX56" s="359" t="s">
        <v>90</v>
      </c>
      <c r="LSY56" s="359" t="s">
        <v>90</v>
      </c>
      <c r="LSZ56" s="359" t="s">
        <v>90</v>
      </c>
      <c r="LTA56" s="359" t="s">
        <v>90</v>
      </c>
      <c r="LTB56" s="359" t="s">
        <v>90</v>
      </c>
      <c r="LTC56" s="359" t="s">
        <v>90</v>
      </c>
      <c r="LTD56" s="359" t="s">
        <v>90</v>
      </c>
      <c r="LTE56" s="359" t="s">
        <v>90</v>
      </c>
      <c r="LTF56" s="359" t="s">
        <v>90</v>
      </c>
      <c r="LTG56" s="359" t="s">
        <v>90</v>
      </c>
      <c r="LTH56" s="359" t="s">
        <v>90</v>
      </c>
      <c r="LTI56" s="359" t="s">
        <v>90</v>
      </c>
      <c r="LTJ56" s="359" t="s">
        <v>90</v>
      </c>
      <c r="LTK56" s="359" t="s">
        <v>90</v>
      </c>
      <c r="LTL56" s="359" t="s">
        <v>90</v>
      </c>
      <c r="LTM56" s="359" t="s">
        <v>90</v>
      </c>
      <c r="LTN56" s="359" t="s">
        <v>90</v>
      </c>
      <c r="LTO56" s="359" t="s">
        <v>90</v>
      </c>
      <c r="LTP56" s="359" t="s">
        <v>90</v>
      </c>
      <c r="LTQ56" s="359" t="s">
        <v>90</v>
      </c>
      <c r="LTR56" s="359" t="s">
        <v>90</v>
      </c>
      <c r="LTS56" s="359" t="s">
        <v>90</v>
      </c>
      <c r="LTT56" s="359" t="s">
        <v>90</v>
      </c>
      <c r="LTU56" s="359" t="s">
        <v>90</v>
      </c>
      <c r="LTV56" s="359" t="s">
        <v>90</v>
      </c>
      <c r="LTW56" s="359" t="s">
        <v>90</v>
      </c>
      <c r="LTX56" s="359" t="s">
        <v>90</v>
      </c>
      <c r="LTY56" s="359" t="s">
        <v>90</v>
      </c>
      <c r="LTZ56" s="359" t="s">
        <v>90</v>
      </c>
      <c r="LUA56" s="359" t="s">
        <v>90</v>
      </c>
      <c r="LUB56" s="359" t="s">
        <v>90</v>
      </c>
      <c r="LUC56" s="359" t="s">
        <v>90</v>
      </c>
      <c r="LUD56" s="359" t="s">
        <v>90</v>
      </c>
      <c r="LUE56" s="359" t="s">
        <v>90</v>
      </c>
      <c r="LUF56" s="359" t="s">
        <v>90</v>
      </c>
      <c r="LUG56" s="359" t="s">
        <v>90</v>
      </c>
      <c r="LUH56" s="359" t="s">
        <v>90</v>
      </c>
      <c r="LUI56" s="359" t="s">
        <v>90</v>
      </c>
      <c r="LUJ56" s="359" t="s">
        <v>90</v>
      </c>
      <c r="LUK56" s="359" t="s">
        <v>90</v>
      </c>
      <c r="LUL56" s="359" t="s">
        <v>90</v>
      </c>
      <c r="LUM56" s="359" t="s">
        <v>90</v>
      </c>
      <c r="LUN56" s="359" t="s">
        <v>90</v>
      </c>
      <c r="LUO56" s="359" t="s">
        <v>90</v>
      </c>
      <c r="LUP56" s="359" t="s">
        <v>90</v>
      </c>
      <c r="LUQ56" s="359" t="s">
        <v>90</v>
      </c>
      <c r="LUR56" s="359" t="s">
        <v>90</v>
      </c>
      <c r="LUS56" s="359" t="s">
        <v>90</v>
      </c>
      <c r="LUT56" s="359" t="s">
        <v>90</v>
      </c>
      <c r="LUU56" s="359" t="s">
        <v>90</v>
      </c>
      <c r="LUV56" s="359" t="s">
        <v>90</v>
      </c>
      <c r="LUW56" s="359" t="s">
        <v>90</v>
      </c>
      <c r="LUX56" s="359" t="s">
        <v>90</v>
      </c>
      <c r="LUY56" s="359" t="s">
        <v>90</v>
      </c>
      <c r="LUZ56" s="359" t="s">
        <v>90</v>
      </c>
      <c r="LVA56" s="359" t="s">
        <v>90</v>
      </c>
      <c r="LVB56" s="359" t="s">
        <v>90</v>
      </c>
      <c r="LVC56" s="359" t="s">
        <v>90</v>
      </c>
      <c r="LVD56" s="359" t="s">
        <v>90</v>
      </c>
      <c r="LVE56" s="359" t="s">
        <v>90</v>
      </c>
      <c r="LVF56" s="359" t="s">
        <v>90</v>
      </c>
      <c r="LVG56" s="359" t="s">
        <v>90</v>
      </c>
      <c r="LVH56" s="359" t="s">
        <v>90</v>
      </c>
      <c r="LVI56" s="359" t="s">
        <v>90</v>
      </c>
      <c r="LVJ56" s="359" t="s">
        <v>90</v>
      </c>
      <c r="LVK56" s="359" t="s">
        <v>90</v>
      </c>
      <c r="LVL56" s="359" t="s">
        <v>90</v>
      </c>
      <c r="LVM56" s="359" t="s">
        <v>90</v>
      </c>
      <c r="LVN56" s="359" t="s">
        <v>90</v>
      </c>
      <c r="LVO56" s="359" t="s">
        <v>90</v>
      </c>
      <c r="LVP56" s="359" t="s">
        <v>90</v>
      </c>
      <c r="LVQ56" s="359" t="s">
        <v>90</v>
      </c>
      <c r="LVR56" s="359" t="s">
        <v>90</v>
      </c>
      <c r="LVS56" s="359" t="s">
        <v>90</v>
      </c>
      <c r="LVT56" s="359" t="s">
        <v>90</v>
      </c>
      <c r="LVU56" s="359" t="s">
        <v>90</v>
      </c>
      <c r="LVV56" s="359" t="s">
        <v>90</v>
      </c>
      <c r="LVW56" s="359" t="s">
        <v>90</v>
      </c>
      <c r="LVX56" s="359" t="s">
        <v>90</v>
      </c>
      <c r="LVY56" s="359" t="s">
        <v>90</v>
      </c>
      <c r="LVZ56" s="359" t="s">
        <v>90</v>
      </c>
      <c r="LWA56" s="359" t="s">
        <v>90</v>
      </c>
      <c r="LWB56" s="359" t="s">
        <v>90</v>
      </c>
      <c r="LWC56" s="359" t="s">
        <v>90</v>
      </c>
      <c r="LWD56" s="359" t="s">
        <v>90</v>
      </c>
      <c r="LWE56" s="359" t="s">
        <v>90</v>
      </c>
      <c r="LWF56" s="359" t="s">
        <v>90</v>
      </c>
      <c r="LWG56" s="359" t="s">
        <v>90</v>
      </c>
      <c r="LWH56" s="359" t="s">
        <v>90</v>
      </c>
      <c r="LWI56" s="359" t="s">
        <v>90</v>
      </c>
      <c r="LWJ56" s="359" t="s">
        <v>90</v>
      </c>
      <c r="LWK56" s="359" t="s">
        <v>90</v>
      </c>
      <c r="LWL56" s="359" t="s">
        <v>90</v>
      </c>
      <c r="LWM56" s="359" t="s">
        <v>90</v>
      </c>
      <c r="LWN56" s="359" t="s">
        <v>90</v>
      </c>
      <c r="LWO56" s="359" t="s">
        <v>90</v>
      </c>
      <c r="LWP56" s="359" t="s">
        <v>90</v>
      </c>
      <c r="LWQ56" s="359" t="s">
        <v>90</v>
      </c>
      <c r="LWR56" s="359" t="s">
        <v>90</v>
      </c>
      <c r="LWS56" s="359" t="s">
        <v>90</v>
      </c>
      <c r="LWT56" s="359" t="s">
        <v>90</v>
      </c>
      <c r="LWU56" s="359" t="s">
        <v>90</v>
      </c>
      <c r="LWV56" s="359" t="s">
        <v>90</v>
      </c>
      <c r="LWW56" s="359" t="s">
        <v>90</v>
      </c>
      <c r="LWX56" s="359" t="s">
        <v>90</v>
      </c>
      <c r="LWY56" s="359" t="s">
        <v>90</v>
      </c>
      <c r="LWZ56" s="359" t="s">
        <v>90</v>
      </c>
      <c r="LXA56" s="359" t="s">
        <v>90</v>
      </c>
      <c r="LXB56" s="359" t="s">
        <v>90</v>
      </c>
      <c r="LXC56" s="359" t="s">
        <v>90</v>
      </c>
      <c r="LXD56" s="359" t="s">
        <v>90</v>
      </c>
      <c r="LXE56" s="359" t="s">
        <v>90</v>
      </c>
      <c r="LXF56" s="359" t="s">
        <v>90</v>
      </c>
      <c r="LXG56" s="359" t="s">
        <v>90</v>
      </c>
      <c r="LXH56" s="359" t="s">
        <v>90</v>
      </c>
      <c r="LXI56" s="359" t="s">
        <v>90</v>
      </c>
      <c r="LXJ56" s="359" t="s">
        <v>90</v>
      </c>
      <c r="LXK56" s="359" t="s">
        <v>90</v>
      </c>
      <c r="LXL56" s="359" t="s">
        <v>90</v>
      </c>
      <c r="LXM56" s="359" t="s">
        <v>90</v>
      </c>
      <c r="LXN56" s="359" t="s">
        <v>90</v>
      </c>
      <c r="LXO56" s="359" t="s">
        <v>90</v>
      </c>
      <c r="LXP56" s="359" t="s">
        <v>90</v>
      </c>
      <c r="LXQ56" s="359" t="s">
        <v>90</v>
      </c>
      <c r="LXR56" s="359" t="s">
        <v>90</v>
      </c>
      <c r="LXS56" s="359" t="s">
        <v>90</v>
      </c>
      <c r="LXT56" s="359" t="s">
        <v>90</v>
      </c>
      <c r="LXU56" s="359" t="s">
        <v>90</v>
      </c>
      <c r="LXV56" s="359" t="s">
        <v>90</v>
      </c>
      <c r="LXW56" s="359" t="s">
        <v>90</v>
      </c>
      <c r="LXX56" s="359" t="s">
        <v>90</v>
      </c>
      <c r="LXY56" s="359" t="s">
        <v>90</v>
      </c>
      <c r="LXZ56" s="359" t="s">
        <v>90</v>
      </c>
      <c r="LYA56" s="359" t="s">
        <v>90</v>
      </c>
      <c r="LYB56" s="359" t="s">
        <v>90</v>
      </c>
      <c r="LYC56" s="359" t="s">
        <v>90</v>
      </c>
      <c r="LYD56" s="359" t="s">
        <v>90</v>
      </c>
      <c r="LYE56" s="359" t="s">
        <v>90</v>
      </c>
      <c r="LYF56" s="359" t="s">
        <v>90</v>
      </c>
      <c r="LYG56" s="359" t="s">
        <v>90</v>
      </c>
      <c r="LYH56" s="359" t="s">
        <v>90</v>
      </c>
      <c r="LYI56" s="359" t="s">
        <v>90</v>
      </c>
      <c r="LYJ56" s="359" t="s">
        <v>90</v>
      </c>
      <c r="LYK56" s="359" t="s">
        <v>90</v>
      </c>
      <c r="LYL56" s="359" t="s">
        <v>90</v>
      </c>
      <c r="LYM56" s="359" t="s">
        <v>90</v>
      </c>
      <c r="LYN56" s="359" t="s">
        <v>90</v>
      </c>
      <c r="LYO56" s="359" t="s">
        <v>90</v>
      </c>
      <c r="LYP56" s="359" t="s">
        <v>90</v>
      </c>
      <c r="LYQ56" s="359" t="s">
        <v>90</v>
      </c>
      <c r="LYR56" s="359" t="s">
        <v>90</v>
      </c>
      <c r="LYS56" s="359" t="s">
        <v>90</v>
      </c>
      <c r="LYT56" s="359" t="s">
        <v>90</v>
      </c>
      <c r="LYU56" s="359" t="s">
        <v>90</v>
      </c>
      <c r="LYV56" s="359" t="s">
        <v>90</v>
      </c>
      <c r="LYW56" s="359" t="s">
        <v>90</v>
      </c>
      <c r="LYX56" s="359" t="s">
        <v>90</v>
      </c>
      <c r="LYY56" s="359" t="s">
        <v>90</v>
      </c>
      <c r="LYZ56" s="359" t="s">
        <v>90</v>
      </c>
      <c r="LZA56" s="359" t="s">
        <v>90</v>
      </c>
      <c r="LZB56" s="359" t="s">
        <v>90</v>
      </c>
      <c r="LZC56" s="359" t="s">
        <v>90</v>
      </c>
      <c r="LZD56" s="359" t="s">
        <v>90</v>
      </c>
      <c r="LZE56" s="359" t="s">
        <v>90</v>
      </c>
      <c r="LZF56" s="359" t="s">
        <v>90</v>
      </c>
      <c r="LZG56" s="359" t="s">
        <v>90</v>
      </c>
      <c r="LZH56" s="359" t="s">
        <v>90</v>
      </c>
      <c r="LZI56" s="359" t="s">
        <v>90</v>
      </c>
      <c r="LZJ56" s="359" t="s">
        <v>90</v>
      </c>
      <c r="LZK56" s="359" t="s">
        <v>90</v>
      </c>
      <c r="LZL56" s="359" t="s">
        <v>90</v>
      </c>
      <c r="LZM56" s="359" t="s">
        <v>90</v>
      </c>
      <c r="LZN56" s="359" t="s">
        <v>90</v>
      </c>
      <c r="LZO56" s="359" t="s">
        <v>90</v>
      </c>
      <c r="LZP56" s="359" t="s">
        <v>90</v>
      </c>
      <c r="LZQ56" s="359" t="s">
        <v>90</v>
      </c>
      <c r="LZR56" s="359" t="s">
        <v>90</v>
      </c>
      <c r="LZS56" s="359" t="s">
        <v>90</v>
      </c>
      <c r="LZT56" s="359" t="s">
        <v>90</v>
      </c>
      <c r="LZU56" s="359" t="s">
        <v>90</v>
      </c>
      <c r="LZV56" s="359" t="s">
        <v>90</v>
      </c>
      <c r="LZW56" s="359" t="s">
        <v>90</v>
      </c>
      <c r="LZX56" s="359" t="s">
        <v>90</v>
      </c>
      <c r="LZY56" s="359" t="s">
        <v>90</v>
      </c>
      <c r="LZZ56" s="359" t="s">
        <v>90</v>
      </c>
      <c r="MAA56" s="359" t="s">
        <v>90</v>
      </c>
      <c r="MAB56" s="359" t="s">
        <v>90</v>
      </c>
      <c r="MAC56" s="359" t="s">
        <v>90</v>
      </c>
      <c r="MAD56" s="359" t="s">
        <v>90</v>
      </c>
      <c r="MAE56" s="359" t="s">
        <v>90</v>
      </c>
      <c r="MAF56" s="359" t="s">
        <v>90</v>
      </c>
      <c r="MAG56" s="359" t="s">
        <v>90</v>
      </c>
      <c r="MAH56" s="359" t="s">
        <v>90</v>
      </c>
      <c r="MAI56" s="359" t="s">
        <v>90</v>
      </c>
      <c r="MAJ56" s="359" t="s">
        <v>90</v>
      </c>
      <c r="MAK56" s="359" t="s">
        <v>90</v>
      </c>
      <c r="MAL56" s="359" t="s">
        <v>90</v>
      </c>
      <c r="MAM56" s="359" t="s">
        <v>90</v>
      </c>
      <c r="MAN56" s="359" t="s">
        <v>90</v>
      </c>
      <c r="MAO56" s="359" t="s">
        <v>90</v>
      </c>
      <c r="MAP56" s="359" t="s">
        <v>90</v>
      </c>
      <c r="MAQ56" s="359" t="s">
        <v>90</v>
      </c>
      <c r="MAR56" s="359" t="s">
        <v>90</v>
      </c>
      <c r="MAS56" s="359" t="s">
        <v>90</v>
      </c>
      <c r="MAT56" s="359" t="s">
        <v>90</v>
      </c>
      <c r="MAU56" s="359" t="s">
        <v>90</v>
      </c>
      <c r="MAV56" s="359" t="s">
        <v>90</v>
      </c>
      <c r="MAW56" s="359" t="s">
        <v>90</v>
      </c>
      <c r="MAX56" s="359" t="s">
        <v>90</v>
      </c>
      <c r="MAY56" s="359" t="s">
        <v>90</v>
      </c>
      <c r="MAZ56" s="359" t="s">
        <v>90</v>
      </c>
      <c r="MBA56" s="359" t="s">
        <v>90</v>
      </c>
      <c r="MBB56" s="359" t="s">
        <v>90</v>
      </c>
      <c r="MBC56" s="359" t="s">
        <v>90</v>
      </c>
      <c r="MBD56" s="359" t="s">
        <v>90</v>
      </c>
      <c r="MBE56" s="359" t="s">
        <v>90</v>
      </c>
      <c r="MBF56" s="359" t="s">
        <v>90</v>
      </c>
      <c r="MBG56" s="359" t="s">
        <v>90</v>
      </c>
      <c r="MBH56" s="359" t="s">
        <v>90</v>
      </c>
      <c r="MBI56" s="359" t="s">
        <v>90</v>
      </c>
      <c r="MBJ56" s="359" t="s">
        <v>90</v>
      </c>
      <c r="MBK56" s="359" t="s">
        <v>90</v>
      </c>
      <c r="MBL56" s="359" t="s">
        <v>90</v>
      </c>
      <c r="MBM56" s="359" t="s">
        <v>90</v>
      </c>
      <c r="MBN56" s="359" t="s">
        <v>90</v>
      </c>
      <c r="MBO56" s="359" t="s">
        <v>90</v>
      </c>
      <c r="MBP56" s="359" t="s">
        <v>90</v>
      </c>
      <c r="MBQ56" s="359" t="s">
        <v>90</v>
      </c>
      <c r="MBR56" s="359" t="s">
        <v>90</v>
      </c>
      <c r="MBS56" s="359" t="s">
        <v>90</v>
      </c>
      <c r="MBT56" s="359" t="s">
        <v>90</v>
      </c>
      <c r="MBU56" s="359" t="s">
        <v>90</v>
      </c>
      <c r="MBV56" s="359" t="s">
        <v>90</v>
      </c>
      <c r="MBW56" s="359" t="s">
        <v>90</v>
      </c>
      <c r="MBX56" s="359" t="s">
        <v>90</v>
      </c>
      <c r="MBY56" s="359" t="s">
        <v>90</v>
      </c>
      <c r="MBZ56" s="359" t="s">
        <v>90</v>
      </c>
      <c r="MCA56" s="359" t="s">
        <v>90</v>
      </c>
      <c r="MCB56" s="359" t="s">
        <v>90</v>
      </c>
      <c r="MCC56" s="359" t="s">
        <v>90</v>
      </c>
      <c r="MCD56" s="359" t="s">
        <v>90</v>
      </c>
      <c r="MCE56" s="359" t="s">
        <v>90</v>
      </c>
      <c r="MCF56" s="359" t="s">
        <v>90</v>
      </c>
      <c r="MCG56" s="359" t="s">
        <v>90</v>
      </c>
      <c r="MCH56" s="359" t="s">
        <v>90</v>
      </c>
      <c r="MCI56" s="359" t="s">
        <v>90</v>
      </c>
      <c r="MCJ56" s="359" t="s">
        <v>90</v>
      </c>
      <c r="MCK56" s="359" t="s">
        <v>90</v>
      </c>
      <c r="MCL56" s="359" t="s">
        <v>90</v>
      </c>
      <c r="MCM56" s="359" t="s">
        <v>90</v>
      </c>
      <c r="MCN56" s="359" t="s">
        <v>90</v>
      </c>
      <c r="MCO56" s="359" t="s">
        <v>90</v>
      </c>
      <c r="MCP56" s="359" t="s">
        <v>90</v>
      </c>
      <c r="MCQ56" s="359" t="s">
        <v>90</v>
      </c>
      <c r="MCR56" s="359" t="s">
        <v>90</v>
      </c>
      <c r="MCS56" s="359" t="s">
        <v>90</v>
      </c>
      <c r="MCT56" s="359" t="s">
        <v>90</v>
      </c>
      <c r="MCU56" s="359" t="s">
        <v>90</v>
      </c>
      <c r="MCV56" s="359" t="s">
        <v>90</v>
      </c>
      <c r="MCW56" s="359" t="s">
        <v>90</v>
      </c>
      <c r="MCX56" s="359" t="s">
        <v>90</v>
      </c>
      <c r="MCY56" s="359" t="s">
        <v>90</v>
      </c>
      <c r="MCZ56" s="359" t="s">
        <v>90</v>
      </c>
      <c r="MDA56" s="359" t="s">
        <v>90</v>
      </c>
      <c r="MDB56" s="359" t="s">
        <v>90</v>
      </c>
      <c r="MDC56" s="359" t="s">
        <v>90</v>
      </c>
      <c r="MDD56" s="359" t="s">
        <v>90</v>
      </c>
      <c r="MDE56" s="359" t="s">
        <v>90</v>
      </c>
      <c r="MDF56" s="359" t="s">
        <v>90</v>
      </c>
      <c r="MDG56" s="359" t="s">
        <v>90</v>
      </c>
      <c r="MDH56" s="359" t="s">
        <v>90</v>
      </c>
      <c r="MDI56" s="359" t="s">
        <v>90</v>
      </c>
      <c r="MDJ56" s="359" t="s">
        <v>90</v>
      </c>
      <c r="MDK56" s="359" t="s">
        <v>90</v>
      </c>
      <c r="MDL56" s="359" t="s">
        <v>90</v>
      </c>
      <c r="MDM56" s="359" t="s">
        <v>90</v>
      </c>
      <c r="MDN56" s="359" t="s">
        <v>90</v>
      </c>
      <c r="MDO56" s="359" t="s">
        <v>90</v>
      </c>
      <c r="MDP56" s="359" t="s">
        <v>90</v>
      </c>
      <c r="MDQ56" s="359" t="s">
        <v>90</v>
      </c>
      <c r="MDR56" s="359" t="s">
        <v>90</v>
      </c>
      <c r="MDS56" s="359" t="s">
        <v>90</v>
      </c>
      <c r="MDT56" s="359" t="s">
        <v>90</v>
      </c>
      <c r="MDU56" s="359" t="s">
        <v>90</v>
      </c>
      <c r="MDV56" s="359" t="s">
        <v>90</v>
      </c>
      <c r="MDW56" s="359" t="s">
        <v>90</v>
      </c>
      <c r="MDX56" s="359" t="s">
        <v>90</v>
      </c>
      <c r="MDY56" s="359" t="s">
        <v>90</v>
      </c>
      <c r="MDZ56" s="359" t="s">
        <v>90</v>
      </c>
      <c r="MEA56" s="359" t="s">
        <v>90</v>
      </c>
      <c r="MEB56" s="359" t="s">
        <v>90</v>
      </c>
      <c r="MEC56" s="359" t="s">
        <v>90</v>
      </c>
      <c r="MED56" s="359" t="s">
        <v>90</v>
      </c>
      <c r="MEE56" s="359" t="s">
        <v>90</v>
      </c>
      <c r="MEF56" s="359" t="s">
        <v>90</v>
      </c>
      <c r="MEG56" s="359" t="s">
        <v>90</v>
      </c>
      <c r="MEH56" s="359" t="s">
        <v>90</v>
      </c>
      <c r="MEI56" s="359" t="s">
        <v>90</v>
      </c>
      <c r="MEJ56" s="359" t="s">
        <v>90</v>
      </c>
      <c r="MEK56" s="359" t="s">
        <v>90</v>
      </c>
      <c r="MEL56" s="359" t="s">
        <v>90</v>
      </c>
      <c r="MEM56" s="359" t="s">
        <v>90</v>
      </c>
      <c r="MEN56" s="359" t="s">
        <v>90</v>
      </c>
      <c r="MEO56" s="359" t="s">
        <v>90</v>
      </c>
      <c r="MEP56" s="359" t="s">
        <v>90</v>
      </c>
      <c r="MEQ56" s="359" t="s">
        <v>90</v>
      </c>
      <c r="MER56" s="359" t="s">
        <v>90</v>
      </c>
      <c r="MES56" s="359" t="s">
        <v>90</v>
      </c>
      <c r="MET56" s="359" t="s">
        <v>90</v>
      </c>
      <c r="MEU56" s="359" t="s">
        <v>90</v>
      </c>
      <c r="MEV56" s="359" t="s">
        <v>90</v>
      </c>
      <c r="MEW56" s="359" t="s">
        <v>90</v>
      </c>
      <c r="MEX56" s="359" t="s">
        <v>90</v>
      </c>
      <c r="MEY56" s="359" t="s">
        <v>90</v>
      </c>
      <c r="MEZ56" s="359" t="s">
        <v>90</v>
      </c>
      <c r="MFA56" s="359" t="s">
        <v>90</v>
      </c>
      <c r="MFB56" s="359" t="s">
        <v>90</v>
      </c>
      <c r="MFC56" s="359" t="s">
        <v>90</v>
      </c>
      <c r="MFD56" s="359" t="s">
        <v>90</v>
      </c>
      <c r="MFE56" s="359" t="s">
        <v>90</v>
      </c>
      <c r="MFF56" s="359" t="s">
        <v>90</v>
      </c>
      <c r="MFG56" s="359" t="s">
        <v>90</v>
      </c>
      <c r="MFH56" s="359" t="s">
        <v>90</v>
      </c>
      <c r="MFI56" s="359" t="s">
        <v>90</v>
      </c>
      <c r="MFJ56" s="359" t="s">
        <v>90</v>
      </c>
      <c r="MFK56" s="359" t="s">
        <v>90</v>
      </c>
      <c r="MFL56" s="359" t="s">
        <v>90</v>
      </c>
      <c r="MFM56" s="359" t="s">
        <v>90</v>
      </c>
      <c r="MFN56" s="359" t="s">
        <v>90</v>
      </c>
      <c r="MFO56" s="359" t="s">
        <v>90</v>
      </c>
      <c r="MFP56" s="359" t="s">
        <v>90</v>
      </c>
      <c r="MFQ56" s="359" t="s">
        <v>90</v>
      </c>
      <c r="MFR56" s="359" t="s">
        <v>90</v>
      </c>
      <c r="MFS56" s="359" t="s">
        <v>90</v>
      </c>
      <c r="MFT56" s="359" t="s">
        <v>90</v>
      </c>
      <c r="MFU56" s="359" t="s">
        <v>90</v>
      </c>
      <c r="MFV56" s="359" t="s">
        <v>90</v>
      </c>
      <c r="MFW56" s="359" t="s">
        <v>90</v>
      </c>
      <c r="MFX56" s="359" t="s">
        <v>90</v>
      </c>
      <c r="MFY56" s="359" t="s">
        <v>90</v>
      </c>
      <c r="MFZ56" s="359" t="s">
        <v>90</v>
      </c>
      <c r="MGA56" s="359" t="s">
        <v>90</v>
      </c>
      <c r="MGB56" s="359" t="s">
        <v>90</v>
      </c>
      <c r="MGC56" s="359" t="s">
        <v>90</v>
      </c>
      <c r="MGD56" s="359" t="s">
        <v>90</v>
      </c>
      <c r="MGE56" s="359" t="s">
        <v>90</v>
      </c>
      <c r="MGF56" s="359" t="s">
        <v>90</v>
      </c>
      <c r="MGG56" s="359" t="s">
        <v>90</v>
      </c>
      <c r="MGH56" s="359" t="s">
        <v>90</v>
      </c>
      <c r="MGI56" s="359" t="s">
        <v>90</v>
      </c>
      <c r="MGJ56" s="359" t="s">
        <v>90</v>
      </c>
      <c r="MGK56" s="359" t="s">
        <v>90</v>
      </c>
      <c r="MGL56" s="359" t="s">
        <v>90</v>
      </c>
      <c r="MGM56" s="359" t="s">
        <v>90</v>
      </c>
      <c r="MGN56" s="359" t="s">
        <v>90</v>
      </c>
      <c r="MGO56" s="359" t="s">
        <v>90</v>
      </c>
      <c r="MGP56" s="359" t="s">
        <v>90</v>
      </c>
      <c r="MGQ56" s="359" t="s">
        <v>90</v>
      </c>
      <c r="MGR56" s="359" t="s">
        <v>90</v>
      </c>
      <c r="MGS56" s="359" t="s">
        <v>90</v>
      </c>
      <c r="MGT56" s="359" t="s">
        <v>90</v>
      </c>
      <c r="MGU56" s="359" t="s">
        <v>90</v>
      </c>
      <c r="MGV56" s="359" t="s">
        <v>90</v>
      </c>
      <c r="MGW56" s="359" t="s">
        <v>90</v>
      </c>
      <c r="MGX56" s="359" t="s">
        <v>90</v>
      </c>
      <c r="MGY56" s="359" t="s">
        <v>90</v>
      </c>
      <c r="MGZ56" s="359" t="s">
        <v>90</v>
      </c>
      <c r="MHA56" s="359" t="s">
        <v>90</v>
      </c>
      <c r="MHB56" s="359" t="s">
        <v>90</v>
      </c>
      <c r="MHC56" s="359" t="s">
        <v>90</v>
      </c>
      <c r="MHD56" s="359" t="s">
        <v>90</v>
      </c>
      <c r="MHE56" s="359" t="s">
        <v>90</v>
      </c>
      <c r="MHF56" s="359" t="s">
        <v>90</v>
      </c>
      <c r="MHG56" s="359" t="s">
        <v>90</v>
      </c>
      <c r="MHH56" s="359" t="s">
        <v>90</v>
      </c>
      <c r="MHI56" s="359" t="s">
        <v>90</v>
      </c>
      <c r="MHJ56" s="359" t="s">
        <v>90</v>
      </c>
      <c r="MHK56" s="359" t="s">
        <v>90</v>
      </c>
      <c r="MHL56" s="359" t="s">
        <v>90</v>
      </c>
      <c r="MHM56" s="359" t="s">
        <v>90</v>
      </c>
      <c r="MHN56" s="359" t="s">
        <v>90</v>
      </c>
      <c r="MHO56" s="359" t="s">
        <v>90</v>
      </c>
      <c r="MHP56" s="359" t="s">
        <v>90</v>
      </c>
      <c r="MHQ56" s="359" t="s">
        <v>90</v>
      </c>
      <c r="MHR56" s="359" t="s">
        <v>90</v>
      </c>
      <c r="MHS56" s="359" t="s">
        <v>90</v>
      </c>
      <c r="MHT56" s="359" t="s">
        <v>90</v>
      </c>
      <c r="MHU56" s="359" t="s">
        <v>90</v>
      </c>
      <c r="MHV56" s="359" t="s">
        <v>90</v>
      </c>
      <c r="MHW56" s="359" t="s">
        <v>90</v>
      </c>
      <c r="MHX56" s="359" t="s">
        <v>90</v>
      </c>
      <c r="MHY56" s="359" t="s">
        <v>90</v>
      </c>
      <c r="MHZ56" s="359" t="s">
        <v>90</v>
      </c>
      <c r="MIA56" s="359" t="s">
        <v>90</v>
      </c>
      <c r="MIB56" s="359" t="s">
        <v>90</v>
      </c>
      <c r="MIC56" s="359" t="s">
        <v>90</v>
      </c>
      <c r="MID56" s="359" t="s">
        <v>90</v>
      </c>
      <c r="MIE56" s="359" t="s">
        <v>90</v>
      </c>
      <c r="MIF56" s="359" t="s">
        <v>90</v>
      </c>
      <c r="MIG56" s="359" t="s">
        <v>90</v>
      </c>
      <c r="MIH56" s="359" t="s">
        <v>90</v>
      </c>
      <c r="MII56" s="359" t="s">
        <v>90</v>
      </c>
      <c r="MIJ56" s="359" t="s">
        <v>90</v>
      </c>
      <c r="MIK56" s="359" t="s">
        <v>90</v>
      </c>
      <c r="MIL56" s="359" t="s">
        <v>90</v>
      </c>
      <c r="MIM56" s="359" t="s">
        <v>90</v>
      </c>
      <c r="MIN56" s="359" t="s">
        <v>90</v>
      </c>
      <c r="MIO56" s="359" t="s">
        <v>90</v>
      </c>
      <c r="MIP56" s="359" t="s">
        <v>90</v>
      </c>
      <c r="MIQ56" s="359" t="s">
        <v>90</v>
      </c>
      <c r="MIR56" s="359" t="s">
        <v>90</v>
      </c>
      <c r="MIS56" s="359" t="s">
        <v>90</v>
      </c>
      <c r="MIT56" s="359" t="s">
        <v>90</v>
      </c>
      <c r="MIU56" s="359" t="s">
        <v>90</v>
      </c>
      <c r="MIV56" s="359" t="s">
        <v>90</v>
      </c>
      <c r="MIW56" s="359" t="s">
        <v>90</v>
      </c>
      <c r="MIX56" s="359" t="s">
        <v>90</v>
      </c>
      <c r="MIY56" s="359" t="s">
        <v>90</v>
      </c>
      <c r="MIZ56" s="359" t="s">
        <v>90</v>
      </c>
      <c r="MJA56" s="359" t="s">
        <v>90</v>
      </c>
      <c r="MJB56" s="359" t="s">
        <v>90</v>
      </c>
      <c r="MJC56" s="359" t="s">
        <v>90</v>
      </c>
      <c r="MJD56" s="359" t="s">
        <v>90</v>
      </c>
      <c r="MJE56" s="359" t="s">
        <v>90</v>
      </c>
      <c r="MJF56" s="359" t="s">
        <v>90</v>
      </c>
      <c r="MJG56" s="359" t="s">
        <v>90</v>
      </c>
      <c r="MJH56" s="359" t="s">
        <v>90</v>
      </c>
      <c r="MJI56" s="359" t="s">
        <v>90</v>
      </c>
      <c r="MJJ56" s="359" t="s">
        <v>90</v>
      </c>
      <c r="MJK56" s="359" t="s">
        <v>90</v>
      </c>
      <c r="MJL56" s="359" t="s">
        <v>90</v>
      </c>
      <c r="MJM56" s="359" t="s">
        <v>90</v>
      </c>
      <c r="MJN56" s="359" t="s">
        <v>90</v>
      </c>
      <c r="MJO56" s="359" t="s">
        <v>90</v>
      </c>
      <c r="MJP56" s="359" t="s">
        <v>90</v>
      </c>
      <c r="MJQ56" s="359" t="s">
        <v>90</v>
      </c>
      <c r="MJR56" s="359" t="s">
        <v>90</v>
      </c>
      <c r="MJS56" s="359" t="s">
        <v>90</v>
      </c>
      <c r="MJT56" s="359" t="s">
        <v>90</v>
      </c>
      <c r="MJU56" s="359" t="s">
        <v>90</v>
      </c>
      <c r="MJV56" s="359" t="s">
        <v>90</v>
      </c>
      <c r="MJW56" s="359" t="s">
        <v>90</v>
      </c>
      <c r="MJX56" s="359" t="s">
        <v>90</v>
      </c>
      <c r="MJY56" s="359" t="s">
        <v>90</v>
      </c>
      <c r="MJZ56" s="359" t="s">
        <v>90</v>
      </c>
      <c r="MKA56" s="359" t="s">
        <v>90</v>
      </c>
      <c r="MKB56" s="359" t="s">
        <v>90</v>
      </c>
      <c r="MKC56" s="359" t="s">
        <v>90</v>
      </c>
      <c r="MKD56" s="359" t="s">
        <v>90</v>
      </c>
      <c r="MKE56" s="359" t="s">
        <v>90</v>
      </c>
      <c r="MKF56" s="359" t="s">
        <v>90</v>
      </c>
      <c r="MKG56" s="359" t="s">
        <v>90</v>
      </c>
      <c r="MKH56" s="359" t="s">
        <v>90</v>
      </c>
      <c r="MKI56" s="359" t="s">
        <v>90</v>
      </c>
      <c r="MKJ56" s="359" t="s">
        <v>90</v>
      </c>
      <c r="MKK56" s="359" t="s">
        <v>90</v>
      </c>
      <c r="MKL56" s="359" t="s">
        <v>90</v>
      </c>
      <c r="MKM56" s="359" t="s">
        <v>90</v>
      </c>
      <c r="MKN56" s="359" t="s">
        <v>90</v>
      </c>
      <c r="MKO56" s="359" t="s">
        <v>90</v>
      </c>
      <c r="MKP56" s="359" t="s">
        <v>90</v>
      </c>
      <c r="MKQ56" s="359" t="s">
        <v>90</v>
      </c>
      <c r="MKR56" s="359" t="s">
        <v>90</v>
      </c>
      <c r="MKS56" s="359" t="s">
        <v>90</v>
      </c>
      <c r="MKT56" s="359" t="s">
        <v>90</v>
      </c>
      <c r="MKU56" s="359" t="s">
        <v>90</v>
      </c>
      <c r="MKV56" s="359" t="s">
        <v>90</v>
      </c>
      <c r="MKW56" s="359" t="s">
        <v>90</v>
      </c>
      <c r="MKX56" s="359" t="s">
        <v>90</v>
      </c>
      <c r="MKY56" s="359" t="s">
        <v>90</v>
      </c>
      <c r="MKZ56" s="359" t="s">
        <v>90</v>
      </c>
      <c r="MLA56" s="359" t="s">
        <v>90</v>
      </c>
      <c r="MLB56" s="359" t="s">
        <v>90</v>
      </c>
      <c r="MLC56" s="359" t="s">
        <v>90</v>
      </c>
      <c r="MLD56" s="359" t="s">
        <v>90</v>
      </c>
      <c r="MLE56" s="359" t="s">
        <v>90</v>
      </c>
      <c r="MLF56" s="359" t="s">
        <v>90</v>
      </c>
      <c r="MLG56" s="359" t="s">
        <v>90</v>
      </c>
      <c r="MLH56" s="359" t="s">
        <v>90</v>
      </c>
      <c r="MLI56" s="359" t="s">
        <v>90</v>
      </c>
      <c r="MLJ56" s="359" t="s">
        <v>90</v>
      </c>
      <c r="MLK56" s="359" t="s">
        <v>90</v>
      </c>
      <c r="MLL56" s="359" t="s">
        <v>90</v>
      </c>
      <c r="MLM56" s="359" t="s">
        <v>90</v>
      </c>
      <c r="MLN56" s="359" t="s">
        <v>90</v>
      </c>
      <c r="MLO56" s="359" t="s">
        <v>90</v>
      </c>
      <c r="MLP56" s="359" t="s">
        <v>90</v>
      </c>
      <c r="MLQ56" s="359" t="s">
        <v>90</v>
      </c>
      <c r="MLR56" s="359" t="s">
        <v>90</v>
      </c>
      <c r="MLS56" s="359" t="s">
        <v>90</v>
      </c>
      <c r="MLT56" s="359" t="s">
        <v>90</v>
      </c>
      <c r="MLU56" s="359" t="s">
        <v>90</v>
      </c>
      <c r="MLV56" s="359" t="s">
        <v>90</v>
      </c>
      <c r="MLW56" s="359" t="s">
        <v>90</v>
      </c>
      <c r="MLX56" s="359" t="s">
        <v>90</v>
      </c>
      <c r="MLY56" s="359" t="s">
        <v>90</v>
      </c>
      <c r="MLZ56" s="359" t="s">
        <v>90</v>
      </c>
      <c r="MMA56" s="359" t="s">
        <v>90</v>
      </c>
      <c r="MMB56" s="359" t="s">
        <v>90</v>
      </c>
      <c r="MMC56" s="359" t="s">
        <v>90</v>
      </c>
      <c r="MMD56" s="359" t="s">
        <v>90</v>
      </c>
      <c r="MME56" s="359" t="s">
        <v>90</v>
      </c>
      <c r="MMF56" s="359" t="s">
        <v>90</v>
      </c>
      <c r="MMG56" s="359" t="s">
        <v>90</v>
      </c>
      <c r="MMH56" s="359" t="s">
        <v>90</v>
      </c>
      <c r="MMI56" s="359" t="s">
        <v>90</v>
      </c>
      <c r="MMJ56" s="359" t="s">
        <v>90</v>
      </c>
      <c r="MMK56" s="359" t="s">
        <v>90</v>
      </c>
      <c r="MML56" s="359" t="s">
        <v>90</v>
      </c>
      <c r="MMM56" s="359" t="s">
        <v>90</v>
      </c>
      <c r="MMN56" s="359" t="s">
        <v>90</v>
      </c>
      <c r="MMO56" s="359" t="s">
        <v>90</v>
      </c>
      <c r="MMP56" s="359" t="s">
        <v>90</v>
      </c>
      <c r="MMQ56" s="359" t="s">
        <v>90</v>
      </c>
      <c r="MMR56" s="359" t="s">
        <v>90</v>
      </c>
      <c r="MMS56" s="359" t="s">
        <v>90</v>
      </c>
      <c r="MMT56" s="359" t="s">
        <v>90</v>
      </c>
      <c r="MMU56" s="359" t="s">
        <v>90</v>
      </c>
      <c r="MMV56" s="359" t="s">
        <v>90</v>
      </c>
      <c r="MMW56" s="359" t="s">
        <v>90</v>
      </c>
      <c r="MMX56" s="359" t="s">
        <v>90</v>
      </c>
      <c r="MMY56" s="359" t="s">
        <v>90</v>
      </c>
      <c r="MMZ56" s="359" t="s">
        <v>90</v>
      </c>
      <c r="MNA56" s="359" t="s">
        <v>90</v>
      </c>
      <c r="MNB56" s="359" t="s">
        <v>90</v>
      </c>
      <c r="MNC56" s="359" t="s">
        <v>90</v>
      </c>
      <c r="MND56" s="359" t="s">
        <v>90</v>
      </c>
      <c r="MNE56" s="359" t="s">
        <v>90</v>
      </c>
      <c r="MNF56" s="359" t="s">
        <v>90</v>
      </c>
      <c r="MNG56" s="359" t="s">
        <v>90</v>
      </c>
      <c r="MNH56" s="359" t="s">
        <v>90</v>
      </c>
      <c r="MNI56" s="359" t="s">
        <v>90</v>
      </c>
      <c r="MNJ56" s="359" t="s">
        <v>90</v>
      </c>
      <c r="MNK56" s="359" t="s">
        <v>90</v>
      </c>
      <c r="MNL56" s="359" t="s">
        <v>90</v>
      </c>
      <c r="MNM56" s="359" t="s">
        <v>90</v>
      </c>
      <c r="MNN56" s="359" t="s">
        <v>90</v>
      </c>
      <c r="MNO56" s="359" t="s">
        <v>90</v>
      </c>
      <c r="MNP56" s="359" t="s">
        <v>90</v>
      </c>
      <c r="MNQ56" s="359" t="s">
        <v>90</v>
      </c>
      <c r="MNR56" s="359" t="s">
        <v>90</v>
      </c>
      <c r="MNS56" s="359" t="s">
        <v>90</v>
      </c>
      <c r="MNT56" s="359" t="s">
        <v>90</v>
      </c>
      <c r="MNU56" s="359" t="s">
        <v>90</v>
      </c>
      <c r="MNV56" s="359" t="s">
        <v>90</v>
      </c>
      <c r="MNW56" s="359" t="s">
        <v>90</v>
      </c>
      <c r="MNX56" s="359" t="s">
        <v>90</v>
      </c>
      <c r="MNY56" s="359" t="s">
        <v>90</v>
      </c>
      <c r="MNZ56" s="359" t="s">
        <v>90</v>
      </c>
      <c r="MOA56" s="359" t="s">
        <v>90</v>
      </c>
      <c r="MOB56" s="359" t="s">
        <v>90</v>
      </c>
      <c r="MOC56" s="359" t="s">
        <v>90</v>
      </c>
      <c r="MOD56" s="359" t="s">
        <v>90</v>
      </c>
      <c r="MOE56" s="359" t="s">
        <v>90</v>
      </c>
      <c r="MOF56" s="359" t="s">
        <v>90</v>
      </c>
      <c r="MOG56" s="359" t="s">
        <v>90</v>
      </c>
      <c r="MOH56" s="359" t="s">
        <v>90</v>
      </c>
      <c r="MOI56" s="359" t="s">
        <v>90</v>
      </c>
      <c r="MOJ56" s="359" t="s">
        <v>90</v>
      </c>
      <c r="MOK56" s="359" t="s">
        <v>90</v>
      </c>
      <c r="MOL56" s="359" t="s">
        <v>90</v>
      </c>
      <c r="MOM56" s="359" t="s">
        <v>90</v>
      </c>
      <c r="MON56" s="359" t="s">
        <v>90</v>
      </c>
      <c r="MOO56" s="359" t="s">
        <v>90</v>
      </c>
      <c r="MOP56" s="359" t="s">
        <v>90</v>
      </c>
      <c r="MOQ56" s="359" t="s">
        <v>90</v>
      </c>
      <c r="MOR56" s="359" t="s">
        <v>90</v>
      </c>
      <c r="MOS56" s="359" t="s">
        <v>90</v>
      </c>
      <c r="MOT56" s="359" t="s">
        <v>90</v>
      </c>
      <c r="MOU56" s="359" t="s">
        <v>90</v>
      </c>
      <c r="MOV56" s="359" t="s">
        <v>90</v>
      </c>
      <c r="MOW56" s="359" t="s">
        <v>90</v>
      </c>
      <c r="MOX56" s="359" t="s">
        <v>90</v>
      </c>
      <c r="MOY56" s="359" t="s">
        <v>90</v>
      </c>
      <c r="MOZ56" s="359" t="s">
        <v>90</v>
      </c>
      <c r="MPA56" s="359" t="s">
        <v>90</v>
      </c>
      <c r="MPB56" s="359" t="s">
        <v>90</v>
      </c>
      <c r="MPC56" s="359" t="s">
        <v>90</v>
      </c>
      <c r="MPD56" s="359" t="s">
        <v>90</v>
      </c>
      <c r="MPE56" s="359" t="s">
        <v>90</v>
      </c>
      <c r="MPF56" s="359" t="s">
        <v>90</v>
      </c>
      <c r="MPG56" s="359" t="s">
        <v>90</v>
      </c>
      <c r="MPH56" s="359" t="s">
        <v>90</v>
      </c>
      <c r="MPI56" s="359" t="s">
        <v>90</v>
      </c>
      <c r="MPJ56" s="359" t="s">
        <v>90</v>
      </c>
      <c r="MPK56" s="359" t="s">
        <v>90</v>
      </c>
      <c r="MPL56" s="359" t="s">
        <v>90</v>
      </c>
      <c r="MPM56" s="359" t="s">
        <v>90</v>
      </c>
      <c r="MPN56" s="359" t="s">
        <v>90</v>
      </c>
      <c r="MPO56" s="359" t="s">
        <v>90</v>
      </c>
      <c r="MPP56" s="359" t="s">
        <v>90</v>
      </c>
      <c r="MPQ56" s="359" t="s">
        <v>90</v>
      </c>
      <c r="MPR56" s="359" t="s">
        <v>90</v>
      </c>
      <c r="MPS56" s="359" t="s">
        <v>90</v>
      </c>
      <c r="MPT56" s="359" t="s">
        <v>90</v>
      </c>
      <c r="MPU56" s="359" t="s">
        <v>90</v>
      </c>
      <c r="MPV56" s="359" t="s">
        <v>90</v>
      </c>
      <c r="MPW56" s="359" t="s">
        <v>90</v>
      </c>
      <c r="MPX56" s="359" t="s">
        <v>90</v>
      </c>
      <c r="MPY56" s="359" t="s">
        <v>90</v>
      </c>
      <c r="MPZ56" s="359" t="s">
        <v>90</v>
      </c>
      <c r="MQA56" s="359" t="s">
        <v>90</v>
      </c>
      <c r="MQB56" s="359" t="s">
        <v>90</v>
      </c>
      <c r="MQC56" s="359" t="s">
        <v>90</v>
      </c>
      <c r="MQD56" s="359" t="s">
        <v>90</v>
      </c>
      <c r="MQE56" s="359" t="s">
        <v>90</v>
      </c>
      <c r="MQF56" s="359" t="s">
        <v>90</v>
      </c>
      <c r="MQG56" s="359" t="s">
        <v>90</v>
      </c>
      <c r="MQH56" s="359" t="s">
        <v>90</v>
      </c>
      <c r="MQI56" s="359" t="s">
        <v>90</v>
      </c>
      <c r="MQJ56" s="359" t="s">
        <v>90</v>
      </c>
      <c r="MQK56" s="359" t="s">
        <v>90</v>
      </c>
      <c r="MQL56" s="359" t="s">
        <v>90</v>
      </c>
      <c r="MQM56" s="359" t="s">
        <v>90</v>
      </c>
      <c r="MQN56" s="359" t="s">
        <v>90</v>
      </c>
      <c r="MQO56" s="359" t="s">
        <v>90</v>
      </c>
      <c r="MQP56" s="359" t="s">
        <v>90</v>
      </c>
      <c r="MQQ56" s="359" t="s">
        <v>90</v>
      </c>
      <c r="MQR56" s="359" t="s">
        <v>90</v>
      </c>
      <c r="MQS56" s="359" t="s">
        <v>90</v>
      </c>
      <c r="MQT56" s="359" t="s">
        <v>90</v>
      </c>
      <c r="MQU56" s="359" t="s">
        <v>90</v>
      </c>
      <c r="MQV56" s="359" t="s">
        <v>90</v>
      </c>
      <c r="MQW56" s="359" t="s">
        <v>90</v>
      </c>
      <c r="MQX56" s="359" t="s">
        <v>90</v>
      </c>
      <c r="MQY56" s="359" t="s">
        <v>90</v>
      </c>
      <c r="MQZ56" s="359" t="s">
        <v>90</v>
      </c>
      <c r="MRA56" s="359" t="s">
        <v>90</v>
      </c>
      <c r="MRB56" s="359" t="s">
        <v>90</v>
      </c>
      <c r="MRC56" s="359" t="s">
        <v>90</v>
      </c>
      <c r="MRD56" s="359" t="s">
        <v>90</v>
      </c>
      <c r="MRE56" s="359" t="s">
        <v>90</v>
      </c>
      <c r="MRF56" s="359" t="s">
        <v>90</v>
      </c>
      <c r="MRG56" s="359" t="s">
        <v>90</v>
      </c>
      <c r="MRH56" s="359" t="s">
        <v>90</v>
      </c>
      <c r="MRI56" s="359" t="s">
        <v>90</v>
      </c>
      <c r="MRJ56" s="359" t="s">
        <v>90</v>
      </c>
      <c r="MRK56" s="359" t="s">
        <v>90</v>
      </c>
      <c r="MRL56" s="359" t="s">
        <v>90</v>
      </c>
      <c r="MRM56" s="359" t="s">
        <v>90</v>
      </c>
      <c r="MRN56" s="359" t="s">
        <v>90</v>
      </c>
      <c r="MRO56" s="359" t="s">
        <v>90</v>
      </c>
      <c r="MRP56" s="359" t="s">
        <v>90</v>
      </c>
      <c r="MRQ56" s="359" t="s">
        <v>90</v>
      </c>
      <c r="MRR56" s="359" t="s">
        <v>90</v>
      </c>
      <c r="MRS56" s="359" t="s">
        <v>90</v>
      </c>
      <c r="MRT56" s="359" t="s">
        <v>90</v>
      </c>
      <c r="MRU56" s="359" t="s">
        <v>90</v>
      </c>
      <c r="MRV56" s="359" t="s">
        <v>90</v>
      </c>
      <c r="MRW56" s="359" t="s">
        <v>90</v>
      </c>
      <c r="MRX56" s="359" t="s">
        <v>90</v>
      </c>
      <c r="MRY56" s="359" t="s">
        <v>90</v>
      </c>
      <c r="MRZ56" s="359" t="s">
        <v>90</v>
      </c>
      <c r="MSA56" s="359" t="s">
        <v>90</v>
      </c>
      <c r="MSB56" s="359" t="s">
        <v>90</v>
      </c>
      <c r="MSC56" s="359" t="s">
        <v>90</v>
      </c>
      <c r="MSD56" s="359" t="s">
        <v>90</v>
      </c>
      <c r="MSE56" s="359" t="s">
        <v>90</v>
      </c>
      <c r="MSF56" s="359" t="s">
        <v>90</v>
      </c>
      <c r="MSG56" s="359" t="s">
        <v>90</v>
      </c>
      <c r="MSH56" s="359" t="s">
        <v>90</v>
      </c>
      <c r="MSI56" s="359" t="s">
        <v>90</v>
      </c>
      <c r="MSJ56" s="359" t="s">
        <v>90</v>
      </c>
      <c r="MSK56" s="359" t="s">
        <v>90</v>
      </c>
      <c r="MSL56" s="359" t="s">
        <v>90</v>
      </c>
      <c r="MSM56" s="359" t="s">
        <v>90</v>
      </c>
      <c r="MSN56" s="359" t="s">
        <v>90</v>
      </c>
      <c r="MSO56" s="359" t="s">
        <v>90</v>
      </c>
      <c r="MSP56" s="359" t="s">
        <v>90</v>
      </c>
      <c r="MSQ56" s="359" t="s">
        <v>90</v>
      </c>
      <c r="MSR56" s="359" t="s">
        <v>90</v>
      </c>
      <c r="MSS56" s="359" t="s">
        <v>90</v>
      </c>
      <c r="MST56" s="359" t="s">
        <v>90</v>
      </c>
      <c r="MSU56" s="359" t="s">
        <v>90</v>
      </c>
      <c r="MSV56" s="359" t="s">
        <v>90</v>
      </c>
      <c r="MSW56" s="359" t="s">
        <v>90</v>
      </c>
      <c r="MSX56" s="359" t="s">
        <v>90</v>
      </c>
      <c r="MSY56" s="359" t="s">
        <v>90</v>
      </c>
      <c r="MSZ56" s="359" t="s">
        <v>90</v>
      </c>
      <c r="MTA56" s="359" t="s">
        <v>90</v>
      </c>
      <c r="MTB56" s="359" t="s">
        <v>90</v>
      </c>
      <c r="MTC56" s="359" t="s">
        <v>90</v>
      </c>
      <c r="MTD56" s="359" t="s">
        <v>90</v>
      </c>
      <c r="MTE56" s="359" t="s">
        <v>90</v>
      </c>
      <c r="MTF56" s="359" t="s">
        <v>90</v>
      </c>
      <c r="MTG56" s="359" t="s">
        <v>90</v>
      </c>
      <c r="MTH56" s="359" t="s">
        <v>90</v>
      </c>
      <c r="MTI56" s="359" t="s">
        <v>90</v>
      </c>
      <c r="MTJ56" s="359" t="s">
        <v>90</v>
      </c>
      <c r="MTK56" s="359" t="s">
        <v>90</v>
      </c>
      <c r="MTL56" s="359" t="s">
        <v>90</v>
      </c>
      <c r="MTM56" s="359" t="s">
        <v>90</v>
      </c>
      <c r="MTN56" s="359" t="s">
        <v>90</v>
      </c>
      <c r="MTO56" s="359" t="s">
        <v>90</v>
      </c>
      <c r="MTP56" s="359" t="s">
        <v>90</v>
      </c>
      <c r="MTQ56" s="359" t="s">
        <v>90</v>
      </c>
      <c r="MTR56" s="359" t="s">
        <v>90</v>
      </c>
      <c r="MTS56" s="359" t="s">
        <v>90</v>
      </c>
      <c r="MTT56" s="359" t="s">
        <v>90</v>
      </c>
      <c r="MTU56" s="359" t="s">
        <v>90</v>
      </c>
      <c r="MTV56" s="359" t="s">
        <v>90</v>
      </c>
      <c r="MTW56" s="359" t="s">
        <v>90</v>
      </c>
      <c r="MTX56" s="359" t="s">
        <v>90</v>
      </c>
      <c r="MTY56" s="359" t="s">
        <v>90</v>
      </c>
      <c r="MTZ56" s="359" t="s">
        <v>90</v>
      </c>
      <c r="MUA56" s="359" t="s">
        <v>90</v>
      </c>
      <c r="MUB56" s="359" t="s">
        <v>90</v>
      </c>
      <c r="MUC56" s="359" t="s">
        <v>90</v>
      </c>
      <c r="MUD56" s="359" t="s">
        <v>90</v>
      </c>
      <c r="MUE56" s="359" t="s">
        <v>90</v>
      </c>
      <c r="MUF56" s="359" t="s">
        <v>90</v>
      </c>
      <c r="MUG56" s="359" t="s">
        <v>90</v>
      </c>
      <c r="MUH56" s="359" t="s">
        <v>90</v>
      </c>
      <c r="MUI56" s="359" t="s">
        <v>90</v>
      </c>
      <c r="MUJ56" s="359" t="s">
        <v>90</v>
      </c>
      <c r="MUK56" s="359" t="s">
        <v>90</v>
      </c>
      <c r="MUL56" s="359" t="s">
        <v>90</v>
      </c>
      <c r="MUM56" s="359" t="s">
        <v>90</v>
      </c>
      <c r="MUN56" s="359" t="s">
        <v>90</v>
      </c>
      <c r="MUO56" s="359" t="s">
        <v>90</v>
      </c>
      <c r="MUP56" s="359" t="s">
        <v>90</v>
      </c>
      <c r="MUQ56" s="359" t="s">
        <v>90</v>
      </c>
      <c r="MUR56" s="359" t="s">
        <v>90</v>
      </c>
      <c r="MUS56" s="359" t="s">
        <v>90</v>
      </c>
      <c r="MUT56" s="359" t="s">
        <v>90</v>
      </c>
      <c r="MUU56" s="359" t="s">
        <v>90</v>
      </c>
      <c r="MUV56" s="359" t="s">
        <v>90</v>
      </c>
      <c r="MUW56" s="359" t="s">
        <v>90</v>
      </c>
      <c r="MUX56" s="359" t="s">
        <v>90</v>
      </c>
      <c r="MUY56" s="359" t="s">
        <v>90</v>
      </c>
      <c r="MUZ56" s="359" t="s">
        <v>90</v>
      </c>
      <c r="MVA56" s="359" t="s">
        <v>90</v>
      </c>
      <c r="MVB56" s="359" t="s">
        <v>90</v>
      </c>
      <c r="MVC56" s="359" t="s">
        <v>90</v>
      </c>
      <c r="MVD56" s="359" t="s">
        <v>90</v>
      </c>
      <c r="MVE56" s="359" t="s">
        <v>90</v>
      </c>
      <c r="MVF56" s="359" t="s">
        <v>90</v>
      </c>
      <c r="MVG56" s="359" t="s">
        <v>90</v>
      </c>
      <c r="MVH56" s="359" t="s">
        <v>90</v>
      </c>
      <c r="MVI56" s="359" t="s">
        <v>90</v>
      </c>
      <c r="MVJ56" s="359" t="s">
        <v>90</v>
      </c>
      <c r="MVK56" s="359" t="s">
        <v>90</v>
      </c>
      <c r="MVL56" s="359" t="s">
        <v>90</v>
      </c>
      <c r="MVM56" s="359" t="s">
        <v>90</v>
      </c>
      <c r="MVN56" s="359" t="s">
        <v>90</v>
      </c>
      <c r="MVO56" s="359" t="s">
        <v>90</v>
      </c>
      <c r="MVP56" s="359" t="s">
        <v>90</v>
      </c>
      <c r="MVQ56" s="359" t="s">
        <v>90</v>
      </c>
      <c r="MVR56" s="359" t="s">
        <v>90</v>
      </c>
      <c r="MVS56" s="359" t="s">
        <v>90</v>
      </c>
      <c r="MVT56" s="359" t="s">
        <v>90</v>
      </c>
      <c r="MVU56" s="359" t="s">
        <v>90</v>
      </c>
      <c r="MVV56" s="359" t="s">
        <v>90</v>
      </c>
      <c r="MVW56" s="359" t="s">
        <v>90</v>
      </c>
      <c r="MVX56" s="359" t="s">
        <v>90</v>
      </c>
      <c r="MVY56" s="359" t="s">
        <v>90</v>
      </c>
      <c r="MVZ56" s="359" t="s">
        <v>90</v>
      </c>
      <c r="MWA56" s="359" t="s">
        <v>90</v>
      </c>
      <c r="MWB56" s="359" t="s">
        <v>90</v>
      </c>
      <c r="MWC56" s="359" t="s">
        <v>90</v>
      </c>
      <c r="MWD56" s="359" t="s">
        <v>90</v>
      </c>
      <c r="MWE56" s="359" t="s">
        <v>90</v>
      </c>
      <c r="MWF56" s="359" t="s">
        <v>90</v>
      </c>
      <c r="MWG56" s="359" t="s">
        <v>90</v>
      </c>
      <c r="MWH56" s="359" t="s">
        <v>90</v>
      </c>
      <c r="MWI56" s="359" t="s">
        <v>90</v>
      </c>
      <c r="MWJ56" s="359" t="s">
        <v>90</v>
      </c>
      <c r="MWK56" s="359" t="s">
        <v>90</v>
      </c>
      <c r="MWL56" s="359" t="s">
        <v>90</v>
      </c>
      <c r="MWM56" s="359" t="s">
        <v>90</v>
      </c>
      <c r="MWN56" s="359" t="s">
        <v>90</v>
      </c>
      <c r="MWO56" s="359" t="s">
        <v>90</v>
      </c>
      <c r="MWP56" s="359" t="s">
        <v>90</v>
      </c>
      <c r="MWQ56" s="359" t="s">
        <v>90</v>
      </c>
      <c r="MWR56" s="359" t="s">
        <v>90</v>
      </c>
      <c r="MWS56" s="359" t="s">
        <v>90</v>
      </c>
      <c r="MWT56" s="359" t="s">
        <v>90</v>
      </c>
      <c r="MWU56" s="359" t="s">
        <v>90</v>
      </c>
      <c r="MWV56" s="359" t="s">
        <v>90</v>
      </c>
      <c r="MWW56" s="359" t="s">
        <v>90</v>
      </c>
      <c r="MWX56" s="359" t="s">
        <v>90</v>
      </c>
      <c r="MWY56" s="359" t="s">
        <v>90</v>
      </c>
      <c r="MWZ56" s="359" t="s">
        <v>90</v>
      </c>
      <c r="MXA56" s="359" t="s">
        <v>90</v>
      </c>
      <c r="MXB56" s="359" t="s">
        <v>90</v>
      </c>
      <c r="MXC56" s="359" t="s">
        <v>90</v>
      </c>
      <c r="MXD56" s="359" t="s">
        <v>90</v>
      </c>
      <c r="MXE56" s="359" t="s">
        <v>90</v>
      </c>
      <c r="MXF56" s="359" t="s">
        <v>90</v>
      </c>
      <c r="MXG56" s="359" t="s">
        <v>90</v>
      </c>
      <c r="MXH56" s="359" t="s">
        <v>90</v>
      </c>
      <c r="MXI56" s="359" t="s">
        <v>90</v>
      </c>
      <c r="MXJ56" s="359" t="s">
        <v>90</v>
      </c>
      <c r="MXK56" s="359" t="s">
        <v>90</v>
      </c>
      <c r="MXL56" s="359" t="s">
        <v>90</v>
      </c>
      <c r="MXM56" s="359" t="s">
        <v>90</v>
      </c>
      <c r="MXN56" s="359" t="s">
        <v>90</v>
      </c>
      <c r="MXO56" s="359" t="s">
        <v>90</v>
      </c>
      <c r="MXP56" s="359" t="s">
        <v>90</v>
      </c>
      <c r="MXQ56" s="359" t="s">
        <v>90</v>
      </c>
      <c r="MXR56" s="359" t="s">
        <v>90</v>
      </c>
      <c r="MXS56" s="359" t="s">
        <v>90</v>
      </c>
      <c r="MXT56" s="359" t="s">
        <v>90</v>
      </c>
      <c r="MXU56" s="359" t="s">
        <v>90</v>
      </c>
      <c r="MXV56" s="359" t="s">
        <v>90</v>
      </c>
      <c r="MXW56" s="359" t="s">
        <v>90</v>
      </c>
      <c r="MXX56" s="359" t="s">
        <v>90</v>
      </c>
      <c r="MXY56" s="359" t="s">
        <v>90</v>
      </c>
      <c r="MXZ56" s="359" t="s">
        <v>90</v>
      </c>
      <c r="MYA56" s="359" t="s">
        <v>90</v>
      </c>
      <c r="MYB56" s="359" t="s">
        <v>90</v>
      </c>
      <c r="MYC56" s="359" t="s">
        <v>90</v>
      </c>
      <c r="MYD56" s="359" t="s">
        <v>90</v>
      </c>
      <c r="MYE56" s="359" t="s">
        <v>90</v>
      </c>
      <c r="MYF56" s="359" t="s">
        <v>90</v>
      </c>
      <c r="MYG56" s="359" t="s">
        <v>90</v>
      </c>
      <c r="MYH56" s="359" t="s">
        <v>90</v>
      </c>
      <c r="MYI56" s="359" t="s">
        <v>90</v>
      </c>
      <c r="MYJ56" s="359" t="s">
        <v>90</v>
      </c>
      <c r="MYK56" s="359" t="s">
        <v>90</v>
      </c>
      <c r="MYL56" s="359" t="s">
        <v>90</v>
      </c>
      <c r="MYM56" s="359" t="s">
        <v>90</v>
      </c>
      <c r="MYN56" s="359" t="s">
        <v>90</v>
      </c>
      <c r="MYO56" s="359" t="s">
        <v>90</v>
      </c>
      <c r="MYP56" s="359" t="s">
        <v>90</v>
      </c>
      <c r="MYQ56" s="359" t="s">
        <v>90</v>
      </c>
      <c r="MYR56" s="359" t="s">
        <v>90</v>
      </c>
      <c r="MYS56" s="359" t="s">
        <v>90</v>
      </c>
      <c r="MYT56" s="359" t="s">
        <v>90</v>
      </c>
      <c r="MYU56" s="359" t="s">
        <v>90</v>
      </c>
      <c r="MYV56" s="359" t="s">
        <v>90</v>
      </c>
      <c r="MYW56" s="359" t="s">
        <v>90</v>
      </c>
      <c r="MYX56" s="359" t="s">
        <v>90</v>
      </c>
      <c r="MYY56" s="359" t="s">
        <v>90</v>
      </c>
      <c r="MYZ56" s="359" t="s">
        <v>90</v>
      </c>
      <c r="MZA56" s="359" t="s">
        <v>90</v>
      </c>
      <c r="MZB56" s="359" t="s">
        <v>90</v>
      </c>
      <c r="MZC56" s="359" t="s">
        <v>90</v>
      </c>
      <c r="MZD56" s="359" t="s">
        <v>90</v>
      </c>
      <c r="MZE56" s="359" t="s">
        <v>90</v>
      </c>
      <c r="MZF56" s="359" t="s">
        <v>90</v>
      </c>
      <c r="MZG56" s="359" t="s">
        <v>90</v>
      </c>
      <c r="MZH56" s="359" t="s">
        <v>90</v>
      </c>
      <c r="MZI56" s="359" t="s">
        <v>90</v>
      </c>
      <c r="MZJ56" s="359" t="s">
        <v>90</v>
      </c>
      <c r="MZK56" s="359" t="s">
        <v>90</v>
      </c>
      <c r="MZL56" s="359" t="s">
        <v>90</v>
      </c>
      <c r="MZM56" s="359" t="s">
        <v>90</v>
      </c>
      <c r="MZN56" s="359" t="s">
        <v>90</v>
      </c>
      <c r="MZO56" s="359" t="s">
        <v>90</v>
      </c>
      <c r="MZP56" s="359" t="s">
        <v>90</v>
      </c>
      <c r="MZQ56" s="359" t="s">
        <v>90</v>
      </c>
      <c r="MZR56" s="359" t="s">
        <v>90</v>
      </c>
      <c r="MZS56" s="359" t="s">
        <v>90</v>
      </c>
      <c r="MZT56" s="359" t="s">
        <v>90</v>
      </c>
      <c r="MZU56" s="359" t="s">
        <v>90</v>
      </c>
      <c r="MZV56" s="359" t="s">
        <v>90</v>
      </c>
      <c r="MZW56" s="359" t="s">
        <v>90</v>
      </c>
      <c r="MZX56" s="359" t="s">
        <v>90</v>
      </c>
      <c r="MZY56" s="359" t="s">
        <v>90</v>
      </c>
      <c r="MZZ56" s="359" t="s">
        <v>90</v>
      </c>
      <c r="NAA56" s="359" t="s">
        <v>90</v>
      </c>
      <c r="NAB56" s="359" t="s">
        <v>90</v>
      </c>
      <c r="NAC56" s="359" t="s">
        <v>90</v>
      </c>
      <c r="NAD56" s="359" t="s">
        <v>90</v>
      </c>
      <c r="NAE56" s="359" t="s">
        <v>90</v>
      </c>
      <c r="NAF56" s="359" t="s">
        <v>90</v>
      </c>
      <c r="NAG56" s="359" t="s">
        <v>90</v>
      </c>
      <c r="NAH56" s="359" t="s">
        <v>90</v>
      </c>
      <c r="NAI56" s="359" t="s">
        <v>90</v>
      </c>
      <c r="NAJ56" s="359" t="s">
        <v>90</v>
      </c>
      <c r="NAK56" s="359" t="s">
        <v>90</v>
      </c>
      <c r="NAL56" s="359" t="s">
        <v>90</v>
      </c>
      <c r="NAM56" s="359" t="s">
        <v>90</v>
      </c>
      <c r="NAN56" s="359" t="s">
        <v>90</v>
      </c>
      <c r="NAO56" s="359" t="s">
        <v>90</v>
      </c>
      <c r="NAP56" s="359" t="s">
        <v>90</v>
      </c>
      <c r="NAQ56" s="359" t="s">
        <v>90</v>
      </c>
      <c r="NAR56" s="359" t="s">
        <v>90</v>
      </c>
      <c r="NAS56" s="359" t="s">
        <v>90</v>
      </c>
      <c r="NAT56" s="359" t="s">
        <v>90</v>
      </c>
      <c r="NAU56" s="359" t="s">
        <v>90</v>
      </c>
      <c r="NAV56" s="359" t="s">
        <v>90</v>
      </c>
      <c r="NAW56" s="359" t="s">
        <v>90</v>
      </c>
      <c r="NAX56" s="359" t="s">
        <v>90</v>
      </c>
      <c r="NAY56" s="359" t="s">
        <v>90</v>
      </c>
      <c r="NAZ56" s="359" t="s">
        <v>90</v>
      </c>
      <c r="NBA56" s="359" t="s">
        <v>90</v>
      </c>
      <c r="NBB56" s="359" t="s">
        <v>90</v>
      </c>
      <c r="NBC56" s="359" t="s">
        <v>90</v>
      </c>
      <c r="NBD56" s="359" t="s">
        <v>90</v>
      </c>
      <c r="NBE56" s="359" t="s">
        <v>90</v>
      </c>
      <c r="NBF56" s="359" t="s">
        <v>90</v>
      </c>
      <c r="NBG56" s="359" t="s">
        <v>90</v>
      </c>
      <c r="NBH56" s="359" t="s">
        <v>90</v>
      </c>
      <c r="NBI56" s="359" t="s">
        <v>90</v>
      </c>
      <c r="NBJ56" s="359" t="s">
        <v>90</v>
      </c>
      <c r="NBK56" s="359" t="s">
        <v>90</v>
      </c>
      <c r="NBL56" s="359" t="s">
        <v>90</v>
      </c>
      <c r="NBM56" s="359" t="s">
        <v>90</v>
      </c>
      <c r="NBN56" s="359" t="s">
        <v>90</v>
      </c>
      <c r="NBO56" s="359" t="s">
        <v>90</v>
      </c>
      <c r="NBP56" s="359" t="s">
        <v>90</v>
      </c>
      <c r="NBQ56" s="359" t="s">
        <v>90</v>
      </c>
      <c r="NBR56" s="359" t="s">
        <v>90</v>
      </c>
      <c r="NBS56" s="359" t="s">
        <v>90</v>
      </c>
      <c r="NBT56" s="359" t="s">
        <v>90</v>
      </c>
      <c r="NBU56" s="359" t="s">
        <v>90</v>
      </c>
      <c r="NBV56" s="359" t="s">
        <v>90</v>
      </c>
      <c r="NBW56" s="359" t="s">
        <v>90</v>
      </c>
      <c r="NBX56" s="359" t="s">
        <v>90</v>
      </c>
      <c r="NBY56" s="359" t="s">
        <v>90</v>
      </c>
      <c r="NBZ56" s="359" t="s">
        <v>90</v>
      </c>
      <c r="NCA56" s="359" t="s">
        <v>90</v>
      </c>
      <c r="NCB56" s="359" t="s">
        <v>90</v>
      </c>
      <c r="NCC56" s="359" t="s">
        <v>90</v>
      </c>
      <c r="NCD56" s="359" t="s">
        <v>90</v>
      </c>
      <c r="NCE56" s="359" t="s">
        <v>90</v>
      </c>
      <c r="NCF56" s="359" t="s">
        <v>90</v>
      </c>
      <c r="NCG56" s="359" t="s">
        <v>90</v>
      </c>
      <c r="NCH56" s="359" t="s">
        <v>90</v>
      </c>
      <c r="NCI56" s="359" t="s">
        <v>90</v>
      </c>
      <c r="NCJ56" s="359" t="s">
        <v>90</v>
      </c>
      <c r="NCK56" s="359" t="s">
        <v>90</v>
      </c>
      <c r="NCL56" s="359" t="s">
        <v>90</v>
      </c>
      <c r="NCM56" s="359" t="s">
        <v>90</v>
      </c>
      <c r="NCN56" s="359" t="s">
        <v>90</v>
      </c>
      <c r="NCO56" s="359" t="s">
        <v>90</v>
      </c>
      <c r="NCP56" s="359" t="s">
        <v>90</v>
      </c>
      <c r="NCQ56" s="359" t="s">
        <v>90</v>
      </c>
      <c r="NCR56" s="359" t="s">
        <v>90</v>
      </c>
      <c r="NCS56" s="359" t="s">
        <v>90</v>
      </c>
      <c r="NCT56" s="359" t="s">
        <v>90</v>
      </c>
      <c r="NCU56" s="359" t="s">
        <v>90</v>
      </c>
      <c r="NCV56" s="359" t="s">
        <v>90</v>
      </c>
      <c r="NCW56" s="359" t="s">
        <v>90</v>
      </c>
      <c r="NCX56" s="359" t="s">
        <v>90</v>
      </c>
      <c r="NCY56" s="359" t="s">
        <v>90</v>
      </c>
      <c r="NCZ56" s="359" t="s">
        <v>90</v>
      </c>
      <c r="NDA56" s="359" t="s">
        <v>90</v>
      </c>
      <c r="NDB56" s="359" t="s">
        <v>90</v>
      </c>
      <c r="NDC56" s="359" t="s">
        <v>90</v>
      </c>
      <c r="NDD56" s="359" t="s">
        <v>90</v>
      </c>
      <c r="NDE56" s="359" t="s">
        <v>90</v>
      </c>
      <c r="NDF56" s="359" t="s">
        <v>90</v>
      </c>
      <c r="NDG56" s="359" t="s">
        <v>90</v>
      </c>
      <c r="NDH56" s="359" t="s">
        <v>90</v>
      </c>
      <c r="NDI56" s="359" t="s">
        <v>90</v>
      </c>
      <c r="NDJ56" s="359" t="s">
        <v>90</v>
      </c>
      <c r="NDK56" s="359" t="s">
        <v>90</v>
      </c>
      <c r="NDL56" s="359" t="s">
        <v>90</v>
      </c>
      <c r="NDM56" s="359" t="s">
        <v>90</v>
      </c>
      <c r="NDN56" s="359" t="s">
        <v>90</v>
      </c>
      <c r="NDO56" s="359" t="s">
        <v>90</v>
      </c>
      <c r="NDP56" s="359" t="s">
        <v>90</v>
      </c>
      <c r="NDQ56" s="359" t="s">
        <v>90</v>
      </c>
      <c r="NDR56" s="359" t="s">
        <v>90</v>
      </c>
      <c r="NDS56" s="359" t="s">
        <v>90</v>
      </c>
      <c r="NDT56" s="359" t="s">
        <v>90</v>
      </c>
      <c r="NDU56" s="359" t="s">
        <v>90</v>
      </c>
      <c r="NDV56" s="359" t="s">
        <v>90</v>
      </c>
      <c r="NDW56" s="359" t="s">
        <v>90</v>
      </c>
      <c r="NDX56" s="359" t="s">
        <v>90</v>
      </c>
      <c r="NDY56" s="359" t="s">
        <v>90</v>
      </c>
      <c r="NDZ56" s="359" t="s">
        <v>90</v>
      </c>
      <c r="NEA56" s="359" t="s">
        <v>90</v>
      </c>
      <c r="NEB56" s="359" t="s">
        <v>90</v>
      </c>
      <c r="NEC56" s="359" t="s">
        <v>90</v>
      </c>
      <c r="NED56" s="359" t="s">
        <v>90</v>
      </c>
      <c r="NEE56" s="359" t="s">
        <v>90</v>
      </c>
      <c r="NEF56" s="359" t="s">
        <v>90</v>
      </c>
      <c r="NEG56" s="359" t="s">
        <v>90</v>
      </c>
      <c r="NEH56" s="359" t="s">
        <v>90</v>
      </c>
      <c r="NEI56" s="359" t="s">
        <v>90</v>
      </c>
      <c r="NEJ56" s="359" t="s">
        <v>90</v>
      </c>
      <c r="NEK56" s="359" t="s">
        <v>90</v>
      </c>
      <c r="NEL56" s="359" t="s">
        <v>90</v>
      </c>
      <c r="NEM56" s="359" t="s">
        <v>90</v>
      </c>
      <c r="NEN56" s="359" t="s">
        <v>90</v>
      </c>
      <c r="NEO56" s="359" t="s">
        <v>90</v>
      </c>
      <c r="NEP56" s="359" t="s">
        <v>90</v>
      </c>
      <c r="NEQ56" s="359" t="s">
        <v>90</v>
      </c>
      <c r="NER56" s="359" t="s">
        <v>90</v>
      </c>
      <c r="NES56" s="359" t="s">
        <v>90</v>
      </c>
      <c r="NET56" s="359" t="s">
        <v>90</v>
      </c>
      <c r="NEU56" s="359" t="s">
        <v>90</v>
      </c>
      <c r="NEV56" s="359" t="s">
        <v>90</v>
      </c>
      <c r="NEW56" s="359" t="s">
        <v>90</v>
      </c>
      <c r="NEX56" s="359" t="s">
        <v>90</v>
      </c>
      <c r="NEY56" s="359" t="s">
        <v>90</v>
      </c>
      <c r="NEZ56" s="359" t="s">
        <v>90</v>
      </c>
      <c r="NFA56" s="359" t="s">
        <v>90</v>
      </c>
      <c r="NFB56" s="359" t="s">
        <v>90</v>
      </c>
      <c r="NFC56" s="359" t="s">
        <v>90</v>
      </c>
      <c r="NFD56" s="359" t="s">
        <v>90</v>
      </c>
      <c r="NFE56" s="359" t="s">
        <v>90</v>
      </c>
      <c r="NFF56" s="359" t="s">
        <v>90</v>
      </c>
      <c r="NFG56" s="359" t="s">
        <v>90</v>
      </c>
      <c r="NFH56" s="359" t="s">
        <v>90</v>
      </c>
      <c r="NFI56" s="359" t="s">
        <v>90</v>
      </c>
      <c r="NFJ56" s="359" t="s">
        <v>90</v>
      </c>
      <c r="NFK56" s="359" t="s">
        <v>90</v>
      </c>
      <c r="NFL56" s="359" t="s">
        <v>90</v>
      </c>
      <c r="NFM56" s="359" t="s">
        <v>90</v>
      </c>
      <c r="NFN56" s="359" t="s">
        <v>90</v>
      </c>
      <c r="NFO56" s="359" t="s">
        <v>90</v>
      </c>
      <c r="NFP56" s="359" t="s">
        <v>90</v>
      </c>
      <c r="NFQ56" s="359" t="s">
        <v>90</v>
      </c>
      <c r="NFR56" s="359" t="s">
        <v>90</v>
      </c>
      <c r="NFS56" s="359" t="s">
        <v>90</v>
      </c>
      <c r="NFT56" s="359" t="s">
        <v>90</v>
      </c>
      <c r="NFU56" s="359" t="s">
        <v>90</v>
      </c>
      <c r="NFV56" s="359" t="s">
        <v>90</v>
      </c>
      <c r="NFW56" s="359" t="s">
        <v>90</v>
      </c>
      <c r="NFX56" s="359" t="s">
        <v>90</v>
      </c>
      <c r="NFY56" s="359" t="s">
        <v>90</v>
      </c>
      <c r="NFZ56" s="359" t="s">
        <v>90</v>
      </c>
      <c r="NGA56" s="359" t="s">
        <v>90</v>
      </c>
      <c r="NGB56" s="359" t="s">
        <v>90</v>
      </c>
      <c r="NGC56" s="359" t="s">
        <v>90</v>
      </c>
      <c r="NGD56" s="359" t="s">
        <v>90</v>
      </c>
      <c r="NGE56" s="359" t="s">
        <v>90</v>
      </c>
      <c r="NGF56" s="359" t="s">
        <v>90</v>
      </c>
      <c r="NGG56" s="359" t="s">
        <v>90</v>
      </c>
      <c r="NGH56" s="359" t="s">
        <v>90</v>
      </c>
      <c r="NGI56" s="359" t="s">
        <v>90</v>
      </c>
      <c r="NGJ56" s="359" t="s">
        <v>90</v>
      </c>
      <c r="NGK56" s="359" t="s">
        <v>90</v>
      </c>
      <c r="NGL56" s="359" t="s">
        <v>90</v>
      </c>
      <c r="NGM56" s="359" t="s">
        <v>90</v>
      </c>
      <c r="NGN56" s="359" t="s">
        <v>90</v>
      </c>
      <c r="NGO56" s="359" t="s">
        <v>90</v>
      </c>
      <c r="NGP56" s="359" t="s">
        <v>90</v>
      </c>
      <c r="NGQ56" s="359" t="s">
        <v>90</v>
      </c>
      <c r="NGR56" s="359" t="s">
        <v>90</v>
      </c>
      <c r="NGS56" s="359" t="s">
        <v>90</v>
      </c>
      <c r="NGT56" s="359" t="s">
        <v>90</v>
      </c>
      <c r="NGU56" s="359" t="s">
        <v>90</v>
      </c>
      <c r="NGV56" s="359" t="s">
        <v>90</v>
      </c>
      <c r="NGW56" s="359" t="s">
        <v>90</v>
      </c>
      <c r="NGX56" s="359" t="s">
        <v>90</v>
      </c>
      <c r="NGY56" s="359" t="s">
        <v>90</v>
      </c>
      <c r="NGZ56" s="359" t="s">
        <v>90</v>
      </c>
      <c r="NHA56" s="359" t="s">
        <v>90</v>
      </c>
      <c r="NHB56" s="359" t="s">
        <v>90</v>
      </c>
      <c r="NHC56" s="359" t="s">
        <v>90</v>
      </c>
      <c r="NHD56" s="359" t="s">
        <v>90</v>
      </c>
      <c r="NHE56" s="359" t="s">
        <v>90</v>
      </c>
      <c r="NHF56" s="359" t="s">
        <v>90</v>
      </c>
      <c r="NHG56" s="359" t="s">
        <v>90</v>
      </c>
      <c r="NHH56" s="359" t="s">
        <v>90</v>
      </c>
      <c r="NHI56" s="359" t="s">
        <v>90</v>
      </c>
      <c r="NHJ56" s="359" t="s">
        <v>90</v>
      </c>
      <c r="NHK56" s="359" t="s">
        <v>90</v>
      </c>
      <c r="NHL56" s="359" t="s">
        <v>90</v>
      </c>
      <c r="NHM56" s="359" t="s">
        <v>90</v>
      </c>
      <c r="NHN56" s="359" t="s">
        <v>90</v>
      </c>
      <c r="NHO56" s="359" t="s">
        <v>90</v>
      </c>
      <c r="NHP56" s="359" t="s">
        <v>90</v>
      </c>
      <c r="NHQ56" s="359" t="s">
        <v>90</v>
      </c>
      <c r="NHR56" s="359" t="s">
        <v>90</v>
      </c>
      <c r="NHS56" s="359" t="s">
        <v>90</v>
      </c>
      <c r="NHT56" s="359" t="s">
        <v>90</v>
      </c>
      <c r="NHU56" s="359" t="s">
        <v>90</v>
      </c>
      <c r="NHV56" s="359" t="s">
        <v>90</v>
      </c>
      <c r="NHW56" s="359" t="s">
        <v>90</v>
      </c>
      <c r="NHX56" s="359" t="s">
        <v>90</v>
      </c>
      <c r="NHY56" s="359" t="s">
        <v>90</v>
      </c>
      <c r="NHZ56" s="359" t="s">
        <v>90</v>
      </c>
      <c r="NIA56" s="359" t="s">
        <v>90</v>
      </c>
      <c r="NIB56" s="359" t="s">
        <v>90</v>
      </c>
      <c r="NIC56" s="359" t="s">
        <v>90</v>
      </c>
      <c r="NID56" s="359" t="s">
        <v>90</v>
      </c>
      <c r="NIE56" s="359" t="s">
        <v>90</v>
      </c>
      <c r="NIF56" s="359" t="s">
        <v>90</v>
      </c>
      <c r="NIG56" s="359" t="s">
        <v>90</v>
      </c>
      <c r="NIH56" s="359" t="s">
        <v>90</v>
      </c>
      <c r="NII56" s="359" t="s">
        <v>90</v>
      </c>
      <c r="NIJ56" s="359" t="s">
        <v>90</v>
      </c>
      <c r="NIK56" s="359" t="s">
        <v>90</v>
      </c>
      <c r="NIL56" s="359" t="s">
        <v>90</v>
      </c>
      <c r="NIM56" s="359" t="s">
        <v>90</v>
      </c>
      <c r="NIN56" s="359" t="s">
        <v>90</v>
      </c>
      <c r="NIO56" s="359" t="s">
        <v>90</v>
      </c>
      <c r="NIP56" s="359" t="s">
        <v>90</v>
      </c>
      <c r="NIQ56" s="359" t="s">
        <v>90</v>
      </c>
      <c r="NIR56" s="359" t="s">
        <v>90</v>
      </c>
      <c r="NIS56" s="359" t="s">
        <v>90</v>
      </c>
      <c r="NIT56" s="359" t="s">
        <v>90</v>
      </c>
      <c r="NIU56" s="359" t="s">
        <v>90</v>
      </c>
      <c r="NIV56" s="359" t="s">
        <v>90</v>
      </c>
      <c r="NIW56" s="359" t="s">
        <v>90</v>
      </c>
      <c r="NIX56" s="359" t="s">
        <v>90</v>
      </c>
      <c r="NIY56" s="359" t="s">
        <v>90</v>
      </c>
      <c r="NIZ56" s="359" t="s">
        <v>90</v>
      </c>
      <c r="NJA56" s="359" t="s">
        <v>90</v>
      </c>
      <c r="NJB56" s="359" t="s">
        <v>90</v>
      </c>
      <c r="NJC56" s="359" t="s">
        <v>90</v>
      </c>
      <c r="NJD56" s="359" t="s">
        <v>90</v>
      </c>
      <c r="NJE56" s="359" t="s">
        <v>90</v>
      </c>
      <c r="NJF56" s="359" t="s">
        <v>90</v>
      </c>
      <c r="NJG56" s="359" t="s">
        <v>90</v>
      </c>
      <c r="NJH56" s="359" t="s">
        <v>90</v>
      </c>
      <c r="NJI56" s="359" t="s">
        <v>90</v>
      </c>
      <c r="NJJ56" s="359" t="s">
        <v>90</v>
      </c>
      <c r="NJK56" s="359" t="s">
        <v>90</v>
      </c>
      <c r="NJL56" s="359" t="s">
        <v>90</v>
      </c>
      <c r="NJM56" s="359" t="s">
        <v>90</v>
      </c>
      <c r="NJN56" s="359" t="s">
        <v>90</v>
      </c>
      <c r="NJO56" s="359" t="s">
        <v>90</v>
      </c>
      <c r="NJP56" s="359" t="s">
        <v>90</v>
      </c>
      <c r="NJQ56" s="359" t="s">
        <v>90</v>
      </c>
      <c r="NJR56" s="359" t="s">
        <v>90</v>
      </c>
      <c r="NJS56" s="359" t="s">
        <v>90</v>
      </c>
      <c r="NJT56" s="359" t="s">
        <v>90</v>
      </c>
      <c r="NJU56" s="359" t="s">
        <v>90</v>
      </c>
      <c r="NJV56" s="359" t="s">
        <v>90</v>
      </c>
      <c r="NJW56" s="359" t="s">
        <v>90</v>
      </c>
      <c r="NJX56" s="359" t="s">
        <v>90</v>
      </c>
      <c r="NJY56" s="359" t="s">
        <v>90</v>
      </c>
      <c r="NJZ56" s="359" t="s">
        <v>90</v>
      </c>
      <c r="NKA56" s="359" t="s">
        <v>90</v>
      </c>
      <c r="NKB56" s="359" t="s">
        <v>90</v>
      </c>
      <c r="NKC56" s="359" t="s">
        <v>90</v>
      </c>
      <c r="NKD56" s="359" t="s">
        <v>90</v>
      </c>
      <c r="NKE56" s="359" t="s">
        <v>90</v>
      </c>
      <c r="NKF56" s="359" t="s">
        <v>90</v>
      </c>
      <c r="NKG56" s="359" t="s">
        <v>90</v>
      </c>
      <c r="NKH56" s="359" t="s">
        <v>90</v>
      </c>
      <c r="NKI56" s="359" t="s">
        <v>90</v>
      </c>
      <c r="NKJ56" s="359" t="s">
        <v>90</v>
      </c>
      <c r="NKK56" s="359" t="s">
        <v>90</v>
      </c>
      <c r="NKL56" s="359" t="s">
        <v>90</v>
      </c>
      <c r="NKM56" s="359" t="s">
        <v>90</v>
      </c>
      <c r="NKN56" s="359" t="s">
        <v>90</v>
      </c>
      <c r="NKO56" s="359" t="s">
        <v>90</v>
      </c>
      <c r="NKP56" s="359" t="s">
        <v>90</v>
      </c>
      <c r="NKQ56" s="359" t="s">
        <v>90</v>
      </c>
      <c r="NKR56" s="359" t="s">
        <v>90</v>
      </c>
      <c r="NKS56" s="359" t="s">
        <v>90</v>
      </c>
      <c r="NKT56" s="359" t="s">
        <v>90</v>
      </c>
      <c r="NKU56" s="359" t="s">
        <v>90</v>
      </c>
      <c r="NKV56" s="359" t="s">
        <v>90</v>
      </c>
      <c r="NKW56" s="359" t="s">
        <v>90</v>
      </c>
      <c r="NKX56" s="359" t="s">
        <v>90</v>
      </c>
      <c r="NKY56" s="359" t="s">
        <v>90</v>
      </c>
      <c r="NKZ56" s="359" t="s">
        <v>90</v>
      </c>
      <c r="NLA56" s="359" t="s">
        <v>90</v>
      </c>
      <c r="NLB56" s="359" t="s">
        <v>90</v>
      </c>
      <c r="NLC56" s="359" t="s">
        <v>90</v>
      </c>
      <c r="NLD56" s="359" t="s">
        <v>90</v>
      </c>
      <c r="NLE56" s="359" t="s">
        <v>90</v>
      </c>
      <c r="NLF56" s="359" t="s">
        <v>90</v>
      </c>
      <c r="NLG56" s="359" t="s">
        <v>90</v>
      </c>
      <c r="NLH56" s="359" t="s">
        <v>90</v>
      </c>
      <c r="NLI56" s="359" t="s">
        <v>90</v>
      </c>
      <c r="NLJ56" s="359" t="s">
        <v>90</v>
      </c>
      <c r="NLK56" s="359" t="s">
        <v>90</v>
      </c>
      <c r="NLL56" s="359" t="s">
        <v>90</v>
      </c>
      <c r="NLM56" s="359" t="s">
        <v>90</v>
      </c>
      <c r="NLN56" s="359" t="s">
        <v>90</v>
      </c>
      <c r="NLO56" s="359" t="s">
        <v>90</v>
      </c>
      <c r="NLP56" s="359" t="s">
        <v>90</v>
      </c>
      <c r="NLQ56" s="359" t="s">
        <v>90</v>
      </c>
      <c r="NLR56" s="359" t="s">
        <v>90</v>
      </c>
      <c r="NLS56" s="359" t="s">
        <v>90</v>
      </c>
      <c r="NLT56" s="359" t="s">
        <v>90</v>
      </c>
      <c r="NLU56" s="359" t="s">
        <v>90</v>
      </c>
      <c r="NLV56" s="359" t="s">
        <v>90</v>
      </c>
      <c r="NLW56" s="359" t="s">
        <v>90</v>
      </c>
      <c r="NLX56" s="359" t="s">
        <v>90</v>
      </c>
      <c r="NLY56" s="359" t="s">
        <v>90</v>
      </c>
      <c r="NLZ56" s="359" t="s">
        <v>90</v>
      </c>
      <c r="NMA56" s="359" t="s">
        <v>90</v>
      </c>
      <c r="NMB56" s="359" t="s">
        <v>90</v>
      </c>
      <c r="NMC56" s="359" t="s">
        <v>90</v>
      </c>
      <c r="NMD56" s="359" t="s">
        <v>90</v>
      </c>
      <c r="NME56" s="359" t="s">
        <v>90</v>
      </c>
      <c r="NMF56" s="359" t="s">
        <v>90</v>
      </c>
      <c r="NMG56" s="359" t="s">
        <v>90</v>
      </c>
      <c r="NMH56" s="359" t="s">
        <v>90</v>
      </c>
      <c r="NMI56" s="359" t="s">
        <v>90</v>
      </c>
      <c r="NMJ56" s="359" t="s">
        <v>90</v>
      </c>
      <c r="NMK56" s="359" t="s">
        <v>90</v>
      </c>
      <c r="NML56" s="359" t="s">
        <v>90</v>
      </c>
      <c r="NMM56" s="359" t="s">
        <v>90</v>
      </c>
      <c r="NMN56" s="359" t="s">
        <v>90</v>
      </c>
      <c r="NMO56" s="359" t="s">
        <v>90</v>
      </c>
      <c r="NMP56" s="359" t="s">
        <v>90</v>
      </c>
      <c r="NMQ56" s="359" t="s">
        <v>90</v>
      </c>
      <c r="NMR56" s="359" t="s">
        <v>90</v>
      </c>
      <c r="NMS56" s="359" t="s">
        <v>90</v>
      </c>
      <c r="NMT56" s="359" t="s">
        <v>90</v>
      </c>
      <c r="NMU56" s="359" t="s">
        <v>90</v>
      </c>
      <c r="NMV56" s="359" t="s">
        <v>90</v>
      </c>
      <c r="NMW56" s="359" t="s">
        <v>90</v>
      </c>
      <c r="NMX56" s="359" t="s">
        <v>90</v>
      </c>
      <c r="NMY56" s="359" t="s">
        <v>90</v>
      </c>
      <c r="NMZ56" s="359" t="s">
        <v>90</v>
      </c>
      <c r="NNA56" s="359" t="s">
        <v>90</v>
      </c>
      <c r="NNB56" s="359" t="s">
        <v>90</v>
      </c>
      <c r="NNC56" s="359" t="s">
        <v>90</v>
      </c>
      <c r="NND56" s="359" t="s">
        <v>90</v>
      </c>
      <c r="NNE56" s="359" t="s">
        <v>90</v>
      </c>
      <c r="NNF56" s="359" t="s">
        <v>90</v>
      </c>
      <c r="NNG56" s="359" t="s">
        <v>90</v>
      </c>
      <c r="NNH56" s="359" t="s">
        <v>90</v>
      </c>
      <c r="NNI56" s="359" t="s">
        <v>90</v>
      </c>
      <c r="NNJ56" s="359" t="s">
        <v>90</v>
      </c>
      <c r="NNK56" s="359" t="s">
        <v>90</v>
      </c>
      <c r="NNL56" s="359" t="s">
        <v>90</v>
      </c>
      <c r="NNM56" s="359" t="s">
        <v>90</v>
      </c>
      <c r="NNN56" s="359" t="s">
        <v>90</v>
      </c>
      <c r="NNO56" s="359" t="s">
        <v>90</v>
      </c>
      <c r="NNP56" s="359" t="s">
        <v>90</v>
      </c>
      <c r="NNQ56" s="359" t="s">
        <v>90</v>
      </c>
      <c r="NNR56" s="359" t="s">
        <v>90</v>
      </c>
      <c r="NNS56" s="359" t="s">
        <v>90</v>
      </c>
      <c r="NNT56" s="359" t="s">
        <v>90</v>
      </c>
      <c r="NNU56" s="359" t="s">
        <v>90</v>
      </c>
      <c r="NNV56" s="359" t="s">
        <v>90</v>
      </c>
      <c r="NNW56" s="359" t="s">
        <v>90</v>
      </c>
      <c r="NNX56" s="359" t="s">
        <v>90</v>
      </c>
      <c r="NNY56" s="359" t="s">
        <v>90</v>
      </c>
      <c r="NNZ56" s="359" t="s">
        <v>90</v>
      </c>
      <c r="NOA56" s="359" t="s">
        <v>90</v>
      </c>
      <c r="NOB56" s="359" t="s">
        <v>90</v>
      </c>
      <c r="NOC56" s="359" t="s">
        <v>90</v>
      </c>
      <c r="NOD56" s="359" t="s">
        <v>90</v>
      </c>
      <c r="NOE56" s="359" t="s">
        <v>90</v>
      </c>
      <c r="NOF56" s="359" t="s">
        <v>90</v>
      </c>
      <c r="NOG56" s="359" t="s">
        <v>90</v>
      </c>
      <c r="NOH56" s="359" t="s">
        <v>90</v>
      </c>
      <c r="NOI56" s="359" t="s">
        <v>90</v>
      </c>
      <c r="NOJ56" s="359" t="s">
        <v>90</v>
      </c>
      <c r="NOK56" s="359" t="s">
        <v>90</v>
      </c>
      <c r="NOL56" s="359" t="s">
        <v>90</v>
      </c>
      <c r="NOM56" s="359" t="s">
        <v>90</v>
      </c>
      <c r="NON56" s="359" t="s">
        <v>90</v>
      </c>
      <c r="NOO56" s="359" t="s">
        <v>90</v>
      </c>
      <c r="NOP56" s="359" t="s">
        <v>90</v>
      </c>
      <c r="NOQ56" s="359" t="s">
        <v>90</v>
      </c>
      <c r="NOR56" s="359" t="s">
        <v>90</v>
      </c>
      <c r="NOS56" s="359" t="s">
        <v>90</v>
      </c>
      <c r="NOT56" s="359" t="s">
        <v>90</v>
      </c>
      <c r="NOU56" s="359" t="s">
        <v>90</v>
      </c>
      <c r="NOV56" s="359" t="s">
        <v>90</v>
      </c>
      <c r="NOW56" s="359" t="s">
        <v>90</v>
      </c>
      <c r="NOX56" s="359" t="s">
        <v>90</v>
      </c>
      <c r="NOY56" s="359" t="s">
        <v>90</v>
      </c>
      <c r="NOZ56" s="359" t="s">
        <v>90</v>
      </c>
      <c r="NPA56" s="359" t="s">
        <v>90</v>
      </c>
      <c r="NPB56" s="359" t="s">
        <v>90</v>
      </c>
      <c r="NPC56" s="359" t="s">
        <v>90</v>
      </c>
      <c r="NPD56" s="359" t="s">
        <v>90</v>
      </c>
      <c r="NPE56" s="359" t="s">
        <v>90</v>
      </c>
      <c r="NPF56" s="359" t="s">
        <v>90</v>
      </c>
      <c r="NPG56" s="359" t="s">
        <v>90</v>
      </c>
      <c r="NPH56" s="359" t="s">
        <v>90</v>
      </c>
      <c r="NPI56" s="359" t="s">
        <v>90</v>
      </c>
      <c r="NPJ56" s="359" t="s">
        <v>90</v>
      </c>
      <c r="NPK56" s="359" t="s">
        <v>90</v>
      </c>
      <c r="NPL56" s="359" t="s">
        <v>90</v>
      </c>
      <c r="NPM56" s="359" t="s">
        <v>90</v>
      </c>
      <c r="NPN56" s="359" t="s">
        <v>90</v>
      </c>
      <c r="NPO56" s="359" t="s">
        <v>90</v>
      </c>
      <c r="NPP56" s="359" t="s">
        <v>90</v>
      </c>
      <c r="NPQ56" s="359" t="s">
        <v>90</v>
      </c>
      <c r="NPR56" s="359" t="s">
        <v>90</v>
      </c>
      <c r="NPS56" s="359" t="s">
        <v>90</v>
      </c>
      <c r="NPT56" s="359" t="s">
        <v>90</v>
      </c>
      <c r="NPU56" s="359" t="s">
        <v>90</v>
      </c>
      <c r="NPV56" s="359" t="s">
        <v>90</v>
      </c>
      <c r="NPW56" s="359" t="s">
        <v>90</v>
      </c>
      <c r="NPX56" s="359" t="s">
        <v>90</v>
      </c>
      <c r="NPY56" s="359" t="s">
        <v>90</v>
      </c>
      <c r="NPZ56" s="359" t="s">
        <v>90</v>
      </c>
      <c r="NQA56" s="359" t="s">
        <v>90</v>
      </c>
      <c r="NQB56" s="359" t="s">
        <v>90</v>
      </c>
      <c r="NQC56" s="359" t="s">
        <v>90</v>
      </c>
      <c r="NQD56" s="359" t="s">
        <v>90</v>
      </c>
      <c r="NQE56" s="359" t="s">
        <v>90</v>
      </c>
      <c r="NQF56" s="359" t="s">
        <v>90</v>
      </c>
      <c r="NQG56" s="359" t="s">
        <v>90</v>
      </c>
      <c r="NQH56" s="359" t="s">
        <v>90</v>
      </c>
      <c r="NQI56" s="359" t="s">
        <v>90</v>
      </c>
      <c r="NQJ56" s="359" t="s">
        <v>90</v>
      </c>
      <c r="NQK56" s="359" t="s">
        <v>90</v>
      </c>
      <c r="NQL56" s="359" t="s">
        <v>90</v>
      </c>
      <c r="NQM56" s="359" t="s">
        <v>90</v>
      </c>
      <c r="NQN56" s="359" t="s">
        <v>90</v>
      </c>
      <c r="NQO56" s="359" t="s">
        <v>90</v>
      </c>
      <c r="NQP56" s="359" t="s">
        <v>90</v>
      </c>
      <c r="NQQ56" s="359" t="s">
        <v>90</v>
      </c>
      <c r="NQR56" s="359" t="s">
        <v>90</v>
      </c>
      <c r="NQS56" s="359" t="s">
        <v>90</v>
      </c>
      <c r="NQT56" s="359" t="s">
        <v>90</v>
      </c>
      <c r="NQU56" s="359" t="s">
        <v>90</v>
      </c>
      <c r="NQV56" s="359" t="s">
        <v>90</v>
      </c>
      <c r="NQW56" s="359" t="s">
        <v>90</v>
      </c>
      <c r="NQX56" s="359" t="s">
        <v>90</v>
      </c>
      <c r="NQY56" s="359" t="s">
        <v>90</v>
      </c>
      <c r="NQZ56" s="359" t="s">
        <v>90</v>
      </c>
      <c r="NRA56" s="359" t="s">
        <v>90</v>
      </c>
      <c r="NRB56" s="359" t="s">
        <v>90</v>
      </c>
      <c r="NRC56" s="359" t="s">
        <v>90</v>
      </c>
      <c r="NRD56" s="359" t="s">
        <v>90</v>
      </c>
      <c r="NRE56" s="359" t="s">
        <v>90</v>
      </c>
      <c r="NRF56" s="359" t="s">
        <v>90</v>
      </c>
      <c r="NRG56" s="359" t="s">
        <v>90</v>
      </c>
      <c r="NRH56" s="359" t="s">
        <v>90</v>
      </c>
      <c r="NRI56" s="359" t="s">
        <v>90</v>
      </c>
      <c r="NRJ56" s="359" t="s">
        <v>90</v>
      </c>
      <c r="NRK56" s="359" t="s">
        <v>90</v>
      </c>
      <c r="NRL56" s="359" t="s">
        <v>90</v>
      </c>
      <c r="NRM56" s="359" t="s">
        <v>90</v>
      </c>
      <c r="NRN56" s="359" t="s">
        <v>90</v>
      </c>
      <c r="NRO56" s="359" t="s">
        <v>90</v>
      </c>
      <c r="NRP56" s="359" t="s">
        <v>90</v>
      </c>
      <c r="NRQ56" s="359" t="s">
        <v>90</v>
      </c>
      <c r="NRR56" s="359" t="s">
        <v>90</v>
      </c>
      <c r="NRS56" s="359" t="s">
        <v>90</v>
      </c>
      <c r="NRT56" s="359" t="s">
        <v>90</v>
      </c>
      <c r="NRU56" s="359" t="s">
        <v>90</v>
      </c>
      <c r="NRV56" s="359" t="s">
        <v>90</v>
      </c>
      <c r="NRW56" s="359" t="s">
        <v>90</v>
      </c>
      <c r="NRX56" s="359" t="s">
        <v>90</v>
      </c>
      <c r="NRY56" s="359" t="s">
        <v>90</v>
      </c>
      <c r="NRZ56" s="359" t="s">
        <v>90</v>
      </c>
      <c r="NSA56" s="359" t="s">
        <v>90</v>
      </c>
      <c r="NSB56" s="359" t="s">
        <v>90</v>
      </c>
      <c r="NSC56" s="359" t="s">
        <v>90</v>
      </c>
      <c r="NSD56" s="359" t="s">
        <v>90</v>
      </c>
      <c r="NSE56" s="359" t="s">
        <v>90</v>
      </c>
      <c r="NSF56" s="359" t="s">
        <v>90</v>
      </c>
      <c r="NSG56" s="359" t="s">
        <v>90</v>
      </c>
      <c r="NSH56" s="359" t="s">
        <v>90</v>
      </c>
      <c r="NSI56" s="359" t="s">
        <v>90</v>
      </c>
      <c r="NSJ56" s="359" t="s">
        <v>90</v>
      </c>
      <c r="NSK56" s="359" t="s">
        <v>90</v>
      </c>
      <c r="NSL56" s="359" t="s">
        <v>90</v>
      </c>
      <c r="NSM56" s="359" t="s">
        <v>90</v>
      </c>
      <c r="NSN56" s="359" t="s">
        <v>90</v>
      </c>
      <c r="NSO56" s="359" t="s">
        <v>90</v>
      </c>
      <c r="NSP56" s="359" t="s">
        <v>90</v>
      </c>
      <c r="NSQ56" s="359" t="s">
        <v>90</v>
      </c>
      <c r="NSR56" s="359" t="s">
        <v>90</v>
      </c>
      <c r="NSS56" s="359" t="s">
        <v>90</v>
      </c>
      <c r="NST56" s="359" t="s">
        <v>90</v>
      </c>
      <c r="NSU56" s="359" t="s">
        <v>90</v>
      </c>
      <c r="NSV56" s="359" t="s">
        <v>90</v>
      </c>
      <c r="NSW56" s="359" t="s">
        <v>90</v>
      </c>
      <c r="NSX56" s="359" t="s">
        <v>90</v>
      </c>
      <c r="NSY56" s="359" t="s">
        <v>90</v>
      </c>
      <c r="NSZ56" s="359" t="s">
        <v>90</v>
      </c>
      <c r="NTA56" s="359" t="s">
        <v>90</v>
      </c>
      <c r="NTB56" s="359" t="s">
        <v>90</v>
      </c>
      <c r="NTC56" s="359" t="s">
        <v>90</v>
      </c>
      <c r="NTD56" s="359" t="s">
        <v>90</v>
      </c>
      <c r="NTE56" s="359" t="s">
        <v>90</v>
      </c>
      <c r="NTF56" s="359" t="s">
        <v>90</v>
      </c>
      <c r="NTG56" s="359" t="s">
        <v>90</v>
      </c>
      <c r="NTH56" s="359" t="s">
        <v>90</v>
      </c>
      <c r="NTI56" s="359" t="s">
        <v>90</v>
      </c>
      <c r="NTJ56" s="359" t="s">
        <v>90</v>
      </c>
      <c r="NTK56" s="359" t="s">
        <v>90</v>
      </c>
      <c r="NTL56" s="359" t="s">
        <v>90</v>
      </c>
      <c r="NTM56" s="359" t="s">
        <v>90</v>
      </c>
      <c r="NTN56" s="359" t="s">
        <v>90</v>
      </c>
      <c r="NTO56" s="359" t="s">
        <v>90</v>
      </c>
      <c r="NTP56" s="359" t="s">
        <v>90</v>
      </c>
      <c r="NTQ56" s="359" t="s">
        <v>90</v>
      </c>
      <c r="NTR56" s="359" t="s">
        <v>90</v>
      </c>
      <c r="NTS56" s="359" t="s">
        <v>90</v>
      </c>
      <c r="NTT56" s="359" t="s">
        <v>90</v>
      </c>
      <c r="NTU56" s="359" t="s">
        <v>90</v>
      </c>
      <c r="NTV56" s="359" t="s">
        <v>90</v>
      </c>
      <c r="NTW56" s="359" t="s">
        <v>90</v>
      </c>
      <c r="NTX56" s="359" t="s">
        <v>90</v>
      </c>
      <c r="NTY56" s="359" t="s">
        <v>90</v>
      </c>
      <c r="NTZ56" s="359" t="s">
        <v>90</v>
      </c>
      <c r="NUA56" s="359" t="s">
        <v>90</v>
      </c>
      <c r="NUB56" s="359" t="s">
        <v>90</v>
      </c>
      <c r="NUC56" s="359" t="s">
        <v>90</v>
      </c>
      <c r="NUD56" s="359" t="s">
        <v>90</v>
      </c>
      <c r="NUE56" s="359" t="s">
        <v>90</v>
      </c>
      <c r="NUF56" s="359" t="s">
        <v>90</v>
      </c>
      <c r="NUG56" s="359" t="s">
        <v>90</v>
      </c>
      <c r="NUH56" s="359" t="s">
        <v>90</v>
      </c>
      <c r="NUI56" s="359" t="s">
        <v>90</v>
      </c>
      <c r="NUJ56" s="359" t="s">
        <v>90</v>
      </c>
      <c r="NUK56" s="359" t="s">
        <v>90</v>
      </c>
      <c r="NUL56" s="359" t="s">
        <v>90</v>
      </c>
      <c r="NUM56" s="359" t="s">
        <v>90</v>
      </c>
      <c r="NUN56" s="359" t="s">
        <v>90</v>
      </c>
      <c r="NUO56" s="359" t="s">
        <v>90</v>
      </c>
      <c r="NUP56" s="359" t="s">
        <v>90</v>
      </c>
      <c r="NUQ56" s="359" t="s">
        <v>90</v>
      </c>
      <c r="NUR56" s="359" t="s">
        <v>90</v>
      </c>
      <c r="NUS56" s="359" t="s">
        <v>90</v>
      </c>
      <c r="NUT56" s="359" t="s">
        <v>90</v>
      </c>
      <c r="NUU56" s="359" t="s">
        <v>90</v>
      </c>
      <c r="NUV56" s="359" t="s">
        <v>90</v>
      </c>
      <c r="NUW56" s="359" t="s">
        <v>90</v>
      </c>
      <c r="NUX56" s="359" t="s">
        <v>90</v>
      </c>
      <c r="NUY56" s="359" t="s">
        <v>90</v>
      </c>
      <c r="NUZ56" s="359" t="s">
        <v>90</v>
      </c>
      <c r="NVA56" s="359" t="s">
        <v>90</v>
      </c>
      <c r="NVB56" s="359" t="s">
        <v>90</v>
      </c>
      <c r="NVC56" s="359" t="s">
        <v>90</v>
      </c>
      <c r="NVD56" s="359" t="s">
        <v>90</v>
      </c>
      <c r="NVE56" s="359" t="s">
        <v>90</v>
      </c>
      <c r="NVF56" s="359" t="s">
        <v>90</v>
      </c>
      <c r="NVG56" s="359" t="s">
        <v>90</v>
      </c>
      <c r="NVH56" s="359" t="s">
        <v>90</v>
      </c>
      <c r="NVI56" s="359" t="s">
        <v>90</v>
      </c>
      <c r="NVJ56" s="359" t="s">
        <v>90</v>
      </c>
      <c r="NVK56" s="359" t="s">
        <v>90</v>
      </c>
      <c r="NVL56" s="359" t="s">
        <v>90</v>
      </c>
      <c r="NVM56" s="359" t="s">
        <v>90</v>
      </c>
      <c r="NVN56" s="359" t="s">
        <v>90</v>
      </c>
      <c r="NVO56" s="359" t="s">
        <v>90</v>
      </c>
      <c r="NVP56" s="359" t="s">
        <v>90</v>
      </c>
      <c r="NVQ56" s="359" t="s">
        <v>90</v>
      </c>
      <c r="NVR56" s="359" t="s">
        <v>90</v>
      </c>
      <c r="NVS56" s="359" t="s">
        <v>90</v>
      </c>
      <c r="NVT56" s="359" t="s">
        <v>90</v>
      </c>
      <c r="NVU56" s="359" t="s">
        <v>90</v>
      </c>
      <c r="NVV56" s="359" t="s">
        <v>90</v>
      </c>
      <c r="NVW56" s="359" t="s">
        <v>90</v>
      </c>
      <c r="NVX56" s="359" t="s">
        <v>90</v>
      </c>
      <c r="NVY56" s="359" t="s">
        <v>90</v>
      </c>
      <c r="NVZ56" s="359" t="s">
        <v>90</v>
      </c>
      <c r="NWA56" s="359" t="s">
        <v>90</v>
      </c>
      <c r="NWB56" s="359" t="s">
        <v>90</v>
      </c>
      <c r="NWC56" s="359" t="s">
        <v>90</v>
      </c>
      <c r="NWD56" s="359" t="s">
        <v>90</v>
      </c>
      <c r="NWE56" s="359" t="s">
        <v>90</v>
      </c>
      <c r="NWF56" s="359" t="s">
        <v>90</v>
      </c>
      <c r="NWG56" s="359" t="s">
        <v>90</v>
      </c>
      <c r="NWH56" s="359" t="s">
        <v>90</v>
      </c>
      <c r="NWI56" s="359" t="s">
        <v>90</v>
      </c>
      <c r="NWJ56" s="359" t="s">
        <v>90</v>
      </c>
      <c r="NWK56" s="359" t="s">
        <v>90</v>
      </c>
      <c r="NWL56" s="359" t="s">
        <v>90</v>
      </c>
      <c r="NWM56" s="359" t="s">
        <v>90</v>
      </c>
      <c r="NWN56" s="359" t="s">
        <v>90</v>
      </c>
      <c r="NWO56" s="359" t="s">
        <v>90</v>
      </c>
      <c r="NWP56" s="359" t="s">
        <v>90</v>
      </c>
      <c r="NWQ56" s="359" t="s">
        <v>90</v>
      </c>
      <c r="NWR56" s="359" t="s">
        <v>90</v>
      </c>
      <c r="NWS56" s="359" t="s">
        <v>90</v>
      </c>
      <c r="NWT56" s="359" t="s">
        <v>90</v>
      </c>
      <c r="NWU56" s="359" t="s">
        <v>90</v>
      </c>
      <c r="NWV56" s="359" t="s">
        <v>90</v>
      </c>
      <c r="NWW56" s="359" t="s">
        <v>90</v>
      </c>
      <c r="NWX56" s="359" t="s">
        <v>90</v>
      </c>
      <c r="NWY56" s="359" t="s">
        <v>90</v>
      </c>
      <c r="NWZ56" s="359" t="s">
        <v>90</v>
      </c>
      <c r="NXA56" s="359" t="s">
        <v>90</v>
      </c>
      <c r="NXB56" s="359" t="s">
        <v>90</v>
      </c>
      <c r="NXC56" s="359" t="s">
        <v>90</v>
      </c>
      <c r="NXD56" s="359" t="s">
        <v>90</v>
      </c>
      <c r="NXE56" s="359" t="s">
        <v>90</v>
      </c>
      <c r="NXF56" s="359" t="s">
        <v>90</v>
      </c>
      <c r="NXG56" s="359" t="s">
        <v>90</v>
      </c>
      <c r="NXH56" s="359" t="s">
        <v>90</v>
      </c>
      <c r="NXI56" s="359" t="s">
        <v>90</v>
      </c>
      <c r="NXJ56" s="359" t="s">
        <v>90</v>
      </c>
      <c r="NXK56" s="359" t="s">
        <v>90</v>
      </c>
      <c r="NXL56" s="359" t="s">
        <v>90</v>
      </c>
      <c r="NXM56" s="359" t="s">
        <v>90</v>
      </c>
      <c r="NXN56" s="359" t="s">
        <v>90</v>
      </c>
      <c r="NXO56" s="359" t="s">
        <v>90</v>
      </c>
      <c r="NXP56" s="359" t="s">
        <v>90</v>
      </c>
      <c r="NXQ56" s="359" t="s">
        <v>90</v>
      </c>
      <c r="NXR56" s="359" t="s">
        <v>90</v>
      </c>
      <c r="NXS56" s="359" t="s">
        <v>90</v>
      </c>
      <c r="NXT56" s="359" t="s">
        <v>90</v>
      </c>
      <c r="NXU56" s="359" t="s">
        <v>90</v>
      </c>
      <c r="NXV56" s="359" t="s">
        <v>90</v>
      </c>
      <c r="NXW56" s="359" t="s">
        <v>90</v>
      </c>
      <c r="NXX56" s="359" t="s">
        <v>90</v>
      </c>
      <c r="NXY56" s="359" t="s">
        <v>90</v>
      </c>
      <c r="NXZ56" s="359" t="s">
        <v>90</v>
      </c>
      <c r="NYA56" s="359" t="s">
        <v>90</v>
      </c>
      <c r="NYB56" s="359" t="s">
        <v>90</v>
      </c>
      <c r="NYC56" s="359" t="s">
        <v>90</v>
      </c>
      <c r="NYD56" s="359" t="s">
        <v>90</v>
      </c>
      <c r="NYE56" s="359" t="s">
        <v>90</v>
      </c>
      <c r="NYF56" s="359" t="s">
        <v>90</v>
      </c>
      <c r="NYG56" s="359" t="s">
        <v>90</v>
      </c>
      <c r="NYH56" s="359" t="s">
        <v>90</v>
      </c>
      <c r="NYI56" s="359" t="s">
        <v>90</v>
      </c>
      <c r="NYJ56" s="359" t="s">
        <v>90</v>
      </c>
      <c r="NYK56" s="359" t="s">
        <v>90</v>
      </c>
      <c r="NYL56" s="359" t="s">
        <v>90</v>
      </c>
      <c r="NYM56" s="359" t="s">
        <v>90</v>
      </c>
      <c r="NYN56" s="359" t="s">
        <v>90</v>
      </c>
      <c r="NYO56" s="359" t="s">
        <v>90</v>
      </c>
      <c r="NYP56" s="359" t="s">
        <v>90</v>
      </c>
      <c r="NYQ56" s="359" t="s">
        <v>90</v>
      </c>
      <c r="NYR56" s="359" t="s">
        <v>90</v>
      </c>
      <c r="NYS56" s="359" t="s">
        <v>90</v>
      </c>
      <c r="NYT56" s="359" t="s">
        <v>90</v>
      </c>
      <c r="NYU56" s="359" t="s">
        <v>90</v>
      </c>
      <c r="NYV56" s="359" t="s">
        <v>90</v>
      </c>
      <c r="NYW56" s="359" t="s">
        <v>90</v>
      </c>
      <c r="NYX56" s="359" t="s">
        <v>90</v>
      </c>
      <c r="NYY56" s="359" t="s">
        <v>90</v>
      </c>
      <c r="NYZ56" s="359" t="s">
        <v>90</v>
      </c>
      <c r="NZA56" s="359" t="s">
        <v>90</v>
      </c>
      <c r="NZB56" s="359" t="s">
        <v>90</v>
      </c>
      <c r="NZC56" s="359" t="s">
        <v>90</v>
      </c>
      <c r="NZD56" s="359" t="s">
        <v>90</v>
      </c>
      <c r="NZE56" s="359" t="s">
        <v>90</v>
      </c>
      <c r="NZF56" s="359" t="s">
        <v>90</v>
      </c>
      <c r="NZG56" s="359" t="s">
        <v>90</v>
      </c>
      <c r="NZH56" s="359" t="s">
        <v>90</v>
      </c>
      <c r="NZI56" s="359" t="s">
        <v>90</v>
      </c>
      <c r="NZJ56" s="359" t="s">
        <v>90</v>
      </c>
      <c r="NZK56" s="359" t="s">
        <v>90</v>
      </c>
      <c r="NZL56" s="359" t="s">
        <v>90</v>
      </c>
      <c r="NZM56" s="359" t="s">
        <v>90</v>
      </c>
      <c r="NZN56" s="359" t="s">
        <v>90</v>
      </c>
      <c r="NZO56" s="359" t="s">
        <v>90</v>
      </c>
      <c r="NZP56" s="359" t="s">
        <v>90</v>
      </c>
      <c r="NZQ56" s="359" t="s">
        <v>90</v>
      </c>
      <c r="NZR56" s="359" t="s">
        <v>90</v>
      </c>
      <c r="NZS56" s="359" t="s">
        <v>90</v>
      </c>
      <c r="NZT56" s="359" t="s">
        <v>90</v>
      </c>
      <c r="NZU56" s="359" t="s">
        <v>90</v>
      </c>
      <c r="NZV56" s="359" t="s">
        <v>90</v>
      </c>
      <c r="NZW56" s="359" t="s">
        <v>90</v>
      </c>
      <c r="NZX56" s="359" t="s">
        <v>90</v>
      </c>
      <c r="NZY56" s="359" t="s">
        <v>90</v>
      </c>
      <c r="NZZ56" s="359" t="s">
        <v>90</v>
      </c>
      <c r="OAA56" s="359" t="s">
        <v>90</v>
      </c>
      <c r="OAB56" s="359" t="s">
        <v>90</v>
      </c>
      <c r="OAC56" s="359" t="s">
        <v>90</v>
      </c>
      <c r="OAD56" s="359" t="s">
        <v>90</v>
      </c>
      <c r="OAE56" s="359" t="s">
        <v>90</v>
      </c>
      <c r="OAF56" s="359" t="s">
        <v>90</v>
      </c>
      <c r="OAG56" s="359" t="s">
        <v>90</v>
      </c>
      <c r="OAH56" s="359" t="s">
        <v>90</v>
      </c>
      <c r="OAI56" s="359" t="s">
        <v>90</v>
      </c>
      <c r="OAJ56" s="359" t="s">
        <v>90</v>
      </c>
      <c r="OAK56" s="359" t="s">
        <v>90</v>
      </c>
      <c r="OAL56" s="359" t="s">
        <v>90</v>
      </c>
      <c r="OAM56" s="359" t="s">
        <v>90</v>
      </c>
      <c r="OAN56" s="359" t="s">
        <v>90</v>
      </c>
      <c r="OAO56" s="359" t="s">
        <v>90</v>
      </c>
      <c r="OAP56" s="359" t="s">
        <v>90</v>
      </c>
      <c r="OAQ56" s="359" t="s">
        <v>90</v>
      </c>
      <c r="OAR56" s="359" t="s">
        <v>90</v>
      </c>
      <c r="OAS56" s="359" t="s">
        <v>90</v>
      </c>
      <c r="OAT56" s="359" t="s">
        <v>90</v>
      </c>
      <c r="OAU56" s="359" t="s">
        <v>90</v>
      </c>
      <c r="OAV56" s="359" t="s">
        <v>90</v>
      </c>
      <c r="OAW56" s="359" t="s">
        <v>90</v>
      </c>
      <c r="OAX56" s="359" t="s">
        <v>90</v>
      </c>
      <c r="OAY56" s="359" t="s">
        <v>90</v>
      </c>
      <c r="OAZ56" s="359" t="s">
        <v>90</v>
      </c>
      <c r="OBA56" s="359" t="s">
        <v>90</v>
      </c>
      <c r="OBB56" s="359" t="s">
        <v>90</v>
      </c>
      <c r="OBC56" s="359" t="s">
        <v>90</v>
      </c>
      <c r="OBD56" s="359" t="s">
        <v>90</v>
      </c>
      <c r="OBE56" s="359" t="s">
        <v>90</v>
      </c>
      <c r="OBF56" s="359" t="s">
        <v>90</v>
      </c>
      <c r="OBG56" s="359" t="s">
        <v>90</v>
      </c>
      <c r="OBH56" s="359" t="s">
        <v>90</v>
      </c>
      <c r="OBI56" s="359" t="s">
        <v>90</v>
      </c>
      <c r="OBJ56" s="359" t="s">
        <v>90</v>
      </c>
      <c r="OBK56" s="359" t="s">
        <v>90</v>
      </c>
      <c r="OBL56" s="359" t="s">
        <v>90</v>
      </c>
      <c r="OBM56" s="359" t="s">
        <v>90</v>
      </c>
      <c r="OBN56" s="359" t="s">
        <v>90</v>
      </c>
      <c r="OBO56" s="359" t="s">
        <v>90</v>
      </c>
      <c r="OBP56" s="359" t="s">
        <v>90</v>
      </c>
      <c r="OBQ56" s="359" t="s">
        <v>90</v>
      </c>
      <c r="OBR56" s="359" t="s">
        <v>90</v>
      </c>
      <c r="OBS56" s="359" t="s">
        <v>90</v>
      </c>
      <c r="OBT56" s="359" t="s">
        <v>90</v>
      </c>
      <c r="OBU56" s="359" t="s">
        <v>90</v>
      </c>
      <c r="OBV56" s="359" t="s">
        <v>90</v>
      </c>
      <c r="OBW56" s="359" t="s">
        <v>90</v>
      </c>
      <c r="OBX56" s="359" t="s">
        <v>90</v>
      </c>
      <c r="OBY56" s="359" t="s">
        <v>90</v>
      </c>
      <c r="OBZ56" s="359" t="s">
        <v>90</v>
      </c>
      <c r="OCA56" s="359" t="s">
        <v>90</v>
      </c>
      <c r="OCB56" s="359" t="s">
        <v>90</v>
      </c>
      <c r="OCC56" s="359" t="s">
        <v>90</v>
      </c>
      <c r="OCD56" s="359" t="s">
        <v>90</v>
      </c>
      <c r="OCE56" s="359" t="s">
        <v>90</v>
      </c>
      <c r="OCF56" s="359" t="s">
        <v>90</v>
      </c>
      <c r="OCG56" s="359" t="s">
        <v>90</v>
      </c>
      <c r="OCH56" s="359" t="s">
        <v>90</v>
      </c>
      <c r="OCI56" s="359" t="s">
        <v>90</v>
      </c>
      <c r="OCJ56" s="359" t="s">
        <v>90</v>
      </c>
      <c r="OCK56" s="359" t="s">
        <v>90</v>
      </c>
      <c r="OCL56" s="359" t="s">
        <v>90</v>
      </c>
      <c r="OCM56" s="359" t="s">
        <v>90</v>
      </c>
      <c r="OCN56" s="359" t="s">
        <v>90</v>
      </c>
      <c r="OCO56" s="359" t="s">
        <v>90</v>
      </c>
      <c r="OCP56" s="359" t="s">
        <v>90</v>
      </c>
      <c r="OCQ56" s="359" t="s">
        <v>90</v>
      </c>
      <c r="OCR56" s="359" t="s">
        <v>90</v>
      </c>
      <c r="OCS56" s="359" t="s">
        <v>90</v>
      </c>
      <c r="OCT56" s="359" t="s">
        <v>90</v>
      </c>
      <c r="OCU56" s="359" t="s">
        <v>90</v>
      </c>
      <c r="OCV56" s="359" t="s">
        <v>90</v>
      </c>
      <c r="OCW56" s="359" t="s">
        <v>90</v>
      </c>
      <c r="OCX56" s="359" t="s">
        <v>90</v>
      </c>
      <c r="OCY56" s="359" t="s">
        <v>90</v>
      </c>
      <c r="OCZ56" s="359" t="s">
        <v>90</v>
      </c>
      <c r="ODA56" s="359" t="s">
        <v>90</v>
      </c>
      <c r="ODB56" s="359" t="s">
        <v>90</v>
      </c>
      <c r="ODC56" s="359" t="s">
        <v>90</v>
      </c>
      <c r="ODD56" s="359" t="s">
        <v>90</v>
      </c>
      <c r="ODE56" s="359" t="s">
        <v>90</v>
      </c>
      <c r="ODF56" s="359" t="s">
        <v>90</v>
      </c>
      <c r="ODG56" s="359" t="s">
        <v>90</v>
      </c>
      <c r="ODH56" s="359" t="s">
        <v>90</v>
      </c>
      <c r="ODI56" s="359" t="s">
        <v>90</v>
      </c>
      <c r="ODJ56" s="359" t="s">
        <v>90</v>
      </c>
      <c r="ODK56" s="359" t="s">
        <v>90</v>
      </c>
      <c r="ODL56" s="359" t="s">
        <v>90</v>
      </c>
      <c r="ODM56" s="359" t="s">
        <v>90</v>
      </c>
      <c r="ODN56" s="359" t="s">
        <v>90</v>
      </c>
      <c r="ODO56" s="359" t="s">
        <v>90</v>
      </c>
      <c r="ODP56" s="359" t="s">
        <v>90</v>
      </c>
      <c r="ODQ56" s="359" t="s">
        <v>90</v>
      </c>
      <c r="ODR56" s="359" t="s">
        <v>90</v>
      </c>
      <c r="ODS56" s="359" t="s">
        <v>90</v>
      </c>
      <c r="ODT56" s="359" t="s">
        <v>90</v>
      </c>
      <c r="ODU56" s="359" t="s">
        <v>90</v>
      </c>
      <c r="ODV56" s="359" t="s">
        <v>90</v>
      </c>
      <c r="ODW56" s="359" t="s">
        <v>90</v>
      </c>
      <c r="ODX56" s="359" t="s">
        <v>90</v>
      </c>
      <c r="ODY56" s="359" t="s">
        <v>90</v>
      </c>
      <c r="ODZ56" s="359" t="s">
        <v>90</v>
      </c>
      <c r="OEA56" s="359" t="s">
        <v>90</v>
      </c>
      <c r="OEB56" s="359" t="s">
        <v>90</v>
      </c>
      <c r="OEC56" s="359" t="s">
        <v>90</v>
      </c>
      <c r="OED56" s="359" t="s">
        <v>90</v>
      </c>
      <c r="OEE56" s="359" t="s">
        <v>90</v>
      </c>
      <c r="OEF56" s="359" t="s">
        <v>90</v>
      </c>
      <c r="OEG56" s="359" t="s">
        <v>90</v>
      </c>
      <c r="OEH56" s="359" t="s">
        <v>90</v>
      </c>
      <c r="OEI56" s="359" t="s">
        <v>90</v>
      </c>
      <c r="OEJ56" s="359" t="s">
        <v>90</v>
      </c>
      <c r="OEK56" s="359" t="s">
        <v>90</v>
      </c>
      <c r="OEL56" s="359" t="s">
        <v>90</v>
      </c>
      <c r="OEM56" s="359" t="s">
        <v>90</v>
      </c>
      <c r="OEN56" s="359" t="s">
        <v>90</v>
      </c>
      <c r="OEO56" s="359" t="s">
        <v>90</v>
      </c>
      <c r="OEP56" s="359" t="s">
        <v>90</v>
      </c>
      <c r="OEQ56" s="359" t="s">
        <v>90</v>
      </c>
      <c r="OER56" s="359" t="s">
        <v>90</v>
      </c>
      <c r="OES56" s="359" t="s">
        <v>90</v>
      </c>
      <c r="OET56" s="359" t="s">
        <v>90</v>
      </c>
      <c r="OEU56" s="359" t="s">
        <v>90</v>
      </c>
      <c r="OEV56" s="359" t="s">
        <v>90</v>
      </c>
      <c r="OEW56" s="359" t="s">
        <v>90</v>
      </c>
      <c r="OEX56" s="359" t="s">
        <v>90</v>
      </c>
      <c r="OEY56" s="359" t="s">
        <v>90</v>
      </c>
      <c r="OEZ56" s="359" t="s">
        <v>90</v>
      </c>
      <c r="OFA56" s="359" t="s">
        <v>90</v>
      </c>
      <c r="OFB56" s="359" t="s">
        <v>90</v>
      </c>
      <c r="OFC56" s="359" t="s">
        <v>90</v>
      </c>
      <c r="OFD56" s="359" t="s">
        <v>90</v>
      </c>
      <c r="OFE56" s="359" t="s">
        <v>90</v>
      </c>
      <c r="OFF56" s="359" t="s">
        <v>90</v>
      </c>
      <c r="OFG56" s="359" t="s">
        <v>90</v>
      </c>
      <c r="OFH56" s="359" t="s">
        <v>90</v>
      </c>
      <c r="OFI56" s="359" t="s">
        <v>90</v>
      </c>
      <c r="OFJ56" s="359" t="s">
        <v>90</v>
      </c>
      <c r="OFK56" s="359" t="s">
        <v>90</v>
      </c>
      <c r="OFL56" s="359" t="s">
        <v>90</v>
      </c>
      <c r="OFM56" s="359" t="s">
        <v>90</v>
      </c>
      <c r="OFN56" s="359" t="s">
        <v>90</v>
      </c>
      <c r="OFO56" s="359" t="s">
        <v>90</v>
      </c>
      <c r="OFP56" s="359" t="s">
        <v>90</v>
      </c>
      <c r="OFQ56" s="359" t="s">
        <v>90</v>
      </c>
      <c r="OFR56" s="359" t="s">
        <v>90</v>
      </c>
      <c r="OFS56" s="359" t="s">
        <v>90</v>
      </c>
      <c r="OFT56" s="359" t="s">
        <v>90</v>
      </c>
      <c r="OFU56" s="359" t="s">
        <v>90</v>
      </c>
      <c r="OFV56" s="359" t="s">
        <v>90</v>
      </c>
      <c r="OFW56" s="359" t="s">
        <v>90</v>
      </c>
      <c r="OFX56" s="359" t="s">
        <v>90</v>
      </c>
      <c r="OFY56" s="359" t="s">
        <v>90</v>
      </c>
      <c r="OFZ56" s="359" t="s">
        <v>90</v>
      </c>
      <c r="OGA56" s="359" t="s">
        <v>90</v>
      </c>
      <c r="OGB56" s="359" t="s">
        <v>90</v>
      </c>
      <c r="OGC56" s="359" t="s">
        <v>90</v>
      </c>
      <c r="OGD56" s="359" t="s">
        <v>90</v>
      </c>
      <c r="OGE56" s="359" t="s">
        <v>90</v>
      </c>
      <c r="OGF56" s="359" t="s">
        <v>90</v>
      </c>
      <c r="OGG56" s="359" t="s">
        <v>90</v>
      </c>
      <c r="OGH56" s="359" t="s">
        <v>90</v>
      </c>
      <c r="OGI56" s="359" t="s">
        <v>90</v>
      </c>
      <c r="OGJ56" s="359" t="s">
        <v>90</v>
      </c>
      <c r="OGK56" s="359" t="s">
        <v>90</v>
      </c>
      <c r="OGL56" s="359" t="s">
        <v>90</v>
      </c>
      <c r="OGM56" s="359" t="s">
        <v>90</v>
      </c>
      <c r="OGN56" s="359" t="s">
        <v>90</v>
      </c>
      <c r="OGO56" s="359" t="s">
        <v>90</v>
      </c>
      <c r="OGP56" s="359" t="s">
        <v>90</v>
      </c>
      <c r="OGQ56" s="359" t="s">
        <v>90</v>
      </c>
      <c r="OGR56" s="359" t="s">
        <v>90</v>
      </c>
      <c r="OGS56" s="359" t="s">
        <v>90</v>
      </c>
      <c r="OGT56" s="359" t="s">
        <v>90</v>
      </c>
      <c r="OGU56" s="359" t="s">
        <v>90</v>
      </c>
      <c r="OGV56" s="359" t="s">
        <v>90</v>
      </c>
      <c r="OGW56" s="359" t="s">
        <v>90</v>
      </c>
      <c r="OGX56" s="359" t="s">
        <v>90</v>
      </c>
      <c r="OGY56" s="359" t="s">
        <v>90</v>
      </c>
      <c r="OGZ56" s="359" t="s">
        <v>90</v>
      </c>
      <c r="OHA56" s="359" t="s">
        <v>90</v>
      </c>
      <c r="OHB56" s="359" t="s">
        <v>90</v>
      </c>
      <c r="OHC56" s="359" t="s">
        <v>90</v>
      </c>
      <c r="OHD56" s="359" t="s">
        <v>90</v>
      </c>
      <c r="OHE56" s="359" t="s">
        <v>90</v>
      </c>
      <c r="OHF56" s="359" t="s">
        <v>90</v>
      </c>
      <c r="OHG56" s="359" t="s">
        <v>90</v>
      </c>
      <c r="OHH56" s="359" t="s">
        <v>90</v>
      </c>
      <c r="OHI56" s="359" t="s">
        <v>90</v>
      </c>
      <c r="OHJ56" s="359" t="s">
        <v>90</v>
      </c>
      <c r="OHK56" s="359" t="s">
        <v>90</v>
      </c>
      <c r="OHL56" s="359" t="s">
        <v>90</v>
      </c>
      <c r="OHM56" s="359" t="s">
        <v>90</v>
      </c>
      <c r="OHN56" s="359" t="s">
        <v>90</v>
      </c>
      <c r="OHO56" s="359" t="s">
        <v>90</v>
      </c>
      <c r="OHP56" s="359" t="s">
        <v>90</v>
      </c>
      <c r="OHQ56" s="359" t="s">
        <v>90</v>
      </c>
      <c r="OHR56" s="359" t="s">
        <v>90</v>
      </c>
      <c r="OHS56" s="359" t="s">
        <v>90</v>
      </c>
      <c r="OHT56" s="359" t="s">
        <v>90</v>
      </c>
      <c r="OHU56" s="359" t="s">
        <v>90</v>
      </c>
      <c r="OHV56" s="359" t="s">
        <v>90</v>
      </c>
      <c r="OHW56" s="359" t="s">
        <v>90</v>
      </c>
      <c r="OHX56" s="359" t="s">
        <v>90</v>
      </c>
      <c r="OHY56" s="359" t="s">
        <v>90</v>
      </c>
      <c r="OHZ56" s="359" t="s">
        <v>90</v>
      </c>
      <c r="OIA56" s="359" t="s">
        <v>90</v>
      </c>
      <c r="OIB56" s="359" t="s">
        <v>90</v>
      </c>
      <c r="OIC56" s="359" t="s">
        <v>90</v>
      </c>
      <c r="OID56" s="359" t="s">
        <v>90</v>
      </c>
      <c r="OIE56" s="359" t="s">
        <v>90</v>
      </c>
      <c r="OIF56" s="359" t="s">
        <v>90</v>
      </c>
      <c r="OIG56" s="359" t="s">
        <v>90</v>
      </c>
      <c r="OIH56" s="359" t="s">
        <v>90</v>
      </c>
      <c r="OII56" s="359" t="s">
        <v>90</v>
      </c>
      <c r="OIJ56" s="359" t="s">
        <v>90</v>
      </c>
      <c r="OIK56" s="359" t="s">
        <v>90</v>
      </c>
      <c r="OIL56" s="359" t="s">
        <v>90</v>
      </c>
      <c r="OIM56" s="359" t="s">
        <v>90</v>
      </c>
      <c r="OIN56" s="359" t="s">
        <v>90</v>
      </c>
      <c r="OIO56" s="359" t="s">
        <v>90</v>
      </c>
      <c r="OIP56" s="359" t="s">
        <v>90</v>
      </c>
      <c r="OIQ56" s="359" t="s">
        <v>90</v>
      </c>
      <c r="OIR56" s="359" t="s">
        <v>90</v>
      </c>
      <c r="OIS56" s="359" t="s">
        <v>90</v>
      </c>
      <c r="OIT56" s="359" t="s">
        <v>90</v>
      </c>
      <c r="OIU56" s="359" t="s">
        <v>90</v>
      </c>
      <c r="OIV56" s="359" t="s">
        <v>90</v>
      </c>
      <c r="OIW56" s="359" t="s">
        <v>90</v>
      </c>
      <c r="OIX56" s="359" t="s">
        <v>90</v>
      </c>
      <c r="OIY56" s="359" t="s">
        <v>90</v>
      </c>
      <c r="OIZ56" s="359" t="s">
        <v>90</v>
      </c>
      <c r="OJA56" s="359" t="s">
        <v>90</v>
      </c>
      <c r="OJB56" s="359" t="s">
        <v>90</v>
      </c>
      <c r="OJC56" s="359" t="s">
        <v>90</v>
      </c>
      <c r="OJD56" s="359" t="s">
        <v>90</v>
      </c>
      <c r="OJE56" s="359" t="s">
        <v>90</v>
      </c>
      <c r="OJF56" s="359" t="s">
        <v>90</v>
      </c>
      <c r="OJG56" s="359" t="s">
        <v>90</v>
      </c>
      <c r="OJH56" s="359" t="s">
        <v>90</v>
      </c>
      <c r="OJI56" s="359" t="s">
        <v>90</v>
      </c>
      <c r="OJJ56" s="359" t="s">
        <v>90</v>
      </c>
      <c r="OJK56" s="359" t="s">
        <v>90</v>
      </c>
      <c r="OJL56" s="359" t="s">
        <v>90</v>
      </c>
      <c r="OJM56" s="359" t="s">
        <v>90</v>
      </c>
      <c r="OJN56" s="359" t="s">
        <v>90</v>
      </c>
      <c r="OJO56" s="359" t="s">
        <v>90</v>
      </c>
      <c r="OJP56" s="359" t="s">
        <v>90</v>
      </c>
      <c r="OJQ56" s="359" t="s">
        <v>90</v>
      </c>
      <c r="OJR56" s="359" t="s">
        <v>90</v>
      </c>
      <c r="OJS56" s="359" t="s">
        <v>90</v>
      </c>
      <c r="OJT56" s="359" t="s">
        <v>90</v>
      </c>
      <c r="OJU56" s="359" t="s">
        <v>90</v>
      </c>
      <c r="OJV56" s="359" t="s">
        <v>90</v>
      </c>
      <c r="OJW56" s="359" t="s">
        <v>90</v>
      </c>
      <c r="OJX56" s="359" t="s">
        <v>90</v>
      </c>
      <c r="OJY56" s="359" t="s">
        <v>90</v>
      </c>
      <c r="OJZ56" s="359" t="s">
        <v>90</v>
      </c>
      <c r="OKA56" s="359" t="s">
        <v>90</v>
      </c>
      <c r="OKB56" s="359" t="s">
        <v>90</v>
      </c>
      <c r="OKC56" s="359" t="s">
        <v>90</v>
      </c>
      <c r="OKD56" s="359" t="s">
        <v>90</v>
      </c>
      <c r="OKE56" s="359" t="s">
        <v>90</v>
      </c>
      <c r="OKF56" s="359" t="s">
        <v>90</v>
      </c>
      <c r="OKG56" s="359" t="s">
        <v>90</v>
      </c>
      <c r="OKH56" s="359" t="s">
        <v>90</v>
      </c>
      <c r="OKI56" s="359" t="s">
        <v>90</v>
      </c>
      <c r="OKJ56" s="359" t="s">
        <v>90</v>
      </c>
      <c r="OKK56" s="359" t="s">
        <v>90</v>
      </c>
      <c r="OKL56" s="359" t="s">
        <v>90</v>
      </c>
      <c r="OKM56" s="359" t="s">
        <v>90</v>
      </c>
      <c r="OKN56" s="359" t="s">
        <v>90</v>
      </c>
      <c r="OKO56" s="359" t="s">
        <v>90</v>
      </c>
      <c r="OKP56" s="359" t="s">
        <v>90</v>
      </c>
      <c r="OKQ56" s="359" t="s">
        <v>90</v>
      </c>
      <c r="OKR56" s="359" t="s">
        <v>90</v>
      </c>
      <c r="OKS56" s="359" t="s">
        <v>90</v>
      </c>
      <c r="OKT56" s="359" t="s">
        <v>90</v>
      </c>
      <c r="OKU56" s="359" t="s">
        <v>90</v>
      </c>
      <c r="OKV56" s="359" t="s">
        <v>90</v>
      </c>
      <c r="OKW56" s="359" t="s">
        <v>90</v>
      </c>
      <c r="OKX56" s="359" t="s">
        <v>90</v>
      </c>
      <c r="OKY56" s="359" t="s">
        <v>90</v>
      </c>
      <c r="OKZ56" s="359" t="s">
        <v>90</v>
      </c>
      <c r="OLA56" s="359" t="s">
        <v>90</v>
      </c>
      <c r="OLB56" s="359" t="s">
        <v>90</v>
      </c>
      <c r="OLC56" s="359" t="s">
        <v>90</v>
      </c>
      <c r="OLD56" s="359" t="s">
        <v>90</v>
      </c>
      <c r="OLE56" s="359" t="s">
        <v>90</v>
      </c>
      <c r="OLF56" s="359" t="s">
        <v>90</v>
      </c>
      <c r="OLG56" s="359" t="s">
        <v>90</v>
      </c>
      <c r="OLH56" s="359" t="s">
        <v>90</v>
      </c>
      <c r="OLI56" s="359" t="s">
        <v>90</v>
      </c>
      <c r="OLJ56" s="359" t="s">
        <v>90</v>
      </c>
      <c r="OLK56" s="359" t="s">
        <v>90</v>
      </c>
      <c r="OLL56" s="359" t="s">
        <v>90</v>
      </c>
      <c r="OLM56" s="359" t="s">
        <v>90</v>
      </c>
      <c r="OLN56" s="359" t="s">
        <v>90</v>
      </c>
      <c r="OLO56" s="359" t="s">
        <v>90</v>
      </c>
      <c r="OLP56" s="359" t="s">
        <v>90</v>
      </c>
      <c r="OLQ56" s="359" t="s">
        <v>90</v>
      </c>
      <c r="OLR56" s="359" t="s">
        <v>90</v>
      </c>
      <c r="OLS56" s="359" t="s">
        <v>90</v>
      </c>
      <c r="OLT56" s="359" t="s">
        <v>90</v>
      </c>
      <c r="OLU56" s="359" t="s">
        <v>90</v>
      </c>
      <c r="OLV56" s="359" t="s">
        <v>90</v>
      </c>
      <c r="OLW56" s="359" t="s">
        <v>90</v>
      </c>
      <c r="OLX56" s="359" t="s">
        <v>90</v>
      </c>
      <c r="OLY56" s="359" t="s">
        <v>90</v>
      </c>
      <c r="OLZ56" s="359" t="s">
        <v>90</v>
      </c>
      <c r="OMA56" s="359" t="s">
        <v>90</v>
      </c>
      <c r="OMB56" s="359" t="s">
        <v>90</v>
      </c>
      <c r="OMC56" s="359" t="s">
        <v>90</v>
      </c>
      <c r="OMD56" s="359" t="s">
        <v>90</v>
      </c>
      <c r="OME56" s="359" t="s">
        <v>90</v>
      </c>
      <c r="OMF56" s="359" t="s">
        <v>90</v>
      </c>
      <c r="OMG56" s="359" t="s">
        <v>90</v>
      </c>
      <c r="OMH56" s="359" t="s">
        <v>90</v>
      </c>
      <c r="OMI56" s="359" t="s">
        <v>90</v>
      </c>
      <c r="OMJ56" s="359" t="s">
        <v>90</v>
      </c>
      <c r="OMK56" s="359" t="s">
        <v>90</v>
      </c>
      <c r="OML56" s="359" t="s">
        <v>90</v>
      </c>
      <c r="OMM56" s="359" t="s">
        <v>90</v>
      </c>
      <c r="OMN56" s="359" t="s">
        <v>90</v>
      </c>
      <c r="OMO56" s="359" t="s">
        <v>90</v>
      </c>
      <c r="OMP56" s="359" t="s">
        <v>90</v>
      </c>
      <c r="OMQ56" s="359" t="s">
        <v>90</v>
      </c>
      <c r="OMR56" s="359" t="s">
        <v>90</v>
      </c>
      <c r="OMS56" s="359" t="s">
        <v>90</v>
      </c>
      <c r="OMT56" s="359" t="s">
        <v>90</v>
      </c>
      <c r="OMU56" s="359" t="s">
        <v>90</v>
      </c>
      <c r="OMV56" s="359" t="s">
        <v>90</v>
      </c>
      <c r="OMW56" s="359" t="s">
        <v>90</v>
      </c>
      <c r="OMX56" s="359" t="s">
        <v>90</v>
      </c>
      <c r="OMY56" s="359" t="s">
        <v>90</v>
      </c>
      <c r="OMZ56" s="359" t="s">
        <v>90</v>
      </c>
      <c r="ONA56" s="359" t="s">
        <v>90</v>
      </c>
      <c r="ONB56" s="359" t="s">
        <v>90</v>
      </c>
      <c r="ONC56" s="359" t="s">
        <v>90</v>
      </c>
      <c r="OND56" s="359" t="s">
        <v>90</v>
      </c>
      <c r="ONE56" s="359" t="s">
        <v>90</v>
      </c>
      <c r="ONF56" s="359" t="s">
        <v>90</v>
      </c>
      <c r="ONG56" s="359" t="s">
        <v>90</v>
      </c>
      <c r="ONH56" s="359" t="s">
        <v>90</v>
      </c>
      <c r="ONI56" s="359" t="s">
        <v>90</v>
      </c>
      <c r="ONJ56" s="359" t="s">
        <v>90</v>
      </c>
      <c r="ONK56" s="359" t="s">
        <v>90</v>
      </c>
      <c r="ONL56" s="359" t="s">
        <v>90</v>
      </c>
      <c r="ONM56" s="359" t="s">
        <v>90</v>
      </c>
      <c r="ONN56" s="359" t="s">
        <v>90</v>
      </c>
      <c r="ONO56" s="359" t="s">
        <v>90</v>
      </c>
      <c r="ONP56" s="359" t="s">
        <v>90</v>
      </c>
      <c r="ONQ56" s="359" t="s">
        <v>90</v>
      </c>
      <c r="ONR56" s="359" t="s">
        <v>90</v>
      </c>
      <c r="ONS56" s="359" t="s">
        <v>90</v>
      </c>
      <c r="ONT56" s="359" t="s">
        <v>90</v>
      </c>
      <c r="ONU56" s="359" t="s">
        <v>90</v>
      </c>
      <c r="ONV56" s="359" t="s">
        <v>90</v>
      </c>
      <c r="ONW56" s="359" t="s">
        <v>90</v>
      </c>
      <c r="ONX56" s="359" t="s">
        <v>90</v>
      </c>
      <c r="ONY56" s="359" t="s">
        <v>90</v>
      </c>
      <c r="ONZ56" s="359" t="s">
        <v>90</v>
      </c>
      <c r="OOA56" s="359" t="s">
        <v>90</v>
      </c>
      <c r="OOB56" s="359" t="s">
        <v>90</v>
      </c>
      <c r="OOC56" s="359" t="s">
        <v>90</v>
      </c>
      <c r="OOD56" s="359" t="s">
        <v>90</v>
      </c>
      <c r="OOE56" s="359" t="s">
        <v>90</v>
      </c>
      <c r="OOF56" s="359" t="s">
        <v>90</v>
      </c>
      <c r="OOG56" s="359" t="s">
        <v>90</v>
      </c>
      <c r="OOH56" s="359" t="s">
        <v>90</v>
      </c>
      <c r="OOI56" s="359" t="s">
        <v>90</v>
      </c>
      <c r="OOJ56" s="359" t="s">
        <v>90</v>
      </c>
      <c r="OOK56" s="359" t="s">
        <v>90</v>
      </c>
      <c r="OOL56" s="359" t="s">
        <v>90</v>
      </c>
      <c r="OOM56" s="359" t="s">
        <v>90</v>
      </c>
      <c r="OON56" s="359" t="s">
        <v>90</v>
      </c>
      <c r="OOO56" s="359" t="s">
        <v>90</v>
      </c>
      <c r="OOP56" s="359" t="s">
        <v>90</v>
      </c>
      <c r="OOQ56" s="359" t="s">
        <v>90</v>
      </c>
      <c r="OOR56" s="359" t="s">
        <v>90</v>
      </c>
      <c r="OOS56" s="359" t="s">
        <v>90</v>
      </c>
      <c r="OOT56" s="359" t="s">
        <v>90</v>
      </c>
      <c r="OOU56" s="359" t="s">
        <v>90</v>
      </c>
      <c r="OOV56" s="359" t="s">
        <v>90</v>
      </c>
      <c r="OOW56" s="359" t="s">
        <v>90</v>
      </c>
      <c r="OOX56" s="359" t="s">
        <v>90</v>
      </c>
      <c r="OOY56" s="359" t="s">
        <v>90</v>
      </c>
      <c r="OOZ56" s="359" t="s">
        <v>90</v>
      </c>
      <c r="OPA56" s="359" t="s">
        <v>90</v>
      </c>
      <c r="OPB56" s="359" t="s">
        <v>90</v>
      </c>
      <c r="OPC56" s="359" t="s">
        <v>90</v>
      </c>
      <c r="OPD56" s="359" t="s">
        <v>90</v>
      </c>
      <c r="OPE56" s="359" t="s">
        <v>90</v>
      </c>
      <c r="OPF56" s="359" t="s">
        <v>90</v>
      </c>
      <c r="OPG56" s="359" t="s">
        <v>90</v>
      </c>
      <c r="OPH56" s="359" t="s">
        <v>90</v>
      </c>
      <c r="OPI56" s="359" t="s">
        <v>90</v>
      </c>
      <c r="OPJ56" s="359" t="s">
        <v>90</v>
      </c>
      <c r="OPK56" s="359" t="s">
        <v>90</v>
      </c>
      <c r="OPL56" s="359" t="s">
        <v>90</v>
      </c>
      <c r="OPM56" s="359" t="s">
        <v>90</v>
      </c>
      <c r="OPN56" s="359" t="s">
        <v>90</v>
      </c>
      <c r="OPO56" s="359" t="s">
        <v>90</v>
      </c>
      <c r="OPP56" s="359" t="s">
        <v>90</v>
      </c>
      <c r="OPQ56" s="359" t="s">
        <v>90</v>
      </c>
      <c r="OPR56" s="359" t="s">
        <v>90</v>
      </c>
      <c r="OPS56" s="359" t="s">
        <v>90</v>
      </c>
      <c r="OPT56" s="359" t="s">
        <v>90</v>
      </c>
      <c r="OPU56" s="359" t="s">
        <v>90</v>
      </c>
      <c r="OPV56" s="359" t="s">
        <v>90</v>
      </c>
      <c r="OPW56" s="359" t="s">
        <v>90</v>
      </c>
      <c r="OPX56" s="359" t="s">
        <v>90</v>
      </c>
      <c r="OPY56" s="359" t="s">
        <v>90</v>
      </c>
      <c r="OPZ56" s="359" t="s">
        <v>90</v>
      </c>
      <c r="OQA56" s="359" t="s">
        <v>90</v>
      </c>
      <c r="OQB56" s="359" t="s">
        <v>90</v>
      </c>
      <c r="OQC56" s="359" t="s">
        <v>90</v>
      </c>
      <c r="OQD56" s="359" t="s">
        <v>90</v>
      </c>
      <c r="OQE56" s="359" t="s">
        <v>90</v>
      </c>
      <c r="OQF56" s="359" t="s">
        <v>90</v>
      </c>
      <c r="OQG56" s="359" t="s">
        <v>90</v>
      </c>
      <c r="OQH56" s="359" t="s">
        <v>90</v>
      </c>
      <c r="OQI56" s="359" t="s">
        <v>90</v>
      </c>
      <c r="OQJ56" s="359" t="s">
        <v>90</v>
      </c>
      <c r="OQK56" s="359" t="s">
        <v>90</v>
      </c>
      <c r="OQL56" s="359" t="s">
        <v>90</v>
      </c>
      <c r="OQM56" s="359" t="s">
        <v>90</v>
      </c>
      <c r="OQN56" s="359" t="s">
        <v>90</v>
      </c>
      <c r="OQO56" s="359" t="s">
        <v>90</v>
      </c>
      <c r="OQP56" s="359" t="s">
        <v>90</v>
      </c>
      <c r="OQQ56" s="359" t="s">
        <v>90</v>
      </c>
      <c r="OQR56" s="359" t="s">
        <v>90</v>
      </c>
      <c r="OQS56" s="359" t="s">
        <v>90</v>
      </c>
      <c r="OQT56" s="359" t="s">
        <v>90</v>
      </c>
      <c r="OQU56" s="359" t="s">
        <v>90</v>
      </c>
      <c r="OQV56" s="359" t="s">
        <v>90</v>
      </c>
      <c r="OQW56" s="359" t="s">
        <v>90</v>
      </c>
      <c r="OQX56" s="359" t="s">
        <v>90</v>
      </c>
      <c r="OQY56" s="359" t="s">
        <v>90</v>
      </c>
      <c r="OQZ56" s="359" t="s">
        <v>90</v>
      </c>
      <c r="ORA56" s="359" t="s">
        <v>90</v>
      </c>
      <c r="ORB56" s="359" t="s">
        <v>90</v>
      </c>
      <c r="ORC56" s="359" t="s">
        <v>90</v>
      </c>
      <c r="ORD56" s="359" t="s">
        <v>90</v>
      </c>
      <c r="ORE56" s="359" t="s">
        <v>90</v>
      </c>
      <c r="ORF56" s="359" t="s">
        <v>90</v>
      </c>
      <c r="ORG56" s="359" t="s">
        <v>90</v>
      </c>
      <c r="ORH56" s="359" t="s">
        <v>90</v>
      </c>
      <c r="ORI56" s="359" t="s">
        <v>90</v>
      </c>
      <c r="ORJ56" s="359" t="s">
        <v>90</v>
      </c>
      <c r="ORK56" s="359" t="s">
        <v>90</v>
      </c>
      <c r="ORL56" s="359" t="s">
        <v>90</v>
      </c>
      <c r="ORM56" s="359" t="s">
        <v>90</v>
      </c>
      <c r="ORN56" s="359" t="s">
        <v>90</v>
      </c>
      <c r="ORO56" s="359" t="s">
        <v>90</v>
      </c>
      <c r="ORP56" s="359" t="s">
        <v>90</v>
      </c>
      <c r="ORQ56" s="359" t="s">
        <v>90</v>
      </c>
      <c r="ORR56" s="359" t="s">
        <v>90</v>
      </c>
      <c r="ORS56" s="359" t="s">
        <v>90</v>
      </c>
      <c r="ORT56" s="359" t="s">
        <v>90</v>
      </c>
      <c r="ORU56" s="359" t="s">
        <v>90</v>
      </c>
      <c r="ORV56" s="359" t="s">
        <v>90</v>
      </c>
      <c r="ORW56" s="359" t="s">
        <v>90</v>
      </c>
      <c r="ORX56" s="359" t="s">
        <v>90</v>
      </c>
      <c r="ORY56" s="359" t="s">
        <v>90</v>
      </c>
      <c r="ORZ56" s="359" t="s">
        <v>90</v>
      </c>
      <c r="OSA56" s="359" t="s">
        <v>90</v>
      </c>
      <c r="OSB56" s="359" t="s">
        <v>90</v>
      </c>
      <c r="OSC56" s="359" t="s">
        <v>90</v>
      </c>
      <c r="OSD56" s="359" t="s">
        <v>90</v>
      </c>
      <c r="OSE56" s="359" t="s">
        <v>90</v>
      </c>
      <c r="OSF56" s="359" t="s">
        <v>90</v>
      </c>
      <c r="OSG56" s="359" t="s">
        <v>90</v>
      </c>
      <c r="OSH56" s="359" t="s">
        <v>90</v>
      </c>
      <c r="OSI56" s="359" t="s">
        <v>90</v>
      </c>
      <c r="OSJ56" s="359" t="s">
        <v>90</v>
      </c>
      <c r="OSK56" s="359" t="s">
        <v>90</v>
      </c>
      <c r="OSL56" s="359" t="s">
        <v>90</v>
      </c>
      <c r="OSM56" s="359" t="s">
        <v>90</v>
      </c>
      <c r="OSN56" s="359" t="s">
        <v>90</v>
      </c>
      <c r="OSO56" s="359" t="s">
        <v>90</v>
      </c>
      <c r="OSP56" s="359" t="s">
        <v>90</v>
      </c>
      <c r="OSQ56" s="359" t="s">
        <v>90</v>
      </c>
      <c r="OSR56" s="359" t="s">
        <v>90</v>
      </c>
      <c r="OSS56" s="359" t="s">
        <v>90</v>
      </c>
      <c r="OST56" s="359" t="s">
        <v>90</v>
      </c>
      <c r="OSU56" s="359" t="s">
        <v>90</v>
      </c>
      <c r="OSV56" s="359" t="s">
        <v>90</v>
      </c>
      <c r="OSW56" s="359" t="s">
        <v>90</v>
      </c>
      <c r="OSX56" s="359" t="s">
        <v>90</v>
      </c>
      <c r="OSY56" s="359" t="s">
        <v>90</v>
      </c>
      <c r="OSZ56" s="359" t="s">
        <v>90</v>
      </c>
      <c r="OTA56" s="359" t="s">
        <v>90</v>
      </c>
      <c r="OTB56" s="359" t="s">
        <v>90</v>
      </c>
      <c r="OTC56" s="359" t="s">
        <v>90</v>
      </c>
      <c r="OTD56" s="359" t="s">
        <v>90</v>
      </c>
      <c r="OTE56" s="359" t="s">
        <v>90</v>
      </c>
      <c r="OTF56" s="359" t="s">
        <v>90</v>
      </c>
      <c r="OTG56" s="359" t="s">
        <v>90</v>
      </c>
      <c r="OTH56" s="359" t="s">
        <v>90</v>
      </c>
      <c r="OTI56" s="359" t="s">
        <v>90</v>
      </c>
      <c r="OTJ56" s="359" t="s">
        <v>90</v>
      </c>
      <c r="OTK56" s="359" t="s">
        <v>90</v>
      </c>
      <c r="OTL56" s="359" t="s">
        <v>90</v>
      </c>
      <c r="OTM56" s="359" t="s">
        <v>90</v>
      </c>
      <c r="OTN56" s="359" t="s">
        <v>90</v>
      </c>
      <c r="OTO56" s="359" t="s">
        <v>90</v>
      </c>
      <c r="OTP56" s="359" t="s">
        <v>90</v>
      </c>
      <c r="OTQ56" s="359" t="s">
        <v>90</v>
      </c>
      <c r="OTR56" s="359" t="s">
        <v>90</v>
      </c>
      <c r="OTS56" s="359" t="s">
        <v>90</v>
      </c>
      <c r="OTT56" s="359" t="s">
        <v>90</v>
      </c>
      <c r="OTU56" s="359" t="s">
        <v>90</v>
      </c>
      <c r="OTV56" s="359" t="s">
        <v>90</v>
      </c>
      <c r="OTW56" s="359" t="s">
        <v>90</v>
      </c>
      <c r="OTX56" s="359" t="s">
        <v>90</v>
      </c>
      <c r="OTY56" s="359" t="s">
        <v>90</v>
      </c>
      <c r="OTZ56" s="359" t="s">
        <v>90</v>
      </c>
      <c r="OUA56" s="359" t="s">
        <v>90</v>
      </c>
      <c r="OUB56" s="359" t="s">
        <v>90</v>
      </c>
      <c r="OUC56" s="359" t="s">
        <v>90</v>
      </c>
      <c r="OUD56" s="359" t="s">
        <v>90</v>
      </c>
      <c r="OUE56" s="359" t="s">
        <v>90</v>
      </c>
      <c r="OUF56" s="359" t="s">
        <v>90</v>
      </c>
      <c r="OUG56" s="359" t="s">
        <v>90</v>
      </c>
      <c r="OUH56" s="359" t="s">
        <v>90</v>
      </c>
      <c r="OUI56" s="359" t="s">
        <v>90</v>
      </c>
      <c r="OUJ56" s="359" t="s">
        <v>90</v>
      </c>
      <c r="OUK56" s="359" t="s">
        <v>90</v>
      </c>
      <c r="OUL56" s="359" t="s">
        <v>90</v>
      </c>
      <c r="OUM56" s="359" t="s">
        <v>90</v>
      </c>
      <c r="OUN56" s="359" t="s">
        <v>90</v>
      </c>
      <c r="OUO56" s="359" t="s">
        <v>90</v>
      </c>
      <c r="OUP56" s="359" t="s">
        <v>90</v>
      </c>
      <c r="OUQ56" s="359" t="s">
        <v>90</v>
      </c>
      <c r="OUR56" s="359" t="s">
        <v>90</v>
      </c>
      <c r="OUS56" s="359" t="s">
        <v>90</v>
      </c>
      <c r="OUT56" s="359" t="s">
        <v>90</v>
      </c>
      <c r="OUU56" s="359" t="s">
        <v>90</v>
      </c>
      <c r="OUV56" s="359" t="s">
        <v>90</v>
      </c>
      <c r="OUW56" s="359" t="s">
        <v>90</v>
      </c>
      <c r="OUX56" s="359" t="s">
        <v>90</v>
      </c>
      <c r="OUY56" s="359" t="s">
        <v>90</v>
      </c>
      <c r="OUZ56" s="359" t="s">
        <v>90</v>
      </c>
      <c r="OVA56" s="359" t="s">
        <v>90</v>
      </c>
      <c r="OVB56" s="359" t="s">
        <v>90</v>
      </c>
      <c r="OVC56" s="359" t="s">
        <v>90</v>
      </c>
      <c r="OVD56" s="359" t="s">
        <v>90</v>
      </c>
      <c r="OVE56" s="359" t="s">
        <v>90</v>
      </c>
      <c r="OVF56" s="359" t="s">
        <v>90</v>
      </c>
      <c r="OVG56" s="359" t="s">
        <v>90</v>
      </c>
      <c r="OVH56" s="359" t="s">
        <v>90</v>
      </c>
      <c r="OVI56" s="359" t="s">
        <v>90</v>
      </c>
      <c r="OVJ56" s="359" t="s">
        <v>90</v>
      </c>
      <c r="OVK56" s="359" t="s">
        <v>90</v>
      </c>
      <c r="OVL56" s="359" t="s">
        <v>90</v>
      </c>
      <c r="OVM56" s="359" t="s">
        <v>90</v>
      </c>
      <c r="OVN56" s="359" t="s">
        <v>90</v>
      </c>
      <c r="OVO56" s="359" t="s">
        <v>90</v>
      </c>
      <c r="OVP56" s="359" t="s">
        <v>90</v>
      </c>
      <c r="OVQ56" s="359" t="s">
        <v>90</v>
      </c>
      <c r="OVR56" s="359" t="s">
        <v>90</v>
      </c>
      <c r="OVS56" s="359" t="s">
        <v>90</v>
      </c>
      <c r="OVT56" s="359" t="s">
        <v>90</v>
      </c>
      <c r="OVU56" s="359" t="s">
        <v>90</v>
      </c>
      <c r="OVV56" s="359" t="s">
        <v>90</v>
      </c>
      <c r="OVW56" s="359" t="s">
        <v>90</v>
      </c>
      <c r="OVX56" s="359" t="s">
        <v>90</v>
      </c>
      <c r="OVY56" s="359" t="s">
        <v>90</v>
      </c>
      <c r="OVZ56" s="359" t="s">
        <v>90</v>
      </c>
      <c r="OWA56" s="359" t="s">
        <v>90</v>
      </c>
      <c r="OWB56" s="359" t="s">
        <v>90</v>
      </c>
      <c r="OWC56" s="359" t="s">
        <v>90</v>
      </c>
      <c r="OWD56" s="359" t="s">
        <v>90</v>
      </c>
      <c r="OWE56" s="359" t="s">
        <v>90</v>
      </c>
      <c r="OWF56" s="359" t="s">
        <v>90</v>
      </c>
      <c r="OWG56" s="359" t="s">
        <v>90</v>
      </c>
      <c r="OWH56" s="359" t="s">
        <v>90</v>
      </c>
      <c r="OWI56" s="359" t="s">
        <v>90</v>
      </c>
      <c r="OWJ56" s="359" t="s">
        <v>90</v>
      </c>
      <c r="OWK56" s="359" t="s">
        <v>90</v>
      </c>
      <c r="OWL56" s="359" t="s">
        <v>90</v>
      </c>
      <c r="OWM56" s="359" t="s">
        <v>90</v>
      </c>
      <c r="OWN56" s="359" t="s">
        <v>90</v>
      </c>
      <c r="OWO56" s="359" t="s">
        <v>90</v>
      </c>
      <c r="OWP56" s="359" t="s">
        <v>90</v>
      </c>
      <c r="OWQ56" s="359" t="s">
        <v>90</v>
      </c>
      <c r="OWR56" s="359" t="s">
        <v>90</v>
      </c>
      <c r="OWS56" s="359" t="s">
        <v>90</v>
      </c>
      <c r="OWT56" s="359" t="s">
        <v>90</v>
      </c>
      <c r="OWU56" s="359" t="s">
        <v>90</v>
      </c>
      <c r="OWV56" s="359" t="s">
        <v>90</v>
      </c>
      <c r="OWW56" s="359" t="s">
        <v>90</v>
      </c>
      <c r="OWX56" s="359" t="s">
        <v>90</v>
      </c>
      <c r="OWY56" s="359" t="s">
        <v>90</v>
      </c>
      <c r="OWZ56" s="359" t="s">
        <v>90</v>
      </c>
      <c r="OXA56" s="359" t="s">
        <v>90</v>
      </c>
      <c r="OXB56" s="359" t="s">
        <v>90</v>
      </c>
      <c r="OXC56" s="359" t="s">
        <v>90</v>
      </c>
      <c r="OXD56" s="359" t="s">
        <v>90</v>
      </c>
      <c r="OXE56" s="359" t="s">
        <v>90</v>
      </c>
      <c r="OXF56" s="359" t="s">
        <v>90</v>
      </c>
      <c r="OXG56" s="359" t="s">
        <v>90</v>
      </c>
      <c r="OXH56" s="359" t="s">
        <v>90</v>
      </c>
      <c r="OXI56" s="359" t="s">
        <v>90</v>
      </c>
      <c r="OXJ56" s="359" t="s">
        <v>90</v>
      </c>
      <c r="OXK56" s="359" t="s">
        <v>90</v>
      </c>
      <c r="OXL56" s="359" t="s">
        <v>90</v>
      </c>
      <c r="OXM56" s="359" t="s">
        <v>90</v>
      </c>
      <c r="OXN56" s="359" t="s">
        <v>90</v>
      </c>
      <c r="OXO56" s="359" t="s">
        <v>90</v>
      </c>
      <c r="OXP56" s="359" t="s">
        <v>90</v>
      </c>
      <c r="OXQ56" s="359" t="s">
        <v>90</v>
      </c>
      <c r="OXR56" s="359" t="s">
        <v>90</v>
      </c>
      <c r="OXS56" s="359" t="s">
        <v>90</v>
      </c>
      <c r="OXT56" s="359" t="s">
        <v>90</v>
      </c>
      <c r="OXU56" s="359" t="s">
        <v>90</v>
      </c>
      <c r="OXV56" s="359" t="s">
        <v>90</v>
      </c>
      <c r="OXW56" s="359" t="s">
        <v>90</v>
      </c>
      <c r="OXX56" s="359" t="s">
        <v>90</v>
      </c>
      <c r="OXY56" s="359" t="s">
        <v>90</v>
      </c>
      <c r="OXZ56" s="359" t="s">
        <v>90</v>
      </c>
      <c r="OYA56" s="359" t="s">
        <v>90</v>
      </c>
      <c r="OYB56" s="359" t="s">
        <v>90</v>
      </c>
      <c r="OYC56" s="359" t="s">
        <v>90</v>
      </c>
      <c r="OYD56" s="359" t="s">
        <v>90</v>
      </c>
      <c r="OYE56" s="359" t="s">
        <v>90</v>
      </c>
      <c r="OYF56" s="359" t="s">
        <v>90</v>
      </c>
      <c r="OYG56" s="359" t="s">
        <v>90</v>
      </c>
      <c r="OYH56" s="359" t="s">
        <v>90</v>
      </c>
      <c r="OYI56" s="359" t="s">
        <v>90</v>
      </c>
      <c r="OYJ56" s="359" t="s">
        <v>90</v>
      </c>
      <c r="OYK56" s="359" t="s">
        <v>90</v>
      </c>
      <c r="OYL56" s="359" t="s">
        <v>90</v>
      </c>
      <c r="OYM56" s="359" t="s">
        <v>90</v>
      </c>
      <c r="OYN56" s="359" t="s">
        <v>90</v>
      </c>
      <c r="OYO56" s="359" t="s">
        <v>90</v>
      </c>
      <c r="OYP56" s="359" t="s">
        <v>90</v>
      </c>
      <c r="OYQ56" s="359" t="s">
        <v>90</v>
      </c>
      <c r="OYR56" s="359" t="s">
        <v>90</v>
      </c>
      <c r="OYS56" s="359" t="s">
        <v>90</v>
      </c>
      <c r="OYT56" s="359" t="s">
        <v>90</v>
      </c>
      <c r="OYU56" s="359" t="s">
        <v>90</v>
      </c>
      <c r="OYV56" s="359" t="s">
        <v>90</v>
      </c>
      <c r="OYW56" s="359" t="s">
        <v>90</v>
      </c>
      <c r="OYX56" s="359" t="s">
        <v>90</v>
      </c>
      <c r="OYY56" s="359" t="s">
        <v>90</v>
      </c>
      <c r="OYZ56" s="359" t="s">
        <v>90</v>
      </c>
      <c r="OZA56" s="359" t="s">
        <v>90</v>
      </c>
      <c r="OZB56" s="359" t="s">
        <v>90</v>
      </c>
      <c r="OZC56" s="359" t="s">
        <v>90</v>
      </c>
      <c r="OZD56" s="359" t="s">
        <v>90</v>
      </c>
      <c r="OZE56" s="359" t="s">
        <v>90</v>
      </c>
      <c r="OZF56" s="359" t="s">
        <v>90</v>
      </c>
      <c r="OZG56" s="359" t="s">
        <v>90</v>
      </c>
      <c r="OZH56" s="359" t="s">
        <v>90</v>
      </c>
      <c r="OZI56" s="359" t="s">
        <v>90</v>
      </c>
      <c r="OZJ56" s="359" t="s">
        <v>90</v>
      </c>
      <c r="OZK56" s="359" t="s">
        <v>90</v>
      </c>
      <c r="OZL56" s="359" t="s">
        <v>90</v>
      </c>
      <c r="OZM56" s="359" t="s">
        <v>90</v>
      </c>
      <c r="OZN56" s="359" t="s">
        <v>90</v>
      </c>
      <c r="OZO56" s="359" t="s">
        <v>90</v>
      </c>
      <c r="OZP56" s="359" t="s">
        <v>90</v>
      </c>
      <c r="OZQ56" s="359" t="s">
        <v>90</v>
      </c>
      <c r="OZR56" s="359" t="s">
        <v>90</v>
      </c>
      <c r="OZS56" s="359" t="s">
        <v>90</v>
      </c>
      <c r="OZT56" s="359" t="s">
        <v>90</v>
      </c>
      <c r="OZU56" s="359" t="s">
        <v>90</v>
      </c>
      <c r="OZV56" s="359" t="s">
        <v>90</v>
      </c>
      <c r="OZW56" s="359" t="s">
        <v>90</v>
      </c>
      <c r="OZX56" s="359" t="s">
        <v>90</v>
      </c>
      <c r="OZY56" s="359" t="s">
        <v>90</v>
      </c>
      <c r="OZZ56" s="359" t="s">
        <v>90</v>
      </c>
      <c r="PAA56" s="359" t="s">
        <v>90</v>
      </c>
      <c r="PAB56" s="359" t="s">
        <v>90</v>
      </c>
      <c r="PAC56" s="359" t="s">
        <v>90</v>
      </c>
      <c r="PAD56" s="359" t="s">
        <v>90</v>
      </c>
      <c r="PAE56" s="359" t="s">
        <v>90</v>
      </c>
      <c r="PAF56" s="359" t="s">
        <v>90</v>
      </c>
      <c r="PAG56" s="359" t="s">
        <v>90</v>
      </c>
      <c r="PAH56" s="359" t="s">
        <v>90</v>
      </c>
      <c r="PAI56" s="359" t="s">
        <v>90</v>
      </c>
      <c r="PAJ56" s="359" t="s">
        <v>90</v>
      </c>
      <c r="PAK56" s="359" t="s">
        <v>90</v>
      </c>
      <c r="PAL56" s="359" t="s">
        <v>90</v>
      </c>
      <c r="PAM56" s="359" t="s">
        <v>90</v>
      </c>
      <c r="PAN56" s="359" t="s">
        <v>90</v>
      </c>
      <c r="PAO56" s="359" t="s">
        <v>90</v>
      </c>
      <c r="PAP56" s="359" t="s">
        <v>90</v>
      </c>
      <c r="PAQ56" s="359" t="s">
        <v>90</v>
      </c>
      <c r="PAR56" s="359" t="s">
        <v>90</v>
      </c>
      <c r="PAS56" s="359" t="s">
        <v>90</v>
      </c>
      <c r="PAT56" s="359" t="s">
        <v>90</v>
      </c>
      <c r="PAU56" s="359" t="s">
        <v>90</v>
      </c>
      <c r="PAV56" s="359" t="s">
        <v>90</v>
      </c>
      <c r="PAW56" s="359" t="s">
        <v>90</v>
      </c>
      <c r="PAX56" s="359" t="s">
        <v>90</v>
      </c>
      <c r="PAY56" s="359" t="s">
        <v>90</v>
      </c>
      <c r="PAZ56" s="359" t="s">
        <v>90</v>
      </c>
      <c r="PBA56" s="359" t="s">
        <v>90</v>
      </c>
      <c r="PBB56" s="359" t="s">
        <v>90</v>
      </c>
      <c r="PBC56" s="359" t="s">
        <v>90</v>
      </c>
      <c r="PBD56" s="359" t="s">
        <v>90</v>
      </c>
      <c r="PBE56" s="359" t="s">
        <v>90</v>
      </c>
      <c r="PBF56" s="359" t="s">
        <v>90</v>
      </c>
      <c r="PBG56" s="359" t="s">
        <v>90</v>
      </c>
      <c r="PBH56" s="359" t="s">
        <v>90</v>
      </c>
      <c r="PBI56" s="359" t="s">
        <v>90</v>
      </c>
      <c r="PBJ56" s="359" t="s">
        <v>90</v>
      </c>
      <c r="PBK56" s="359" t="s">
        <v>90</v>
      </c>
      <c r="PBL56" s="359" t="s">
        <v>90</v>
      </c>
      <c r="PBM56" s="359" t="s">
        <v>90</v>
      </c>
      <c r="PBN56" s="359" t="s">
        <v>90</v>
      </c>
      <c r="PBO56" s="359" t="s">
        <v>90</v>
      </c>
      <c r="PBP56" s="359" t="s">
        <v>90</v>
      </c>
      <c r="PBQ56" s="359" t="s">
        <v>90</v>
      </c>
      <c r="PBR56" s="359" t="s">
        <v>90</v>
      </c>
      <c r="PBS56" s="359" t="s">
        <v>90</v>
      </c>
      <c r="PBT56" s="359" t="s">
        <v>90</v>
      </c>
      <c r="PBU56" s="359" t="s">
        <v>90</v>
      </c>
      <c r="PBV56" s="359" t="s">
        <v>90</v>
      </c>
      <c r="PBW56" s="359" t="s">
        <v>90</v>
      </c>
      <c r="PBX56" s="359" t="s">
        <v>90</v>
      </c>
      <c r="PBY56" s="359" t="s">
        <v>90</v>
      </c>
      <c r="PBZ56" s="359" t="s">
        <v>90</v>
      </c>
      <c r="PCA56" s="359" t="s">
        <v>90</v>
      </c>
      <c r="PCB56" s="359" t="s">
        <v>90</v>
      </c>
      <c r="PCC56" s="359" t="s">
        <v>90</v>
      </c>
      <c r="PCD56" s="359" t="s">
        <v>90</v>
      </c>
      <c r="PCE56" s="359" t="s">
        <v>90</v>
      </c>
      <c r="PCF56" s="359" t="s">
        <v>90</v>
      </c>
      <c r="PCG56" s="359" t="s">
        <v>90</v>
      </c>
      <c r="PCH56" s="359" t="s">
        <v>90</v>
      </c>
      <c r="PCI56" s="359" t="s">
        <v>90</v>
      </c>
      <c r="PCJ56" s="359" t="s">
        <v>90</v>
      </c>
      <c r="PCK56" s="359" t="s">
        <v>90</v>
      </c>
      <c r="PCL56" s="359" t="s">
        <v>90</v>
      </c>
      <c r="PCM56" s="359" t="s">
        <v>90</v>
      </c>
      <c r="PCN56" s="359" t="s">
        <v>90</v>
      </c>
      <c r="PCO56" s="359" t="s">
        <v>90</v>
      </c>
      <c r="PCP56" s="359" t="s">
        <v>90</v>
      </c>
      <c r="PCQ56" s="359" t="s">
        <v>90</v>
      </c>
      <c r="PCR56" s="359" t="s">
        <v>90</v>
      </c>
      <c r="PCS56" s="359" t="s">
        <v>90</v>
      </c>
      <c r="PCT56" s="359" t="s">
        <v>90</v>
      </c>
      <c r="PCU56" s="359" t="s">
        <v>90</v>
      </c>
      <c r="PCV56" s="359" t="s">
        <v>90</v>
      </c>
      <c r="PCW56" s="359" t="s">
        <v>90</v>
      </c>
      <c r="PCX56" s="359" t="s">
        <v>90</v>
      </c>
      <c r="PCY56" s="359" t="s">
        <v>90</v>
      </c>
      <c r="PCZ56" s="359" t="s">
        <v>90</v>
      </c>
      <c r="PDA56" s="359" t="s">
        <v>90</v>
      </c>
      <c r="PDB56" s="359" t="s">
        <v>90</v>
      </c>
      <c r="PDC56" s="359" t="s">
        <v>90</v>
      </c>
      <c r="PDD56" s="359" t="s">
        <v>90</v>
      </c>
      <c r="PDE56" s="359" t="s">
        <v>90</v>
      </c>
      <c r="PDF56" s="359" t="s">
        <v>90</v>
      </c>
      <c r="PDG56" s="359" t="s">
        <v>90</v>
      </c>
      <c r="PDH56" s="359" t="s">
        <v>90</v>
      </c>
      <c r="PDI56" s="359" t="s">
        <v>90</v>
      </c>
      <c r="PDJ56" s="359" t="s">
        <v>90</v>
      </c>
      <c r="PDK56" s="359" t="s">
        <v>90</v>
      </c>
      <c r="PDL56" s="359" t="s">
        <v>90</v>
      </c>
      <c r="PDM56" s="359" t="s">
        <v>90</v>
      </c>
      <c r="PDN56" s="359" t="s">
        <v>90</v>
      </c>
      <c r="PDO56" s="359" t="s">
        <v>90</v>
      </c>
      <c r="PDP56" s="359" t="s">
        <v>90</v>
      </c>
      <c r="PDQ56" s="359" t="s">
        <v>90</v>
      </c>
      <c r="PDR56" s="359" t="s">
        <v>90</v>
      </c>
      <c r="PDS56" s="359" t="s">
        <v>90</v>
      </c>
      <c r="PDT56" s="359" t="s">
        <v>90</v>
      </c>
      <c r="PDU56" s="359" t="s">
        <v>90</v>
      </c>
      <c r="PDV56" s="359" t="s">
        <v>90</v>
      </c>
      <c r="PDW56" s="359" t="s">
        <v>90</v>
      </c>
      <c r="PDX56" s="359" t="s">
        <v>90</v>
      </c>
      <c r="PDY56" s="359" t="s">
        <v>90</v>
      </c>
      <c r="PDZ56" s="359" t="s">
        <v>90</v>
      </c>
      <c r="PEA56" s="359" t="s">
        <v>90</v>
      </c>
      <c r="PEB56" s="359" t="s">
        <v>90</v>
      </c>
      <c r="PEC56" s="359" t="s">
        <v>90</v>
      </c>
      <c r="PED56" s="359" t="s">
        <v>90</v>
      </c>
      <c r="PEE56" s="359" t="s">
        <v>90</v>
      </c>
      <c r="PEF56" s="359" t="s">
        <v>90</v>
      </c>
      <c r="PEG56" s="359" t="s">
        <v>90</v>
      </c>
      <c r="PEH56" s="359" t="s">
        <v>90</v>
      </c>
      <c r="PEI56" s="359" t="s">
        <v>90</v>
      </c>
      <c r="PEJ56" s="359" t="s">
        <v>90</v>
      </c>
      <c r="PEK56" s="359" t="s">
        <v>90</v>
      </c>
      <c r="PEL56" s="359" t="s">
        <v>90</v>
      </c>
      <c r="PEM56" s="359" t="s">
        <v>90</v>
      </c>
      <c r="PEN56" s="359" t="s">
        <v>90</v>
      </c>
      <c r="PEO56" s="359" t="s">
        <v>90</v>
      </c>
      <c r="PEP56" s="359" t="s">
        <v>90</v>
      </c>
      <c r="PEQ56" s="359" t="s">
        <v>90</v>
      </c>
      <c r="PER56" s="359" t="s">
        <v>90</v>
      </c>
      <c r="PES56" s="359" t="s">
        <v>90</v>
      </c>
      <c r="PET56" s="359" t="s">
        <v>90</v>
      </c>
      <c r="PEU56" s="359" t="s">
        <v>90</v>
      </c>
      <c r="PEV56" s="359" t="s">
        <v>90</v>
      </c>
      <c r="PEW56" s="359" t="s">
        <v>90</v>
      </c>
      <c r="PEX56" s="359" t="s">
        <v>90</v>
      </c>
      <c r="PEY56" s="359" t="s">
        <v>90</v>
      </c>
      <c r="PEZ56" s="359" t="s">
        <v>90</v>
      </c>
      <c r="PFA56" s="359" t="s">
        <v>90</v>
      </c>
      <c r="PFB56" s="359" t="s">
        <v>90</v>
      </c>
      <c r="PFC56" s="359" t="s">
        <v>90</v>
      </c>
      <c r="PFD56" s="359" t="s">
        <v>90</v>
      </c>
      <c r="PFE56" s="359" t="s">
        <v>90</v>
      </c>
      <c r="PFF56" s="359" t="s">
        <v>90</v>
      </c>
      <c r="PFG56" s="359" t="s">
        <v>90</v>
      </c>
      <c r="PFH56" s="359" t="s">
        <v>90</v>
      </c>
      <c r="PFI56" s="359" t="s">
        <v>90</v>
      </c>
      <c r="PFJ56" s="359" t="s">
        <v>90</v>
      </c>
      <c r="PFK56" s="359" t="s">
        <v>90</v>
      </c>
      <c r="PFL56" s="359" t="s">
        <v>90</v>
      </c>
      <c r="PFM56" s="359" t="s">
        <v>90</v>
      </c>
      <c r="PFN56" s="359" t="s">
        <v>90</v>
      </c>
      <c r="PFO56" s="359" t="s">
        <v>90</v>
      </c>
      <c r="PFP56" s="359" t="s">
        <v>90</v>
      </c>
      <c r="PFQ56" s="359" t="s">
        <v>90</v>
      </c>
      <c r="PFR56" s="359" t="s">
        <v>90</v>
      </c>
      <c r="PFS56" s="359" t="s">
        <v>90</v>
      </c>
      <c r="PFT56" s="359" t="s">
        <v>90</v>
      </c>
      <c r="PFU56" s="359" t="s">
        <v>90</v>
      </c>
      <c r="PFV56" s="359" t="s">
        <v>90</v>
      </c>
      <c r="PFW56" s="359" t="s">
        <v>90</v>
      </c>
      <c r="PFX56" s="359" t="s">
        <v>90</v>
      </c>
      <c r="PFY56" s="359" t="s">
        <v>90</v>
      </c>
      <c r="PFZ56" s="359" t="s">
        <v>90</v>
      </c>
      <c r="PGA56" s="359" t="s">
        <v>90</v>
      </c>
      <c r="PGB56" s="359" t="s">
        <v>90</v>
      </c>
      <c r="PGC56" s="359" t="s">
        <v>90</v>
      </c>
      <c r="PGD56" s="359" t="s">
        <v>90</v>
      </c>
      <c r="PGE56" s="359" t="s">
        <v>90</v>
      </c>
      <c r="PGF56" s="359" t="s">
        <v>90</v>
      </c>
      <c r="PGG56" s="359" t="s">
        <v>90</v>
      </c>
      <c r="PGH56" s="359" t="s">
        <v>90</v>
      </c>
      <c r="PGI56" s="359" t="s">
        <v>90</v>
      </c>
      <c r="PGJ56" s="359" t="s">
        <v>90</v>
      </c>
      <c r="PGK56" s="359" t="s">
        <v>90</v>
      </c>
      <c r="PGL56" s="359" t="s">
        <v>90</v>
      </c>
      <c r="PGM56" s="359" t="s">
        <v>90</v>
      </c>
      <c r="PGN56" s="359" t="s">
        <v>90</v>
      </c>
      <c r="PGO56" s="359" t="s">
        <v>90</v>
      </c>
      <c r="PGP56" s="359" t="s">
        <v>90</v>
      </c>
      <c r="PGQ56" s="359" t="s">
        <v>90</v>
      </c>
      <c r="PGR56" s="359" t="s">
        <v>90</v>
      </c>
      <c r="PGS56" s="359" t="s">
        <v>90</v>
      </c>
      <c r="PGT56" s="359" t="s">
        <v>90</v>
      </c>
      <c r="PGU56" s="359" t="s">
        <v>90</v>
      </c>
      <c r="PGV56" s="359" t="s">
        <v>90</v>
      </c>
      <c r="PGW56" s="359" t="s">
        <v>90</v>
      </c>
      <c r="PGX56" s="359" t="s">
        <v>90</v>
      </c>
      <c r="PGY56" s="359" t="s">
        <v>90</v>
      </c>
      <c r="PGZ56" s="359" t="s">
        <v>90</v>
      </c>
      <c r="PHA56" s="359" t="s">
        <v>90</v>
      </c>
      <c r="PHB56" s="359" t="s">
        <v>90</v>
      </c>
      <c r="PHC56" s="359" t="s">
        <v>90</v>
      </c>
      <c r="PHD56" s="359" t="s">
        <v>90</v>
      </c>
      <c r="PHE56" s="359" t="s">
        <v>90</v>
      </c>
      <c r="PHF56" s="359" t="s">
        <v>90</v>
      </c>
      <c r="PHG56" s="359" t="s">
        <v>90</v>
      </c>
      <c r="PHH56" s="359" t="s">
        <v>90</v>
      </c>
      <c r="PHI56" s="359" t="s">
        <v>90</v>
      </c>
      <c r="PHJ56" s="359" t="s">
        <v>90</v>
      </c>
      <c r="PHK56" s="359" t="s">
        <v>90</v>
      </c>
      <c r="PHL56" s="359" t="s">
        <v>90</v>
      </c>
      <c r="PHM56" s="359" t="s">
        <v>90</v>
      </c>
      <c r="PHN56" s="359" t="s">
        <v>90</v>
      </c>
      <c r="PHO56" s="359" t="s">
        <v>90</v>
      </c>
      <c r="PHP56" s="359" t="s">
        <v>90</v>
      </c>
      <c r="PHQ56" s="359" t="s">
        <v>90</v>
      </c>
      <c r="PHR56" s="359" t="s">
        <v>90</v>
      </c>
      <c r="PHS56" s="359" t="s">
        <v>90</v>
      </c>
      <c r="PHT56" s="359" t="s">
        <v>90</v>
      </c>
      <c r="PHU56" s="359" t="s">
        <v>90</v>
      </c>
      <c r="PHV56" s="359" t="s">
        <v>90</v>
      </c>
      <c r="PHW56" s="359" t="s">
        <v>90</v>
      </c>
      <c r="PHX56" s="359" t="s">
        <v>90</v>
      </c>
      <c r="PHY56" s="359" t="s">
        <v>90</v>
      </c>
      <c r="PHZ56" s="359" t="s">
        <v>90</v>
      </c>
      <c r="PIA56" s="359" t="s">
        <v>90</v>
      </c>
      <c r="PIB56" s="359" t="s">
        <v>90</v>
      </c>
      <c r="PIC56" s="359" t="s">
        <v>90</v>
      </c>
      <c r="PID56" s="359" t="s">
        <v>90</v>
      </c>
      <c r="PIE56" s="359" t="s">
        <v>90</v>
      </c>
      <c r="PIF56" s="359" t="s">
        <v>90</v>
      </c>
      <c r="PIG56" s="359" t="s">
        <v>90</v>
      </c>
      <c r="PIH56" s="359" t="s">
        <v>90</v>
      </c>
      <c r="PII56" s="359" t="s">
        <v>90</v>
      </c>
      <c r="PIJ56" s="359" t="s">
        <v>90</v>
      </c>
      <c r="PIK56" s="359" t="s">
        <v>90</v>
      </c>
      <c r="PIL56" s="359" t="s">
        <v>90</v>
      </c>
      <c r="PIM56" s="359" t="s">
        <v>90</v>
      </c>
      <c r="PIN56" s="359" t="s">
        <v>90</v>
      </c>
      <c r="PIO56" s="359" t="s">
        <v>90</v>
      </c>
      <c r="PIP56" s="359" t="s">
        <v>90</v>
      </c>
      <c r="PIQ56" s="359" t="s">
        <v>90</v>
      </c>
      <c r="PIR56" s="359" t="s">
        <v>90</v>
      </c>
      <c r="PIS56" s="359" t="s">
        <v>90</v>
      </c>
      <c r="PIT56" s="359" t="s">
        <v>90</v>
      </c>
      <c r="PIU56" s="359" t="s">
        <v>90</v>
      </c>
      <c r="PIV56" s="359" t="s">
        <v>90</v>
      </c>
      <c r="PIW56" s="359" t="s">
        <v>90</v>
      </c>
      <c r="PIX56" s="359" t="s">
        <v>90</v>
      </c>
      <c r="PIY56" s="359" t="s">
        <v>90</v>
      </c>
      <c r="PIZ56" s="359" t="s">
        <v>90</v>
      </c>
      <c r="PJA56" s="359" t="s">
        <v>90</v>
      </c>
      <c r="PJB56" s="359" t="s">
        <v>90</v>
      </c>
      <c r="PJC56" s="359" t="s">
        <v>90</v>
      </c>
      <c r="PJD56" s="359" t="s">
        <v>90</v>
      </c>
      <c r="PJE56" s="359" t="s">
        <v>90</v>
      </c>
      <c r="PJF56" s="359" t="s">
        <v>90</v>
      </c>
      <c r="PJG56" s="359" t="s">
        <v>90</v>
      </c>
      <c r="PJH56" s="359" t="s">
        <v>90</v>
      </c>
      <c r="PJI56" s="359" t="s">
        <v>90</v>
      </c>
      <c r="PJJ56" s="359" t="s">
        <v>90</v>
      </c>
      <c r="PJK56" s="359" t="s">
        <v>90</v>
      </c>
      <c r="PJL56" s="359" t="s">
        <v>90</v>
      </c>
      <c r="PJM56" s="359" t="s">
        <v>90</v>
      </c>
      <c r="PJN56" s="359" t="s">
        <v>90</v>
      </c>
      <c r="PJO56" s="359" t="s">
        <v>90</v>
      </c>
      <c r="PJP56" s="359" t="s">
        <v>90</v>
      </c>
      <c r="PJQ56" s="359" t="s">
        <v>90</v>
      </c>
      <c r="PJR56" s="359" t="s">
        <v>90</v>
      </c>
      <c r="PJS56" s="359" t="s">
        <v>90</v>
      </c>
      <c r="PJT56" s="359" t="s">
        <v>90</v>
      </c>
      <c r="PJU56" s="359" t="s">
        <v>90</v>
      </c>
      <c r="PJV56" s="359" t="s">
        <v>90</v>
      </c>
      <c r="PJW56" s="359" t="s">
        <v>90</v>
      </c>
      <c r="PJX56" s="359" t="s">
        <v>90</v>
      </c>
      <c r="PJY56" s="359" t="s">
        <v>90</v>
      </c>
      <c r="PJZ56" s="359" t="s">
        <v>90</v>
      </c>
      <c r="PKA56" s="359" t="s">
        <v>90</v>
      </c>
      <c r="PKB56" s="359" t="s">
        <v>90</v>
      </c>
      <c r="PKC56" s="359" t="s">
        <v>90</v>
      </c>
      <c r="PKD56" s="359" t="s">
        <v>90</v>
      </c>
      <c r="PKE56" s="359" t="s">
        <v>90</v>
      </c>
      <c r="PKF56" s="359" t="s">
        <v>90</v>
      </c>
      <c r="PKG56" s="359" t="s">
        <v>90</v>
      </c>
      <c r="PKH56" s="359" t="s">
        <v>90</v>
      </c>
      <c r="PKI56" s="359" t="s">
        <v>90</v>
      </c>
      <c r="PKJ56" s="359" t="s">
        <v>90</v>
      </c>
      <c r="PKK56" s="359" t="s">
        <v>90</v>
      </c>
      <c r="PKL56" s="359" t="s">
        <v>90</v>
      </c>
      <c r="PKM56" s="359" t="s">
        <v>90</v>
      </c>
      <c r="PKN56" s="359" t="s">
        <v>90</v>
      </c>
      <c r="PKO56" s="359" t="s">
        <v>90</v>
      </c>
      <c r="PKP56" s="359" t="s">
        <v>90</v>
      </c>
      <c r="PKQ56" s="359" t="s">
        <v>90</v>
      </c>
      <c r="PKR56" s="359" t="s">
        <v>90</v>
      </c>
      <c r="PKS56" s="359" t="s">
        <v>90</v>
      </c>
      <c r="PKT56" s="359" t="s">
        <v>90</v>
      </c>
      <c r="PKU56" s="359" t="s">
        <v>90</v>
      </c>
      <c r="PKV56" s="359" t="s">
        <v>90</v>
      </c>
      <c r="PKW56" s="359" t="s">
        <v>90</v>
      </c>
      <c r="PKX56" s="359" t="s">
        <v>90</v>
      </c>
      <c r="PKY56" s="359" t="s">
        <v>90</v>
      </c>
      <c r="PKZ56" s="359" t="s">
        <v>90</v>
      </c>
      <c r="PLA56" s="359" t="s">
        <v>90</v>
      </c>
      <c r="PLB56" s="359" t="s">
        <v>90</v>
      </c>
      <c r="PLC56" s="359" t="s">
        <v>90</v>
      </c>
      <c r="PLD56" s="359" t="s">
        <v>90</v>
      </c>
      <c r="PLE56" s="359" t="s">
        <v>90</v>
      </c>
      <c r="PLF56" s="359" t="s">
        <v>90</v>
      </c>
      <c r="PLG56" s="359" t="s">
        <v>90</v>
      </c>
      <c r="PLH56" s="359" t="s">
        <v>90</v>
      </c>
      <c r="PLI56" s="359" t="s">
        <v>90</v>
      </c>
      <c r="PLJ56" s="359" t="s">
        <v>90</v>
      </c>
      <c r="PLK56" s="359" t="s">
        <v>90</v>
      </c>
      <c r="PLL56" s="359" t="s">
        <v>90</v>
      </c>
      <c r="PLM56" s="359" t="s">
        <v>90</v>
      </c>
      <c r="PLN56" s="359" t="s">
        <v>90</v>
      </c>
      <c r="PLO56" s="359" t="s">
        <v>90</v>
      </c>
      <c r="PLP56" s="359" t="s">
        <v>90</v>
      </c>
      <c r="PLQ56" s="359" t="s">
        <v>90</v>
      </c>
      <c r="PLR56" s="359" t="s">
        <v>90</v>
      </c>
      <c r="PLS56" s="359" t="s">
        <v>90</v>
      </c>
      <c r="PLT56" s="359" t="s">
        <v>90</v>
      </c>
      <c r="PLU56" s="359" t="s">
        <v>90</v>
      </c>
      <c r="PLV56" s="359" t="s">
        <v>90</v>
      </c>
      <c r="PLW56" s="359" t="s">
        <v>90</v>
      </c>
      <c r="PLX56" s="359" t="s">
        <v>90</v>
      </c>
      <c r="PLY56" s="359" t="s">
        <v>90</v>
      </c>
      <c r="PLZ56" s="359" t="s">
        <v>90</v>
      </c>
      <c r="PMA56" s="359" t="s">
        <v>90</v>
      </c>
      <c r="PMB56" s="359" t="s">
        <v>90</v>
      </c>
      <c r="PMC56" s="359" t="s">
        <v>90</v>
      </c>
      <c r="PMD56" s="359" t="s">
        <v>90</v>
      </c>
      <c r="PME56" s="359" t="s">
        <v>90</v>
      </c>
      <c r="PMF56" s="359" t="s">
        <v>90</v>
      </c>
      <c r="PMG56" s="359" t="s">
        <v>90</v>
      </c>
      <c r="PMH56" s="359" t="s">
        <v>90</v>
      </c>
      <c r="PMI56" s="359" t="s">
        <v>90</v>
      </c>
      <c r="PMJ56" s="359" t="s">
        <v>90</v>
      </c>
      <c r="PMK56" s="359" t="s">
        <v>90</v>
      </c>
      <c r="PML56" s="359" t="s">
        <v>90</v>
      </c>
      <c r="PMM56" s="359" t="s">
        <v>90</v>
      </c>
      <c r="PMN56" s="359" t="s">
        <v>90</v>
      </c>
      <c r="PMO56" s="359" t="s">
        <v>90</v>
      </c>
      <c r="PMP56" s="359" t="s">
        <v>90</v>
      </c>
      <c r="PMQ56" s="359" t="s">
        <v>90</v>
      </c>
      <c r="PMR56" s="359" t="s">
        <v>90</v>
      </c>
      <c r="PMS56" s="359" t="s">
        <v>90</v>
      </c>
      <c r="PMT56" s="359" t="s">
        <v>90</v>
      </c>
      <c r="PMU56" s="359" t="s">
        <v>90</v>
      </c>
      <c r="PMV56" s="359" t="s">
        <v>90</v>
      </c>
      <c r="PMW56" s="359" t="s">
        <v>90</v>
      </c>
      <c r="PMX56" s="359" t="s">
        <v>90</v>
      </c>
      <c r="PMY56" s="359" t="s">
        <v>90</v>
      </c>
      <c r="PMZ56" s="359" t="s">
        <v>90</v>
      </c>
      <c r="PNA56" s="359" t="s">
        <v>90</v>
      </c>
      <c r="PNB56" s="359" t="s">
        <v>90</v>
      </c>
      <c r="PNC56" s="359" t="s">
        <v>90</v>
      </c>
      <c r="PND56" s="359" t="s">
        <v>90</v>
      </c>
      <c r="PNE56" s="359" t="s">
        <v>90</v>
      </c>
      <c r="PNF56" s="359" t="s">
        <v>90</v>
      </c>
      <c r="PNG56" s="359" t="s">
        <v>90</v>
      </c>
      <c r="PNH56" s="359" t="s">
        <v>90</v>
      </c>
      <c r="PNI56" s="359" t="s">
        <v>90</v>
      </c>
      <c r="PNJ56" s="359" t="s">
        <v>90</v>
      </c>
      <c r="PNK56" s="359" t="s">
        <v>90</v>
      </c>
      <c r="PNL56" s="359" t="s">
        <v>90</v>
      </c>
      <c r="PNM56" s="359" t="s">
        <v>90</v>
      </c>
      <c r="PNN56" s="359" t="s">
        <v>90</v>
      </c>
      <c r="PNO56" s="359" t="s">
        <v>90</v>
      </c>
      <c r="PNP56" s="359" t="s">
        <v>90</v>
      </c>
      <c r="PNQ56" s="359" t="s">
        <v>90</v>
      </c>
      <c r="PNR56" s="359" t="s">
        <v>90</v>
      </c>
      <c r="PNS56" s="359" t="s">
        <v>90</v>
      </c>
      <c r="PNT56" s="359" t="s">
        <v>90</v>
      </c>
      <c r="PNU56" s="359" t="s">
        <v>90</v>
      </c>
      <c r="PNV56" s="359" t="s">
        <v>90</v>
      </c>
      <c r="PNW56" s="359" t="s">
        <v>90</v>
      </c>
      <c r="PNX56" s="359" t="s">
        <v>90</v>
      </c>
      <c r="PNY56" s="359" t="s">
        <v>90</v>
      </c>
      <c r="PNZ56" s="359" t="s">
        <v>90</v>
      </c>
      <c r="POA56" s="359" t="s">
        <v>90</v>
      </c>
      <c r="POB56" s="359" t="s">
        <v>90</v>
      </c>
      <c r="POC56" s="359" t="s">
        <v>90</v>
      </c>
      <c r="POD56" s="359" t="s">
        <v>90</v>
      </c>
      <c r="POE56" s="359" t="s">
        <v>90</v>
      </c>
      <c r="POF56" s="359" t="s">
        <v>90</v>
      </c>
      <c r="POG56" s="359" t="s">
        <v>90</v>
      </c>
      <c r="POH56" s="359" t="s">
        <v>90</v>
      </c>
      <c r="POI56" s="359" t="s">
        <v>90</v>
      </c>
      <c r="POJ56" s="359" t="s">
        <v>90</v>
      </c>
      <c r="POK56" s="359" t="s">
        <v>90</v>
      </c>
      <c r="POL56" s="359" t="s">
        <v>90</v>
      </c>
      <c r="POM56" s="359" t="s">
        <v>90</v>
      </c>
      <c r="PON56" s="359" t="s">
        <v>90</v>
      </c>
      <c r="POO56" s="359" t="s">
        <v>90</v>
      </c>
      <c r="POP56" s="359" t="s">
        <v>90</v>
      </c>
      <c r="POQ56" s="359" t="s">
        <v>90</v>
      </c>
      <c r="POR56" s="359" t="s">
        <v>90</v>
      </c>
      <c r="POS56" s="359" t="s">
        <v>90</v>
      </c>
      <c r="POT56" s="359" t="s">
        <v>90</v>
      </c>
      <c r="POU56" s="359" t="s">
        <v>90</v>
      </c>
      <c r="POV56" s="359" t="s">
        <v>90</v>
      </c>
      <c r="POW56" s="359" t="s">
        <v>90</v>
      </c>
      <c r="POX56" s="359" t="s">
        <v>90</v>
      </c>
      <c r="POY56" s="359" t="s">
        <v>90</v>
      </c>
      <c r="POZ56" s="359" t="s">
        <v>90</v>
      </c>
      <c r="PPA56" s="359" t="s">
        <v>90</v>
      </c>
      <c r="PPB56" s="359" t="s">
        <v>90</v>
      </c>
      <c r="PPC56" s="359" t="s">
        <v>90</v>
      </c>
      <c r="PPD56" s="359" t="s">
        <v>90</v>
      </c>
      <c r="PPE56" s="359" t="s">
        <v>90</v>
      </c>
      <c r="PPF56" s="359" t="s">
        <v>90</v>
      </c>
      <c r="PPG56" s="359" t="s">
        <v>90</v>
      </c>
      <c r="PPH56" s="359" t="s">
        <v>90</v>
      </c>
      <c r="PPI56" s="359" t="s">
        <v>90</v>
      </c>
      <c r="PPJ56" s="359" t="s">
        <v>90</v>
      </c>
      <c r="PPK56" s="359" t="s">
        <v>90</v>
      </c>
      <c r="PPL56" s="359" t="s">
        <v>90</v>
      </c>
      <c r="PPM56" s="359" t="s">
        <v>90</v>
      </c>
      <c r="PPN56" s="359" t="s">
        <v>90</v>
      </c>
      <c r="PPO56" s="359" t="s">
        <v>90</v>
      </c>
      <c r="PPP56" s="359" t="s">
        <v>90</v>
      </c>
      <c r="PPQ56" s="359" t="s">
        <v>90</v>
      </c>
      <c r="PPR56" s="359" t="s">
        <v>90</v>
      </c>
      <c r="PPS56" s="359" t="s">
        <v>90</v>
      </c>
      <c r="PPT56" s="359" t="s">
        <v>90</v>
      </c>
      <c r="PPU56" s="359" t="s">
        <v>90</v>
      </c>
      <c r="PPV56" s="359" t="s">
        <v>90</v>
      </c>
      <c r="PPW56" s="359" t="s">
        <v>90</v>
      </c>
      <c r="PPX56" s="359" t="s">
        <v>90</v>
      </c>
      <c r="PPY56" s="359" t="s">
        <v>90</v>
      </c>
      <c r="PPZ56" s="359" t="s">
        <v>90</v>
      </c>
      <c r="PQA56" s="359" t="s">
        <v>90</v>
      </c>
      <c r="PQB56" s="359" t="s">
        <v>90</v>
      </c>
      <c r="PQC56" s="359" t="s">
        <v>90</v>
      </c>
      <c r="PQD56" s="359" t="s">
        <v>90</v>
      </c>
      <c r="PQE56" s="359" t="s">
        <v>90</v>
      </c>
      <c r="PQF56" s="359" t="s">
        <v>90</v>
      </c>
      <c r="PQG56" s="359" t="s">
        <v>90</v>
      </c>
      <c r="PQH56" s="359" t="s">
        <v>90</v>
      </c>
      <c r="PQI56" s="359" t="s">
        <v>90</v>
      </c>
      <c r="PQJ56" s="359" t="s">
        <v>90</v>
      </c>
      <c r="PQK56" s="359" t="s">
        <v>90</v>
      </c>
      <c r="PQL56" s="359" t="s">
        <v>90</v>
      </c>
      <c r="PQM56" s="359" t="s">
        <v>90</v>
      </c>
      <c r="PQN56" s="359" t="s">
        <v>90</v>
      </c>
      <c r="PQO56" s="359" t="s">
        <v>90</v>
      </c>
      <c r="PQP56" s="359" t="s">
        <v>90</v>
      </c>
      <c r="PQQ56" s="359" t="s">
        <v>90</v>
      </c>
      <c r="PQR56" s="359" t="s">
        <v>90</v>
      </c>
      <c r="PQS56" s="359" t="s">
        <v>90</v>
      </c>
      <c r="PQT56" s="359" t="s">
        <v>90</v>
      </c>
      <c r="PQU56" s="359" t="s">
        <v>90</v>
      </c>
      <c r="PQV56" s="359" t="s">
        <v>90</v>
      </c>
      <c r="PQW56" s="359" t="s">
        <v>90</v>
      </c>
      <c r="PQX56" s="359" t="s">
        <v>90</v>
      </c>
      <c r="PQY56" s="359" t="s">
        <v>90</v>
      </c>
      <c r="PQZ56" s="359" t="s">
        <v>90</v>
      </c>
      <c r="PRA56" s="359" t="s">
        <v>90</v>
      </c>
      <c r="PRB56" s="359" t="s">
        <v>90</v>
      </c>
      <c r="PRC56" s="359" t="s">
        <v>90</v>
      </c>
      <c r="PRD56" s="359" t="s">
        <v>90</v>
      </c>
      <c r="PRE56" s="359" t="s">
        <v>90</v>
      </c>
      <c r="PRF56" s="359" t="s">
        <v>90</v>
      </c>
      <c r="PRG56" s="359" t="s">
        <v>90</v>
      </c>
      <c r="PRH56" s="359" t="s">
        <v>90</v>
      </c>
      <c r="PRI56" s="359" t="s">
        <v>90</v>
      </c>
      <c r="PRJ56" s="359" t="s">
        <v>90</v>
      </c>
      <c r="PRK56" s="359" t="s">
        <v>90</v>
      </c>
      <c r="PRL56" s="359" t="s">
        <v>90</v>
      </c>
      <c r="PRM56" s="359" t="s">
        <v>90</v>
      </c>
      <c r="PRN56" s="359" t="s">
        <v>90</v>
      </c>
      <c r="PRO56" s="359" t="s">
        <v>90</v>
      </c>
      <c r="PRP56" s="359" t="s">
        <v>90</v>
      </c>
      <c r="PRQ56" s="359" t="s">
        <v>90</v>
      </c>
      <c r="PRR56" s="359" t="s">
        <v>90</v>
      </c>
      <c r="PRS56" s="359" t="s">
        <v>90</v>
      </c>
      <c r="PRT56" s="359" t="s">
        <v>90</v>
      </c>
      <c r="PRU56" s="359" t="s">
        <v>90</v>
      </c>
      <c r="PRV56" s="359" t="s">
        <v>90</v>
      </c>
      <c r="PRW56" s="359" t="s">
        <v>90</v>
      </c>
      <c r="PRX56" s="359" t="s">
        <v>90</v>
      </c>
      <c r="PRY56" s="359" t="s">
        <v>90</v>
      </c>
      <c r="PRZ56" s="359" t="s">
        <v>90</v>
      </c>
      <c r="PSA56" s="359" t="s">
        <v>90</v>
      </c>
      <c r="PSB56" s="359" t="s">
        <v>90</v>
      </c>
      <c r="PSC56" s="359" t="s">
        <v>90</v>
      </c>
      <c r="PSD56" s="359" t="s">
        <v>90</v>
      </c>
      <c r="PSE56" s="359" t="s">
        <v>90</v>
      </c>
      <c r="PSF56" s="359" t="s">
        <v>90</v>
      </c>
      <c r="PSG56" s="359" t="s">
        <v>90</v>
      </c>
      <c r="PSH56" s="359" t="s">
        <v>90</v>
      </c>
      <c r="PSI56" s="359" t="s">
        <v>90</v>
      </c>
      <c r="PSJ56" s="359" t="s">
        <v>90</v>
      </c>
      <c r="PSK56" s="359" t="s">
        <v>90</v>
      </c>
      <c r="PSL56" s="359" t="s">
        <v>90</v>
      </c>
      <c r="PSM56" s="359" t="s">
        <v>90</v>
      </c>
      <c r="PSN56" s="359" t="s">
        <v>90</v>
      </c>
      <c r="PSO56" s="359" t="s">
        <v>90</v>
      </c>
      <c r="PSP56" s="359" t="s">
        <v>90</v>
      </c>
      <c r="PSQ56" s="359" t="s">
        <v>90</v>
      </c>
      <c r="PSR56" s="359" t="s">
        <v>90</v>
      </c>
      <c r="PSS56" s="359" t="s">
        <v>90</v>
      </c>
      <c r="PST56" s="359" t="s">
        <v>90</v>
      </c>
      <c r="PSU56" s="359" t="s">
        <v>90</v>
      </c>
      <c r="PSV56" s="359" t="s">
        <v>90</v>
      </c>
      <c r="PSW56" s="359" t="s">
        <v>90</v>
      </c>
      <c r="PSX56" s="359" t="s">
        <v>90</v>
      </c>
      <c r="PSY56" s="359" t="s">
        <v>90</v>
      </c>
      <c r="PSZ56" s="359" t="s">
        <v>90</v>
      </c>
      <c r="PTA56" s="359" t="s">
        <v>90</v>
      </c>
      <c r="PTB56" s="359" t="s">
        <v>90</v>
      </c>
      <c r="PTC56" s="359" t="s">
        <v>90</v>
      </c>
      <c r="PTD56" s="359" t="s">
        <v>90</v>
      </c>
      <c r="PTE56" s="359" t="s">
        <v>90</v>
      </c>
      <c r="PTF56" s="359" t="s">
        <v>90</v>
      </c>
      <c r="PTG56" s="359" t="s">
        <v>90</v>
      </c>
      <c r="PTH56" s="359" t="s">
        <v>90</v>
      </c>
      <c r="PTI56" s="359" t="s">
        <v>90</v>
      </c>
      <c r="PTJ56" s="359" t="s">
        <v>90</v>
      </c>
      <c r="PTK56" s="359" t="s">
        <v>90</v>
      </c>
      <c r="PTL56" s="359" t="s">
        <v>90</v>
      </c>
      <c r="PTM56" s="359" t="s">
        <v>90</v>
      </c>
      <c r="PTN56" s="359" t="s">
        <v>90</v>
      </c>
      <c r="PTO56" s="359" t="s">
        <v>90</v>
      </c>
      <c r="PTP56" s="359" t="s">
        <v>90</v>
      </c>
      <c r="PTQ56" s="359" t="s">
        <v>90</v>
      </c>
      <c r="PTR56" s="359" t="s">
        <v>90</v>
      </c>
      <c r="PTS56" s="359" t="s">
        <v>90</v>
      </c>
      <c r="PTT56" s="359" t="s">
        <v>90</v>
      </c>
      <c r="PTU56" s="359" t="s">
        <v>90</v>
      </c>
      <c r="PTV56" s="359" t="s">
        <v>90</v>
      </c>
      <c r="PTW56" s="359" t="s">
        <v>90</v>
      </c>
      <c r="PTX56" s="359" t="s">
        <v>90</v>
      </c>
      <c r="PTY56" s="359" t="s">
        <v>90</v>
      </c>
      <c r="PTZ56" s="359" t="s">
        <v>90</v>
      </c>
      <c r="PUA56" s="359" t="s">
        <v>90</v>
      </c>
      <c r="PUB56" s="359" t="s">
        <v>90</v>
      </c>
      <c r="PUC56" s="359" t="s">
        <v>90</v>
      </c>
      <c r="PUD56" s="359" t="s">
        <v>90</v>
      </c>
      <c r="PUE56" s="359" t="s">
        <v>90</v>
      </c>
      <c r="PUF56" s="359" t="s">
        <v>90</v>
      </c>
      <c r="PUG56" s="359" t="s">
        <v>90</v>
      </c>
      <c r="PUH56" s="359" t="s">
        <v>90</v>
      </c>
      <c r="PUI56" s="359" t="s">
        <v>90</v>
      </c>
      <c r="PUJ56" s="359" t="s">
        <v>90</v>
      </c>
      <c r="PUK56" s="359" t="s">
        <v>90</v>
      </c>
      <c r="PUL56" s="359" t="s">
        <v>90</v>
      </c>
      <c r="PUM56" s="359" t="s">
        <v>90</v>
      </c>
      <c r="PUN56" s="359" t="s">
        <v>90</v>
      </c>
      <c r="PUO56" s="359" t="s">
        <v>90</v>
      </c>
      <c r="PUP56" s="359" t="s">
        <v>90</v>
      </c>
      <c r="PUQ56" s="359" t="s">
        <v>90</v>
      </c>
      <c r="PUR56" s="359" t="s">
        <v>90</v>
      </c>
      <c r="PUS56" s="359" t="s">
        <v>90</v>
      </c>
      <c r="PUT56" s="359" t="s">
        <v>90</v>
      </c>
      <c r="PUU56" s="359" t="s">
        <v>90</v>
      </c>
      <c r="PUV56" s="359" t="s">
        <v>90</v>
      </c>
      <c r="PUW56" s="359" t="s">
        <v>90</v>
      </c>
      <c r="PUX56" s="359" t="s">
        <v>90</v>
      </c>
      <c r="PUY56" s="359" t="s">
        <v>90</v>
      </c>
      <c r="PUZ56" s="359" t="s">
        <v>90</v>
      </c>
      <c r="PVA56" s="359" t="s">
        <v>90</v>
      </c>
      <c r="PVB56" s="359" t="s">
        <v>90</v>
      </c>
      <c r="PVC56" s="359" t="s">
        <v>90</v>
      </c>
      <c r="PVD56" s="359" t="s">
        <v>90</v>
      </c>
      <c r="PVE56" s="359" t="s">
        <v>90</v>
      </c>
      <c r="PVF56" s="359" t="s">
        <v>90</v>
      </c>
      <c r="PVG56" s="359" t="s">
        <v>90</v>
      </c>
      <c r="PVH56" s="359" t="s">
        <v>90</v>
      </c>
      <c r="PVI56" s="359" t="s">
        <v>90</v>
      </c>
      <c r="PVJ56" s="359" t="s">
        <v>90</v>
      </c>
      <c r="PVK56" s="359" t="s">
        <v>90</v>
      </c>
      <c r="PVL56" s="359" t="s">
        <v>90</v>
      </c>
      <c r="PVM56" s="359" t="s">
        <v>90</v>
      </c>
      <c r="PVN56" s="359" t="s">
        <v>90</v>
      </c>
      <c r="PVO56" s="359" t="s">
        <v>90</v>
      </c>
      <c r="PVP56" s="359" t="s">
        <v>90</v>
      </c>
      <c r="PVQ56" s="359" t="s">
        <v>90</v>
      </c>
      <c r="PVR56" s="359" t="s">
        <v>90</v>
      </c>
      <c r="PVS56" s="359" t="s">
        <v>90</v>
      </c>
      <c r="PVT56" s="359" t="s">
        <v>90</v>
      </c>
      <c r="PVU56" s="359" t="s">
        <v>90</v>
      </c>
      <c r="PVV56" s="359" t="s">
        <v>90</v>
      </c>
      <c r="PVW56" s="359" t="s">
        <v>90</v>
      </c>
      <c r="PVX56" s="359" t="s">
        <v>90</v>
      </c>
      <c r="PVY56" s="359" t="s">
        <v>90</v>
      </c>
      <c r="PVZ56" s="359" t="s">
        <v>90</v>
      </c>
      <c r="PWA56" s="359" t="s">
        <v>90</v>
      </c>
      <c r="PWB56" s="359" t="s">
        <v>90</v>
      </c>
      <c r="PWC56" s="359" t="s">
        <v>90</v>
      </c>
      <c r="PWD56" s="359" t="s">
        <v>90</v>
      </c>
      <c r="PWE56" s="359" t="s">
        <v>90</v>
      </c>
      <c r="PWF56" s="359" t="s">
        <v>90</v>
      </c>
      <c r="PWG56" s="359" t="s">
        <v>90</v>
      </c>
      <c r="PWH56" s="359" t="s">
        <v>90</v>
      </c>
      <c r="PWI56" s="359" t="s">
        <v>90</v>
      </c>
      <c r="PWJ56" s="359" t="s">
        <v>90</v>
      </c>
      <c r="PWK56" s="359" t="s">
        <v>90</v>
      </c>
      <c r="PWL56" s="359" t="s">
        <v>90</v>
      </c>
      <c r="PWM56" s="359" t="s">
        <v>90</v>
      </c>
      <c r="PWN56" s="359" t="s">
        <v>90</v>
      </c>
      <c r="PWO56" s="359" t="s">
        <v>90</v>
      </c>
      <c r="PWP56" s="359" t="s">
        <v>90</v>
      </c>
      <c r="PWQ56" s="359" t="s">
        <v>90</v>
      </c>
      <c r="PWR56" s="359" t="s">
        <v>90</v>
      </c>
      <c r="PWS56" s="359" t="s">
        <v>90</v>
      </c>
      <c r="PWT56" s="359" t="s">
        <v>90</v>
      </c>
      <c r="PWU56" s="359" t="s">
        <v>90</v>
      </c>
      <c r="PWV56" s="359" t="s">
        <v>90</v>
      </c>
      <c r="PWW56" s="359" t="s">
        <v>90</v>
      </c>
      <c r="PWX56" s="359" t="s">
        <v>90</v>
      </c>
      <c r="PWY56" s="359" t="s">
        <v>90</v>
      </c>
      <c r="PWZ56" s="359" t="s">
        <v>90</v>
      </c>
      <c r="PXA56" s="359" t="s">
        <v>90</v>
      </c>
      <c r="PXB56" s="359" t="s">
        <v>90</v>
      </c>
      <c r="PXC56" s="359" t="s">
        <v>90</v>
      </c>
      <c r="PXD56" s="359" t="s">
        <v>90</v>
      </c>
      <c r="PXE56" s="359" t="s">
        <v>90</v>
      </c>
      <c r="PXF56" s="359" t="s">
        <v>90</v>
      </c>
      <c r="PXG56" s="359" t="s">
        <v>90</v>
      </c>
      <c r="PXH56" s="359" t="s">
        <v>90</v>
      </c>
      <c r="PXI56" s="359" t="s">
        <v>90</v>
      </c>
      <c r="PXJ56" s="359" t="s">
        <v>90</v>
      </c>
      <c r="PXK56" s="359" t="s">
        <v>90</v>
      </c>
      <c r="PXL56" s="359" t="s">
        <v>90</v>
      </c>
      <c r="PXM56" s="359" t="s">
        <v>90</v>
      </c>
      <c r="PXN56" s="359" t="s">
        <v>90</v>
      </c>
      <c r="PXO56" s="359" t="s">
        <v>90</v>
      </c>
      <c r="PXP56" s="359" t="s">
        <v>90</v>
      </c>
      <c r="PXQ56" s="359" t="s">
        <v>90</v>
      </c>
      <c r="PXR56" s="359" t="s">
        <v>90</v>
      </c>
      <c r="PXS56" s="359" t="s">
        <v>90</v>
      </c>
      <c r="PXT56" s="359" t="s">
        <v>90</v>
      </c>
      <c r="PXU56" s="359" t="s">
        <v>90</v>
      </c>
      <c r="PXV56" s="359" t="s">
        <v>90</v>
      </c>
      <c r="PXW56" s="359" t="s">
        <v>90</v>
      </c>
      <c r="PXX56" s="359" t="s">
        <v>90</v>
      </c>
      <c r="PXY56" s="359" t="s">
        <v>90</v>
      </c>
      <c r="PXZ56" s="359" t="s">
        <v>90</v>
      </c>
      <c r="PYA56" s="359" t="s">
        <v>90</v>
      </c>
      <c r="PYB56" s="359" t="s">
        <v>90</v>
      </c>
      <c r="PYC56" s="359" t="s">
        <v>90</v>
      </c>
      <c r="PYD56" s="359" t="s">
        <v>90</v>
      </c>
      <c r="PYE56" s="359" t="s">
        <v>90</v>
      </c>
      <c r="PYF56" s="359" t="s">
        <v>90</v>
      </c>
      <c r="PYG56" s="359" t="s">
        <v>90</v>
      </c>
      <c r="PYH56" s="359" t="s">
        <v>90</v>
      </c>
      <c r="PYI56" s="359" t="s">
        <v>90</v>
      </c>
      <c r="PYJ56" s="359" t="s">
        <v>90</v>
      </c>
      <c r="PYK56" s="359" t="s">
        <v>90</v>
      </c>
      <c r="PYL56" s="359" t="s">
        <v>90</v>
      </c>
      <c r="PYM56" s="359" t="s">
        <v>90</v>
      </c>
      <c r="PYN56" s="359" t="s">
        <v>90</v>
      </c>
      <c r="PYO56" s="359" t="s">
        <v>90</v>
      </c>
      <c r="PYP56" s="359" t="s">
        <v>90</v>
      </c>
      <c r="PYQ56" s="359" t="s">
        <v>90</v>
      </c>
      <c r="PYR56" s="359" t="s">
        <v>90</v>
      </c>
      <c r="PYS56" s="359" t="s">
        <v>90</v>
      </c>
      <c r="PYT56" s="359" t="s">
        <v>90</v>
      </c>
      <c r="PYU56" s="359" t="s">
        <v>90</v>
      </c>
      <c r="PYV56" s="359" t="s">
        <v>90</v>
      </c>
      <c r="PYW56" s="359" t="s">
        <v>90</v>
      </c>
      <c r="PYX56" s="359" t="s">
        <v>90</v>
      </c>
      <c r="PYY56" s="359" t="s">
        <v>90</v>
      </c>
      <c r="PYZ56" s="359" t="s">
        <v>90</v>
      </c>
      <c r="PZA56" s="359" t="s">
        <v>90</v>
      </c>
      <c r="PZB56" s="359" t="s">
        <v>90</v>
      </c>
      <c r="PZC56" s="359" t="s">
        <v>90</v>
      </c>
      <c r="PZD56" s="359" t="s">
        <v>90</v>
      </c>
      <c r="PZE56" s="359" t="s">
        <v>90</v>
      </c>
      <c r="PZF56" s="359" t="s">
        <v>90</v>
      </c>
      <c r="PZG56" s="359" t="s">
        <v>90</v>
      </c>
      <c r="PZH56" s="359" t="s">
        <v>90</v>
      </c>
      <c r="PZI56" s="359" t="s">
        <v>90</v>
      </c>
      <c r="PZJ56" s="359" t="s">
        <v>90</v>
      </c>
      <c r="PZK56" s="359" t="s">
        <v>90</v>
      </c>
      <c r="PZL56" s="359" t="s">
        <v>90</v>
      </c>
      <c r="PZM56" s="359" t="s">
        <v>90</v>
      </c>
      <c r="PZN56" s="359" t="s">
        <v>90</v>
      </c>
      <c r="PZO56" s="359" t="s">
        <v>90</v>
      </c>
      <c r="PZP56" s="359" t="s">
        <v>90</v>
      </c>
      <c r="PZQ56" s="359" t="s">
        <v>90</v>
      </c>
      <c r="PZR56" s="359" t="s">
        <v>90</v>
      </c>
      <c r="PZS56" s="359" t="s">
        <v>90</v>
      </c>
      <c r="PZT56" s="359" t="s">
        <v>90</v>
      </c>
      <c r="PZU56" s="359" t="s">
        <v>90</v>
      </c>
      <c r="PZV56" s="359" t="s">
        <v>90</v>
      </c>
      <c r="PZW56" s="359" t="s">
        <v>90</v>
      </c>
      <c r="PZX56" s="359" t="s">
        <v>90</v>
      </c>
      <c r="PZY56" s="359" t="s">
        <v>90</v>
      </c>
      <c r="PZZ56" s="359" t="s">
        <v>90</v>
      </c>
      <c r="QAA56" s="359" t="s">
        <v>90</v>
      </c>
      <c r="QAB56" s="359" t="s">
        <v>90</v>
      </c>
      <c r="QAC56" s="359" t="s">
        <v>90</v>
      </c>
      <c r="QAD56" s="359" t="s">
        <v>90</v>
      </c>
      <c r="QAE56" s="359" t="s">
        <v>90</v>
      </c>
      <c r="QAF56" s="359" t="s">
        <v>90</v>
      </c>
      <c r="QAG56" s="359" t="s">
        <v>90</v>
      </c>
      <c r="QAH56" s="359" t="s">
        <v>90</v>
      </c>
      <c r="QAI56" s="359" t="s">
        <v>90</v>
      </c>
      <c r="QAJ56" s="359" t="s">
        <v>90</v>
      </c>
      <c r="QAK56" s="359" t="s">
        <v>90</v>
      </c>
      <c r="QAL56" s="359" t="s">
        <v>90</v>
      </c>
      <c r="QAM56" s="359" t="s">
        <v>90</v>
      </c>
      <c r="QAN56" s="359" t="s">
        <v>90</v>
      </c>
      <c r="QAO56" s="359" t="s">
        <v>90</v>
      </c>
      <c r="QAP56" s="359" t="s">
        <v>90</v>
      </c>
      <c r="QAQ56" s="359" t="s">
        <v>90</v>
      </c>
      <c r="QAR56" s="359" t="s">
        <v>90</v>
      </c>
      <c r="QAS56" s="359" t="s">
        <v>90</v>
      </c>
      <c r="QAT56" s="359" t="s">
        <v>90</v>
      </c>
      <c r="QAU56" s="359" t="s">
        <v>90</v>
      </c>
      <c r="QAV56" s="359" t="s">
        <v>90</v>
      </c>
      <c r="QAW56" s="359" t="s">
        <v>90</v>
      </c>
      <c r="QAX56" s="359" t="s">
        <v>90</v>
      </c>
      <c r="QAY56" s="359" t="s">
        <v>90</v>
      </c>
      <c r="QAZ56" s="359" t="s">
        <v>90</v>
      </c>
      <c r="QBA56" s="359" t="s">
        <v>90</v>
      </c>
      <c r="QBB56" s="359" t="s">
        <v>90</v>
      </c>
      <c r="QBC56" s="359" t="s">
        <v>90</v>
      </c>
      <c r="QBD56" s="359" t="s">
        <v>90</v>
      </c>
      <c r="QBE56" s="359" t="s">
        <v>90</v>
      </c>
      <c r="QBF56" s="359" t="s">
        <v>90</v>
      </c>
      <c r="QBG56" s="359" t="s">
        <v>90</v>
      </c>
      <c r="QBH56" s="359" t="s">
        <v>90</v>
      </c>
      <c r="QBI56" s="359" t="s">
        <v>90</v>
      </c>
      <c r="QBJ56" s="359" t="s">
        <v>90</v>
      </c>
      <c r="QBK56" s="359" t="s">
        <v>90</v>
      </c>
      <c r="QBL56" s="359" t="s">
        <v>90</v>
      </c>
      <c r="QBM56" s="359" t="s">
        <v>90</v>
      </c>
      <c r="QBN56" s="359" t="s">
        <v>90</v>
      </c>
      <c r="QBO56" s="359" t="s">
        <v>90</v>
      </c>
      <c r="QBP56" s="359" t="s">
        <v>90</v>
      </c>
      <c r="QBQ56" s="359" t="s">
        <v>90</v>
      </c>
      <c r="QBR56" s="359" t="s">
        <v>90</v>
      </c>
      <c r="QBS56" s="359" t="s">
        <v>90</v>
      </c>
      <c r="QBT56" s="359" t="s">
        <v>90</v>
      </c>
      <c r="QBU56" s="359" t="s">
        <v>90</v>
      </c>
      <c r="QBV56" s="359" t="s">
        <v>90</v>
      </c>
      <c r="QBW56" s="359" t="s">
        <v>90</v>
      </c>
      <c r="QBX56" s="359" t="s">
        <v>90</v>
      </c>
      <c r="QBY56" s="359" t="s">
        <v>90</v>
      </c>
      <c r="QBZ56" s="359" t="s">
        <v>90</v>
      </c>
      <c r="QCA56" s="359" t="s">
        <v>90</v>
      </c>
      <c r="QCB56" s="359" t="s">
        <v>90</v>
      </c>
      <c r="QCC56" s="359" t="s">
        <v>90</v>
      </c>
      <c r="QCD56" s="359" t="s">
        <v>90</v>
      </c>
      <c r="QCE56" s="359" t="s">
        <v>90</v>
      </c>
      <c r="QCF56" s="359" t="s">
        <v>90</v>
      </c>
      <c r="QCG56" s="359" t="s">
        <v>90</v>
      </c>
      <c r="QCH56" s="359" t="s">
        <v>90</v>
      </c>
      <c r="QCI56" s="359" t="s">
        <v>90</v>
      </c>
      <c r="QCJ56" s="359" t="s">
        <v>90</v>
      </c>
      <c r="QCK56" s="359" t="s">
        <v>90</v>
      </c>
      <c r="QCL56" s="359" t="s">
        <v>90</v>
      </c>
      <c r="QCM56" s="359" t="s">
        <v>90</v>
      </c>
      <c r="QCN56" s="359" t="s">
        <v>90</v>
      </c>
      <c r="QCO56" s="359" t="s">
        <v>90</v>
      </c>
      <c r="QCP56" s="359" t="s">
        <v>90</v>
      </c>
      <c r="QCQ56" s="359" t="s">
        <v>90</v>
      </c>
      <c r="QCR56" s="359" t="s">
        <v>90</v>
      </c>
      <c r="QCS56" s="359" t="s">
        <v>90</v>
      </c>
      <c r="QCT56" s="359" t="s">
        <v>90</v>
      </c>
      <c r="QCU56" s="359" t="s">
        <v>90</v>
      </c>
      <c r="QCV56" s="359" t="s">
        <v>90</v>
      </c>
      <c r="QCW56" s="359" t="s">
        <v>90</v>
      </c>
      <c r="QCX56" s="359" t="s">
        <v>90</v>
      </c>
      <c r="QCY56" s="359" t="s">
        <v>90</v>
      </c>
      <c r="QCZ56" s="359" t="s">
        <v>90</v>
      </c>
      <c r="QDA56" s="359" t="s">
        <v>90</v>
      </c>
      <c r="QDB56" s="359" t="s">
        <v>90</v>
      </c>
      <c r="QDC56" s="359" t="s">
        <v>90</v>
      </c>
      <c r="QDD56" s="359" t="s">
        <v>90</v>
      </c>
      <c r="QDE56" s="359" t="s">
        <v>90</v>
      </c>
      <c r="QDF56" s="359" t="s">
        <v>90</v>
      </c>
      <c r="QDG56" s="359" t="s">
        <v>90</v>
      </c>
      <c r="QDH56" s="359" t="s">
        <v>90</v>
      </c>
      <c r="QDI56" s="359" t="s">
        <v>90</v>
      </c>
      <c r="QDJ56" s="359" t="s">
        <v>90</v>
      </c>
      <c r="QDK56" s="359" t="s">
        <v>90</v>
      </c>
      <c r="QDL56" s="359" t="s">
        <v>90</v>
      </c>
      <c r="QDM56" s="359" t="s">
        <v>90</v>
      </c>
      <c r="QDN56" s="359" t="s">
        <v>90</v>
      </c>
      <c r="QDO56" s="359" t="s">
        <v>90</v>
      </c>
      <c r="QDP56" s="359" t="s">
        <v>90</v>
      </c>
      <c r="QDQ56" s="359" t="s">
        <v>90</v>
      </c>
      <c r="QDR56" s="359" t="s">
        <v>90</v>
      </c>
      <c r="QDS56" s="359" t="s">
        <v>90</v>
      </c>
      <c r="QDT56" s="359" t="s">
        <v>90</v>
      </c>
      <c r="QDU56" s="359" t="s">
        <v>90</v>
      </c>
      <c r="QDV56" s="359" t="s">
        <v>90</v>
      </c>
      <c r="QDW56" s="359" t="s">
        <v>90</v>
      </c>
      <c r="QDX56" s="359" t="s">
        <v>90</v>
      </c>
      <c r="QDY56" s="359" t="s">
        <v>90</v>
      </c>
      <c r="QDZ56" s="359" t="s">
        <v>90</v>
      </c>
      <c r="QEA56" s="359" t="s">
        <v>90</v>
      </c>
      <c r="QEB56" s="359" t="s">
        <v>90</v>
      </c>
      <c r="QEC56" s="359" t="s">
        <v>90</v>
      </c>
      <c r="QED56" s="359" t="s">
        <v>90</v>
      </c>
      <c r="QEE56" s="359" t="s">
        <v>90</v>
      </c>
      <c r="QEF56" s="359" t="s">
        <v>90</v>
      </c>
      <c r="QEG56" s="359" t="s">
        <v>90</v>
      </c>
      <c r="QEH56" s="359" t="s">
        <v>90</v>
      </c>
      <c r="QEI56" s="359" t="s">
        <v>90</v>
      </c>
      <c r="QEJ56" s="359" t="s">
        <v>90</v>
      </c>
      <c r="QEK56" s="359" t="s">
        <v>90</v>
      </c>
      <c r="QEL56" s="359" t="s">
        <v>90</v>
      </c>
      <c r="QEM56" s="359" t="s">
        <v>90</v>
      </c>
      <c r="QEN56" s="359" t="s">
        <v>90</v>
      </c>
      <c r="QEO56" s="359" t="s">
        <v>90</v>
      </c>
      <c r="QEP56" s="359" t="s">
        <v>90</v>
      </c>
      <c r="QEQ56" s="359" t="s">
        <v>90</v>
      </c>
      <c r="QER56" s="359" t="s">
        <v>90</v>
      </c>
      <c r="QES56" s="359" t="s">
        <v>90</v>
      </c>
      <c r="QET56" s="359" t="s">
        <v>90</v>
      </c>
      <c r="QEU56" s="359" t="s">
        <v>90</v>
      </c>
      <c r="QEV56" s="359" t="s">
        <v>90</v>
      </c>
      <c r="QEW56" s="359" t="s">
        <v>90</v>
      </c>
      <c r="QEX56" s="359" t="s">
        <v>90</v>
      </c>
      <c r="QEY56" s="359" t="s">
        <v>90</v>
      </c>
      <c r="QEZ56" s="359" t="s">
        <v>90</v>
      </c>
      <c r="QFA56" s="359" t="s">
        <v>90</v>
      </c>
      <c r="QFB56" s="359" t="s">
        <v>90</v>
      </c>
      <c r="QFC56" s="359" t="s">
        <v>90</v>
      </c>
      <c r="QFD56" s="359" t="s">
        <v>90</v>
      </c>
      <c r="QFE56" s="359" t="s">
        <v>90</v>
      </c>
      <c r="QFF56" s="359" t="s">
        <v>90</v>
      </c>
      <c r="QFG56" s="359" t="s">
        <v>90</v>
      </c>
      <c r="QFH56" s="359" t="s">
        <v>90</v>
      </c>
      <c r="QFI56" s="359" t="s">
        <v>90</v>
      </c>
      <c r="QFJ56" s="359" t="s">
        <v>90</v>
      </c>
      <c r="QFK56" s="359" t="s">
        <v>90</v>
      </c>
      <c r="QFL56" s="359" t="s">
        <v>90</v>
      </c>
      <c r="QFM56" s="359" t="s">
        <v>90</v>
      </c>
      <c r="QFN56" s="359" t="s">
        <v>90</v>
      </c>
      <c r="QFO56" s="359" t="s">
        <v>90</v>
      </c>
      <c r="QFP56" s="359" t="s">
        <v>90</v>
      </c>
      <c r="QFQ56" s="359" t="s">
        <v>90</v>
      </c>
      <c r="QFR56" s="359" t="s">
        <v>90</v>
      </c>
      <c r="QFS56" s="359" t="s">
        <v>90</v>
      </c>
      <c r="QFT56" s="359" t="s">
        <v>90</v>
      </c>
      <c r="QFU56" s="359" t="s">
        <v>90</v>
      </c>
      <c r="QFV56" s="359" t="s">
        <v>90</v>
      </c>
      <c r="QFW56" s="359" t="s">
        <v>90</v>
      </c>
      <c r="QFX56" s="359" t="s">
        <v>90</v>
      </c>
      <c r="QFY56" s="359" t="s">
        <v>90</v>
      </c>
      <c r="QFZ56" s="359" t="s">
        <v>90</v>
      </c>
      <c r="QGA56" s="359" t="s">
        <v>90</v>
      </c>
      <c r="QGB56" s="359" t="s">
        <v>90</v>
      </c>
      <c r="QGC56" s="359" t="s">
        <v>90</v>
      </c>
      <c r="QGD56" s="359" t="s">
        <v>90</v>
      </c>
      <c r="QGE56" s="359" t="s">
        <v>90</v>
      </c>
      <c r="QGF56" s="359" t="s">
        <v>90</v>
      </c>
      <c r="QGG56" s="359" t="s">
        <v>90</v>
      </c>
      <c r="QGH56" s="359" t="s">
        <v>90</v>
      </c>
      <c r="QGI56" s="359" t="s">
        <v>90</v>
      </c>
      <c r="QGJ56" s="359" t="s">
        <v>90</v>
      </c>
      <c r="QGK56" s="359" t="s">
        <v>90</v>
      </c>
      <c r="QGL56" s="359" t="s">
        <v>90</v>
      </c>
      <c r="QGM56" s="359" t="s">
        <v>90</v>
      </c>
      <c r="QGN56" s="359" t="s">
        <v>90</v>
      </c>
      <c r="QGO56" s="359" t="s">
        <v>90</v>
      </c>
      <c r="QGP56" s="359" t="s">
        <v>90</v>
      </c>
      <c r="QGQ56" s="359" t="s">
        <v>90</v>
      </c>
      <c r="QGR56" s="359" t="s">
        <v>90</v>
      </c>
      <c r="QGS56" s="359" t="s">
        <v>90</v>
      </c>
      <c r="QGT56" s="359" t="s">
        <v>90</v>
      </c>
      <c r="QGU56" s="359" t="s">
        <v>90</v>
      </c>
      <c r="QGV56" s="359" t="s">
        <v>90</v>
      </c>
      <c r="QGW56" s="359" t="s">
        <v>90</v>
      </c>
      <c r="QGX56" s="359" t="s">
        <v>90</v>
      </c>
      <c r="QGY56" s="359" t="s">
        <v>90</v>
      </c>
      <c r="QGZ56" s="359" t="s">
        <v>90</v>
      </c>
      <c r="QHA56" s="359" t="s">
        <v>90</v>
      </c>
      <c r="QHB56" s="359" t="s">
        <v>90</v>
      </c>
      <c r="QHC56" s="359" t="s">
        <v>90</v>
      </c>
      <c r="QHD56" s="359" t="s">
        <v>90</v>
      </c>
      <c r="QHE56" s="359" t="s">
        <v>90</v>
      </c>
      <c r="QHF56" s="359" t="s">
        <v>90</v>
      </c>
      <c r="QHG56" s="359" t="s">
        <v>90</v>
      </c>
      <c r="QHH56" s="359" t="s">
        <v>90</v>
      </c>
      <c r="QHI56" s="359" t="s">
        <v>90</v>
      </c>
      <c r="QHJ56" s="359" t="s">
        <v>90</v>
      </c>
      <c r="QHK56" s="359" t="s">
        <v>90</v>
      </c>
      <c r="QHL56" s="359" t="s">
        <v>90</v>
      </c>
      <c r="QHM56" s="359" t="s">
        <v>90</v>
      </c>
      <c r="QHN56" s="359" t="s">
        <v>90</v>
      </c>
      <c r="QHO56" s="359" t="s">
        <v>90</v>
      </c>
      <c r="QHP56" s="359" t="s">
        <v>90</v>
      </c>
      <c r="QHQ56" s="359" t="s">
        <v>90</v>
      </c>
      <c r="QHR56" s="359" t="s">
        <v>90</v>
      </c>
      <c r="QHS56" s="359" t="s">
        <v>90</v>
      </c>
      <c r="QHT56" s="359" t="s">
        <v>90</v>
      </c>
      <c r="QHU56" s="359" t="s">
        <v>90</v>
      </c>
      <c r="QHV56" s="359" t="s">
        <v>90</v>
      </c>
      <c r="QHW56" s="359" t="s">
        <v>90</v>
      </c>
      <c r="QHX56" s="359" t="s">
        <v>90</v>
      </c>
      <c r="QHY56" s="359" t="s">
        <v>90</v>
      </c>
      <c r="QHZ56" s="359" t="s">
        <v>90</v>
      </c>
      <c r="QIA56" s="359" t="s">
        <v>90</v>
      </c>
      <c r="QIB56" s="359" t="s">
        <v>90</v>
      </c>
      <c r="QIC56" s="359" t="s">
        <v>90</v>
      </c>
      <c r="QID56" s="359" t="s">
        <v>90</v>
      </c>
      <c r="QIE56" s="359" t="s">
        <v>90</v>
      </c>
      <c r="QIF56" s="359" t="s">
        <v>90</v>
      </c>
      <c r="QIG56" s="359" t="s">
        <v>90</v>
      </c>
      <c r="QIH56" s="359" t="s">
        <v>90</v>
      </c>
      <c r="QII56" s="359" t="s">
        <v>90</v>
      </c>
      <c r="QIJ56" s="359" t="s">
        <v>90</v>
      </c>
      <c r="QIK56" s="359" t="s">
        <v>90</v>
      </c>
      <c r="QIL56" s="359" t="s">
        <v>90</v>
      </c>
      <c r="QIM56" s="359" t="s">
        <v>90</v>
      </c>
      <c r="QIN56" s="359" t="s">
        <v>90</v>
      </c>
      <c r="QIO56" s="359" t="s">
        <v>90</v>
      </c>
      <c r="QIP56" s="359" t="s">
        <v>90</v>
      </c>
      <c r="QIQ56" s="359" t="s">
        <v>90</v>
      </c>
      <c r="QIR56" s="359" t="s">
        <v>90</v>
      </c>
      <c r="QIS56" s="359" t="s">
        <v>90</v>
      </c>
      <c r="QIT56" s="359" t="s">
        <v>90</v>
      </c>
      <c r="QIU56" s="359" t="s">
        <v>90</v>
      </c>
      <c r="QIV56" s="359" t="s">
        <v>90</v>
      </c>
      <c r="QIW56" s="359" t="s">
        <v>90</v>
      </c>
      <c r="QIX56" s="359" t="s">
        <v>90</v>
      </c>
      <c r="QIY56" s="359" t="s">
        <v>90</v>
      </c>
      <c r="QIZ56" s="359" t="s">
        <v>90</v>
      </c>
      <c r="QJA56" s="359" t="s">
        <v>90</v>
      </c>
      <c r="QJB56" s="359" t="s">
        <v>90</v>
      </c>
      <c r="QJC56" s="359" t="s">
        <v>90</v>
      </c>
      <c r="QJD56" s="359" t="s">
        <v>90</v>
      </c>
      <c r="QJE56" s="359" t="s">
        <v>90</v>
      </c>
      <c r="QJF56" s="359" t="s">
        <v>90</v>
      </c>
      <c r="QJG56" s="359" t="s">
        <v>90</v>
      </c>
      <c r="QJH56" s="359" t="s">
        <v>90</v>
      </c>
      <c r="QJI56" s="359" t="s">
        <v>90</v>
      </c>
      <c r="QJJ56" s="359" t="s">
        <v>90</v>
      </c>
      <c r="QJK56" s="359" t="s">
        <v>90</v>
      </c>
      <c r="QJL56" s="359" t="s">
        <v>90</v>
      </c>
      <c r="QJM56" s="359" t="s">
        <v>90</v>
      </c>
      <c r="QJN56" s="359" t="s">
        <v>90</v>
      </c>
      <c r="QJO56" s="359" t="s">
        <v>90</v>
      </c>
      <c r="QJP56" s="359" t="s">
        <v>90</v>
      </c>
      <c r="QJQ56" s="359" t="s">
        <v>90</v>
      </c>
      <c r="QJR56" s="359" t="s">
        <v>90</v>
      </c>
      <c r="QJS56" s="359" t="s">
        <v>90</v>
      </c>
      <c r="QJT56" s="359" t="s">
        <v>90</v>
      </c>
      <c r="QJU56" s="359" t="s">
        <v>90</v>
      </c>
      <c r="QJV56" s="359" t="s">
        <v>90</v>
      </c>
      <c r="QJW56" s="359" t="s">
        <v>90</v>
      </c>
      <c r="QJX56" s="359" t="s">
        <v>90</v>
      </c>
      <c r="QJY56" s="359" t="s">
        <v>90</v>
      </c>
      <c r="QJZ56" s="359" t="s">
        <v>90</v>
      </c>
      <c r="QKA56" s="359" t="s">
        <v>90</v>
      </c>
      <c r="QKB56" s="359" t="s">
        <v>90</v>
      </c>
      <c r="QKC56" s="359" t="s">
        <v>90</v>
      </c>
      <c r="QKD56" s="359" t="s">
        <v>90</v>
      </c>
      <c r="QKE56" s="359" t="s">
        <v>90</v>
      </c>
      <c r="QKF56" s="359" t="s">
        <v>90</v>
      </c>
      <c r="QKG56" s="359" t="s">
        <v>90</v>
      </c>
      <c r="QKH56" s="359" t="s">
        <v>90</v>
      </c>
      <c r="QKI56" s="359" t="s">
        <v>90</v>
      </c>
      <c r="QKJ56" s="359" t="s">
        <v>90</v>
      </c>
      <c r="QKK56" s="359" t="s">
        <v>90</v>
      </c>
      <c r="QKL56" s="359" t="s">
        <v>90</v>
      </c>
      <c r="QKM56" s="359" t="s">
        <v>90</v>
      </c>
      <c r="QKN56" s="359" t="s">
        <v>90</v>
      </c>
      <c r="QKO56" s="359" t="s">
        <v>90</v>
      </c>
      <c r="QKP56" s="359" t="s">
        <v>90</v>
      </c>
      <c r="QKQ56" s="359" t="s">
        <v>90</v>
      </c>
      <c r="QKR56" s="359" t="s">
        <v>90</v>
      </c>
      <c r="QKS56" s="359" t="s">
        <v>90</v>
      </c>
      <c r="QKT56" s="359" t="s">
        <v>90</v>
      </c>
      <c r="QKU56" s="359" t="s">
        <v>90</v>
      </c>
      <c r="QKV56" s="359" t="s">
        <v>90</v>
      </c>
      <c r="QKW56" s="359" t="s">
        <v>90</v>
      </c>
      <c r="QKX56" s="359" t="s">
        <v>90</v>
      </c>
      <c r="QKY56" s="359" t="s">
        <v>90</v>
      </c>
      <c r="QKZ56" s="359" t="s">
        <v>90</v>
      </c>
      <c r="QLA56" s="359" t="s">
        <v>90</v>
      </c>
      <c r="QLB56" s="359" t="s">
        <v>90</v>
      </c>
      <c r="QLC56" s="359" t="s">
        <v>90</v>
      </c>
      <c r="QLD56" s="359" t="s">
        <v>90</v>
      </c>
      <c r="QLE56" s="359" t="s">
        <v>90</v>
      </c>
      <c r="QLF56" s="359" t="s">
        <v>90</v>
      </c>
      <c r="QLG56" s="359" t="s">
        <v>90</v>
      </c>
      <c r="QLH56" s="359" t="s">
        <v>90</v>
      </c>
      <c r="QLI56" s="359" t="s">
        <v>90</v>
      </c>
      <c r="QLJ56" s="359" t="s">
        <v>90</v>
      </c>
      <c r="QLK56" s="359" t="s">
        <v>90</v>
      </c>
      <c r="QLL56" s="359" t="s">
        <v>90</v>
      </c>
      <c r="QLM56" s="359" t="s">
        <v>90</v>
      </c>
      <c r="QLN56" s="359" t="s">
        <v>90</v>
      </c>
      <c r="QLO56" s="359" t="s">
        <v>90</v>
      </c>
      <c r="QLP56" s="359" t="s">
        <v>90</v>
      </c>
      <c r="QLQ56" s="359" t="s">
        <v>90</v>
      </c>
      <c r="QLR56" s="359" t="s">
        <v>90</v>
      </c>
      <c r="QLS56" s="359" t="s">
        <v>90</v>
      </c>
      <c r="QLT56" s="359" t="s">
        <v>90</v>
      </c>
      <c r="QLU56" s="359" t="s">
        <v>90</v>
      </c>
      <c r="QLV56" s="359" t="s">
        <v>90</v>
      </c>
      <c r="QLW56" s="359" t="s">
        <v>90</v>
      </c>
      <c r="QLX56" s="359" t="s">
        <v>90</v>
      </c>
      <c r="QLY56" s="359" t="s">
        <v>90</v>
      </c>
      <c r="QLZ56" s="359" t="s">
        <v>90</v>
      </c>
      <c r="QMA56" s="359" t="s">
        <v>90</v>
      </c>
      <c r="QMB56" s="359" t="s">
        <v>90</v>
      </c>
      <c r="QMC56" s="359" t="s">
        <v>90</v>
      </c>
      <c r="QMD56" s="359" t="s">
        <v>90</v>
      </c>
      <c r="QME56" s="359" t="s">
        <v>90</v>
      </c>
      <c r="QMF56" s="359" t="s">
        <v>90</v>
      </c>
      <c r="QMG56" s="359" t="s">
        <v>90</v>
      </c>
      <c r="QMH56" s="359" t="s">
        <v>90</v>
      </c>
      <c r="QMI56" s="359" t="s">
        <v>90</v>
      </c>
      <c r="QMJ56" s="359" t="s">
        <v>90</v>
      </c>
      <c r="QMK56" s="359" t="s">
        <v>90</v>
      </c>
      <c r="QML56" s="359" t="s">
        <v>90</v>
      </c>
      <c r="QMM56" s="359" t="s">
        <v>90</v>
      </c>
      <c r="QMN56" s="359" t="s">
        <v>90</v>
      </c>
      <c r="QMO56" s="359" t="s">
        <v>90</v>
      </c>
      <c r="QMP56" s="359" t="s">
        <v>90</v>
      </c>
      <c r="QMQ56" s="359" t="s">
        <v>90</v>
      </c>
      <c r="QMR56" s="359" t="s">
        <v>90</v>
      </c>
      <c r="QMS56" s="359" t="s">
        <v>90</v>
      </c>
      <c r="QMT56" s="359" t="s">
        <v>90</v>
      </c>
      <c r="QMU56" s="359" t="s">
        <v>90</v>
      </c>
      <c r="QMV56" s="359" t="s">
        <v>90</v>
      </c>
      <c r="QMW56" s="359" t="s">
        <v>90</v>
      </c>
      <c r="QMX56" s="359" t="s">
        <v>90</v>
      </c>
      <c r="QMY56" s="359" t="s">
        <v>90</v>
      </c>
      <c r="QMZ56" s="359" t="s">
        <v>90</v>
      </c>
      <c r="QNA56" s="359" t="s">
        <v>90</v>
      </c>
      <c r="QNB56" s="359" t="s">
        <v>90</v>
      </c>
      <c r="QNC56" s="359" t="s">
        <v>90</v>
      </c>
      <c r="QND56" s="359" t="s">
        <v>90</v>
      </c>
      <c r="QNE56" s="359" t="s">
        <v>90</v>
      </c>
      <c r="QNF56" s="359" t="s">
        <v>90</v>
      </c>
      <c r="QNG56" s="359" t="s">
        <v>90</v>
      </c>
      <c r="QNH56" s="359" t="s">
        <v>90</v>
      </c>
      <c r="QNI56" s="359" t="s">
        <v>90</v>
      </c>
      <c r="QNJ56" s="359" t="s">
        <v>90</v>
      </c>
      <c r="QNK56" s="359" t="s">
        <v>90</v>
      </c>
      <c r="QNL56" s="359" t="s">
        <v>90</v>
      </c>
      <c r="QNM56" s="359" t="s">
        <v>90</v>
      </c>
      <c r="QNN56" s="359" t="s">
        <v>90</v>
      </c>
      <c r="QNO56" s="359" t="s">
        <v>90</v>
      </c>
      <c r="QNP56" s="359" t="s">
        <v>90</v>
      </c>
      <c r="QNQ56" s="359" t="s">
        <v>90</v>
      </c>
      <c r="QNR56" s="359" t="s">
        <v>90</v>
      </c>
      <c r="QNS56" s="359" t="s">
        <v>90</v>
      </c>
      <c r="QNT56" s="359" t="s">
        <v>90</v>
      </c>
      <c r="QNU56" s="359" t="s">
        <v>90</v>
      </c>
      <c r="QNV56" s="359" t="s">
        <v>90</v>
      </c>
      <c r="QNW56" s="359" t="s">
        <v>90</v>
      </c>
      <c r="QNX56" s="359" t="s">
        <v>90</v>
      </c>
      <c r="QNY56" s="359" t="s">
        <v>90</v>
      </c>
      <c r="QNZ56" s="359" t="s">
        <v>90</v>
      </c>
      <c r="QOA56" s="359" t="s">
        <v>90</v>
      </c>
      <c r="QOB56" s="359" t="s">
        <v>90</v>
      </c>
      <c r="QOC56" s="359" t="s">
        <v>90</v>
      </c>
      <c r="QOD56" s="359" t="s">
        <v>90</v>
      </c>
      <c r="QOE56" s="359" t="s">
        <v>90</v>
      </c>
      <c r="QOF56" s="359" t="s">
        <v>90</v>
      </c>
      <c r="QOG56" s="359" t="s">
        <v>90</v>
      </c>
      <c r="QOH56" s="359" t="s">
        <v>90</v>
      </c>
      <c r="QOI56" s="359" t="s">
        <v>90</v>
      </c>
      <c r="QOJ56" s="359" t="s">
        <v>90</v>
      </c>
      <c r="QOK56" s="359" t="s">
        <v>90</v>
      </c>
      <c r="QOL56" s="359" t="s">
        <v>90</v>
      </c>
      <c r="QOM56" s="359" t="s">
        <v>90</v>
      </c>
      <c r="QON56" s="359" t="s">
        <v>90</v>
      </c>
      <c r="QOO56" s="359" t="s">
        <v>90</v>
      </c>
      <c r="QOP56" s="359" t="s">
        <v>90</v>
      </c>
      <c r="QOQ56" s="359" t="s">
        <v>90</v>
      </c>
      <c r="QOR56" s="359" t="s">
        <v>90</v>
      </c>
      <c r="QOS56" s="359" t="s">
        <v>90</v>
      </c>
      <c r="QOT56" s="359" t="s">
        <v>90</v>
      </c>
      <c r="QOU56" s="359" t="s">
        <v>90</v>
      </c>
      <c r="QOV56" s="359" t="s">
        <v>90</v>
      </c>
      <c r="QOW56" s="359" t="s">
        <v>90</v>
      </c>
      <c r="QOX56" s="359" t="s">
        <v>90</v>
      </c>
      <c r="QOY56" s="359" t="s">
        <v>90</v>
      </c>
      <c r="QOZ56" s="359" t="s">
        <v>90</v>
      </c>
      <c r="QPA56" s="359" t="s">
        <v>90</v>
      </c>
      <c r="QPB56" s="359" t="s">
        <v>90</v>
      </c>
      <c r="QPC56" s="359" t="s">
        <v>90</v>
      </c>
      <c r="QPD56" s="359" t="s">
        <v>90</v>
      </c>
      <c r="QPE56" s="359" t="s">
        <v>90</v>
      </c>
      <c r="QPF56" s="359" t="s">
        <v>90</v>
      </c>
      <c r="QPG56" s="359" t="s">
        <v>90</v>
      </c>
      <c r="QPH56" s="359" t="s">
        <v>90</v>
      </c>
      <c r="QPI56" s="359" t="s">
        <v>90</v>
      </c>
      <c r="QPJ56" s="359" t="s">
        <v>90</v>
      </c>
      <c r="QPK56" s="359" t="s">
        <v>90</v>
      </c>
      <c r="QPL56" s="359" t="s">
        <v>90</v>
      </c>
      <c r="QPM56" s="359" t="s">
        <v>90</v>
      </c>
      <c r="QPN56" s="359" t="s">
        <v>90</v>
      </c>
      <c r="QPO56" s="359" t="s">
        <v>90</v>
      </c>
      <c r="QPP56" s="359" t="s">
        <v>90</v>
      </c>
      <c r="QPQ56" s="359" t="s">
        <v>90</v>
      </c>
      <c r="QPR56" s="359" t="s">
        <v>90</v>
      </c>
      <c r="QPS56" s="359" t="s">
        <v>90</v>
      </c>
      <c r="QPT56" s="359" t="s">
        <v>90</v>
      </c>
      <c r="QPU56" s="359" t="s">
        <v>90</v>
      </c>
      <c r="QPV56" s="359" t="s">
        <v>90</v>
      </c>
      <c r="QPW56" s="359" t="s">
        <v>90</v>
      </c>
      <c r="QPX56" s="359" t="s">
        <v>90</v>
      </c>
      <c r="QPY56" s="359" t="s">
        <v>90</v>
      </c>
      <c r="QPZ56" s="359" t="s">
        <v>90</v>
      </c>
      <c r="QQA56" s="359" t="s">
        <v>90</v>
      </c>
      <c r="QQB56" s="359" t="s">
        <v>90</v>
      </c>
      <c r="QQC56" s="359" t="s">
        <v>90</v>
      </c>
      <c r="QQD56" s="359" t="s">
        <v>90</v>
      </c>
      <c r="QQE56" s="359" t="s">
        <v>90</v>
      </c>
      <c r="QQF56" s="359" t="s">
        <v>90</v>
      </c>
      <c r="QQG56" s="359" t="s">
        <v>90</v>
      </c>
      <c r="QQH56" s="359" t="s">
        <v>90</v>
      </c>
      <c r="QQI56" s="359" t="s">
        <v>90</v>
      </c>
      <c r="QQJ56" s="359" t="s">
        <v>90</v>
      </c>
      <c r="QQK56" s="359" t="s">
        <v>90</v>
      </c>
      <c r="QQL56" s="359" t="s">
        <v>90</v>
      </c>
      <c r="QQM56" s="359" t="s">
        <v>90</v>
      </c>
      <c r="QQN56" s="359" t="s">
        <v>90</v>
      </c>
      <c r="QQO56" s="359" t="s">
        <v>90</v>
      </c>
      <c r="QQP56" s="359" t="s">
        <v>90</v>
      </c>
      <c r="QQQ56" s="359" t="s">
        <v>90</v>
      </c>
      <c r="QQR56" s="359" t="s">
        <v>90</v>
      </c>
      <c r="QQS56" s="359" t="s">
        <v>90</v>
      </c>
      <c r="QQT56" s="359" t="s">
        <v>90</v>
      </c>
      <c r="QQU56" s="359" t="s">
        <v>90</v>
      </c>
      <c r="QQV56" s="359" t="s">
        <v>90</v>
      </c>
      <c r="QQW56" s="359" t="s">
        <v>90</v>
      </c>
      <c r="QQX56" s="359" t="s">
        <v>90</v>
      </c>
      <c r="QQY56" s="359" t="s">
        <v>90</v>
      </c>
      <c r="QQZ56" s="359" t="s">
        <v>90</v>
      </c>
      <c r="QRA56" s="359" t="s">
        <v>90</v>
      </c>
      <c r="QRB56" s="359" t="s">
        <v>90</v>
      </c>
      <c r="QRC56" s="359" t="s">
        <v>90</v>
      </c>
      <c r="QRD56" s="359" t="s">
        <v>90</v>
      </c>
      <c r="QRE56" s="359" t="s">
        <v>90</v>
      </c>
      <c r="QRF56" s="359" t="s">
        <v>90</v>
      </c>
      <c r="QRG56" s="359" t="s">
        <v>90</v>
      </c>
      <c r="QRH56" s="359" t="s">
        <v>90</v>
      </c>
      <c r="QRI56" s="359" t="s">
        <v>90</v>
      </c>
      <c r="QRJ56" s="359" t="s">
        <v>90</v>
      </c>
      <c r="QRK56" s="359" t="s">
        <v>90</v>
      </c>
      <c r="QRL56" s="359" t="s">
        <v>90</v>
      </c>
      <c r="QRM56" s="359" t="s">
        <v>90</v>
      </c>
      <c r="QRN56" s="359" t="s">
        <v>90</v>
      </c>
      <c r="QRO56" s="359" t="s">
        <v>90</v>
      </c>
      <c r="QRP56" s="359" t="s">
        <v>90</v>
      </c>
      <c r="QRQ56" s="359" t="s">
        <v>90</v>
      </c>
      <c r="QRR56" s="359" t="s">
        <v>90</v>
      </c>
      <c r="QRS56" s="359" t="s">
        <v>90</v>
      </c>
      <c r="QRT56" s="359" t="s">
        <v>90</v>
      </c>
      <c r="QRU56" s="359" t="s">
        <v>90</v>
      </c>
      <c r="QRV56" s="359" t="s">
        <v>90</v>
      </c>
      <c r="QRW56" s="359" t="s">
        <v>90</v>
      </c>
      <c r="QRX56" s="359" t="s">
        <v>90</v>
      </c>
      <c r="QRY56" s="359" t="s">
        <v>90</v>
      </c>
      <c r="QRZ56" s="359" t="s">
        <v>90</v>
      </c>
      <c r="QSA56" s="359" t="s">
        <v>90</v>
      </c>
      <c r="QSB56" s="359" t="s">
        <v>90</v>
      </c>
      <c r="QSC56" s="359" t="s">
        <v>90</v>
      </c>
      <c r="QSD56" s="359" t="s">
        <v>90</v>
      </c>
      <c r="QSE56" s="359" t="s">
        <v>90</v>
      </c>
      <c r="QSF56" s="359" t="s">
        <v>90</v>
      </c>
      <c r="QSG56" s="359" t="s">
        <v>90</v>
      </c>
      <c r="QSH56" s="359" t="s">
        <v>90</v>
      </c>
      <c r="QSI56" s="359" t="s">
        <v>90</v>
      </c>
      <c r="QSJ56" s="359" t="s">
        <v>90</v>
      </c>
      <c r="QSK56" s="359" t="s">
        <v>90</v>
      </c>
      <c r="QSL56" s="359" t="s">
        <v>90</v>
      </c>
      <c r="QSM56" s="359" t="s">
        <v>90</v>
      </c>
      <c r="QSN56" s="359" t="s">
        <v>90</v>
      </c>
      <c r="QSO56" s="359" t="s">
        <v>90</v>
      </c>
      <c r="QSP56" s="359" t="s">
        <v>90</v>
      </c>
      <c r="QSQ56" s="359" t="s">
        <v>90</v>
      </c>
      <c r="QSR56" s="359" t="s">
        <v>90</v>
      </c>
      <c r="QSS56" s="359" t="s">
        <v>90</v>
      </c>
      <c r="QST56" s="359" t="s">
        <v>90</v>
      </c>
      <c r="QSU56" s="359" t="s">
        <v>90</v>
      </c>
      <c r="QSV56" s="359" t="s">
        <v>90</v>
      </c>
      <c r="QSW56" s="359" t="s">
        <v>90</v>
      </c>
      <c r="QSX56" s="359" t="s">
        <v>90</v>
      </c>
      <c r="QSY56" s="359" t="s">
        <v>90</v>
      </c>
      <c r="QSZ56" s="359" t="s">
        <v>90</v>
      </c>
      <c r="QTA56" s="359" t="s">
        <v>90</v>
      </c>
      <c r="QTB56" s="359" t="s">
        <v>90</v>
      </c>
      <c r="QTC56" s="359" t="s">
        <v>90</v>
      </c>
      <c r="QTD56" s="359" t="s">
        <v>90</v>
      </c>
      <c r="QTE56" s="359" t="s">
        <v>90</v>
      </c>
      <c r="QTF56" s="359" t="s">
        <v>90</v>
      </c>
      <c r="QTG56" s="359" t="s">
        <v>90</v>
      </c>
      <c r="QTH56" s="359" t="s">
        <v>90</v>
      </c>
      <c r="QTI56" s="359" t="s">
        <v>90</v>
      </c>
      <c r="QTJ56" s="359" t="s">
        <v>90</v>
      </c>
      <c r="QTK56" s="359" t="s">
        <v>90</v>
      </c>
      <c r="QTL56" s="359" t="s">
        <v>90</v>
      </c>
      <c r="QTM56" s="359" t="s">
        <v>90</v>
      </c>
      <c r="QTN56" s="359" t="s">
        <v>90</v>
      </c>
      <c r="QTO56" s="359" t="s">
        <v>90</v>
      </c>
      <c r="QTP56" s="359" t="s">
        <v>90</v>
      </c>
      <c r="QTQ56" s="359" t="s">
        <v>90</v>
      </c>
      <c r="QTR56" s="359" t="s">
        <v>90</v>
      </c>
      <c r="QTS56" s="359" t="s">
        <v>90</v>
      </c>
      <c r="QTT56" s="359" t="s">
        <v>90</v>
      </c>
      <c r="QTU56" s="359" t="s">
        <v>90</v>
      </c>
      <c r="QTV56" s="359" t="s">
        <v>90</v>
      </c>
      <c r="QTW56" s="359" t="s">
        <v>90</v>
      </c>
      <c r="QTX56" s="359" t="s">
        <v>90</v>
      </c>
      <c r="QTY56" s="359" t="s">
        <v>90</v>
      </c>
      <c r="QTZ56" s="359" t="s">
        <v>90</v>
      </c>
      <c r="QUA56" s="359" t="s">
        <v>90</v>
      </c>
      <c r="QUB56" s="359" t="s">
        <v>90</v>
      </c>
      <c r="QUC56" s="359" t="s">
        <v>90</v>
      </c>
      <c r="QUD56" s="359" t="s">
        <v>90</v>
      </c>
      <c r="QUE56" s="359" t="s">
        <v>90</v>
      </c>
      <c r="QUF56" s="359" t="s">
        <v>90</v>
      </c>
      <c r="QUG56" s="359" t="s">
        <v>90</v>
      </c>
      <c r="QUH56" s="359" t="s">
        <v>90</v>
      </c>
      <c r="QUI56" s="359" t="s">
        <v>90</v>
      </c>
      <c r="QUJ56" s="359" t="s">
        <v>90</v>
      </c>
      <c r="QUK56" s="359" t="s">
        <v>90</v>
      </c>
      <c r="QUL56" s="359" t="s">
        <v>90</v>
      </c>
      <c r="QUM56" s="359" t="s">
        <v>90</v>
      </c>
      <c r="QUN56" s="359" t="s">
        <v>90</v>
      </c>
      <c r="QUO56" s="359" t="s">
        <v>90</v>
      </c>
      <c r="QUP56" s="359" t="s">
        <v>90</v>
      </c>
      <c r="QUQ56" s="359" t="s">
        <v>90</v>
      </c>
      <c r="QUR56" s="359" t="s">
        <v>90</v>
      </c>
      <c r="QUS56" s="359" t="s">
        <v>90</v>
      </c>
      <c r="QUT56" s="359" t="s">
        <v>90</v>
      </c>
      <c r="QUU56" s="359" t="s">
        <v>90</v>
      </c>
      <c r="QUV56" s="359" t="s">
        <v>90</v>
      </c>
      <c r="QUW56" s="359" t="s">
        <v>90</v>
      </c>
      <c r="QUX56" s="359" t="s">
        <v>90</v>
      </c>
      <c r="QUY56" s="359" t="s">
        <v>90</v>
      </c>
      <c r="QUZ56" s="359" t="s">
        <v>90</v>
      </c>
      <c r="QVA56" s="359" t="s">
        <v>90</v>
      </c>
      <c r="QVB56" s="359" t="s">
        <v>90</v>
      </c>
      <c r="QVC56" s="359" t="s">
        <v>90</v>
      </c>
      <c r="QVD56" s="359" t="s">
        <v>90</v>
      </c>
      <c r="QVE56" s="359" t="s">
        <v>90</v>
      </c>
      <c r="QVF56" s="359" t="s">
        <v>90</v>
      </c>
      <c r="QVG56" s="359" t="s">
        <v>90</v>
      </c>
      <c r="QVH56" s="359" t="s">
        <v>90</v>
      </c>
      <c r="QVI56" s="359" t="s">
        <v>90</v>
      </c>
      <c r="QVJ56" s="359" t="s">
        <v>90</v>
      </c>
      <c r="QVK56" s="359" t="s">
        <v>90</v>
      </c>
      <c r="QVL56" s="359" t="s">
        <v>90</v>
      </c>
      <c r="QVM56" s="359" t="s">
        <v>90</v>
      </c>
      <c r="QVN56" s="359" t="s">
        <v>90</v>
      </c>
      <c r="QVO56" s="359" t="s">
        <v>90</v>
      </c>
      <c r="QVP56" s="359" t="s">
        <v>90</v>
      </c>
      <c r="QVQ56" s="359" t="s">
        <v>90</v>
      </c>
      <c r="QVR56" s="359" t="s">
        <v>90</v>
      </c>
      <c r="QVS56" s="359" t="s">
        <v>90</v>
      </c>
      <c r="QVT56" s="359" t="s">
        <v>90</v>
      </c>
      <c r="QVU56" s="359" t="s">
        <v>90</v>
      </c>
      <c r="QVV56" s="359" t="s">
        <v>90</v>
      </c>
      <c r="QVW56" s="359" t="s">
        <v>90</v>
      </c>
      <c r="QVX56" s="359" t="s">
        <v>90</v>
      </c>
      <c r="QVY56" s="359" t="s">
        <v>90</v>
      </c>
      <c r="QVZ56" s="359" t="s">
        <v>90</v>
      </c>
      <c r="QWA56" s="359" t="s">
        <v>90</v>
      </c>
      <c r="QWB56" s="359" t="s">
        <v>90</v>
      </c>
      <c r="QWC56" s="359" t="s">
        <v>90</v>
      </c>
      <c r="QWD56" s="359" t="s">
        <v>90</v>
      </c>
      <c r="QWE56" s="359" t="s">
        <v>90</v>
      </c>
      <c r="QWF56" s="359" t="s">
        <v>90</v>
      </c>
      <c r="QWG56" s="359" t="s">
        <v>90</v>
      </c>
      <c r="QWH56" s="359" t="s">
        <v>90</v>
      </c>
      <c r="QWI56" s="359" t="s">
        <v>90</v>
      </c>
      <c r="QWJ56" s="359" t="s">
        <v>90</v>
      </c>
      <c r="QWK56" s="359" t="s">
        <v>90</v>
      </c>
      <c r="QWL56" s="359" t="s">
        <v>90</v>
      </c>
      <c r="QWM56" s="359" t="s">
        <v>90</v>
      </c>
      <c r="QWN56" s="359" t="s">
        <v>90</v>
      </c>
      <c r="QWO56" s="359" t="s">
        <v>90</v>
      </c>
      <c r="QWP56" s="359" t="s">
        <v>90</v>
      </c>
      <c r="QWQ56" s="359" t="s">
        <v>90</v>
      </c>
      <c r="QWR56" s="359" t="s">
        <v>90</v>
      </c>
      <c r="QWS56" s="359" t="s">
        <v>90</v>
      </c>
      <c r="QWT56" s="359" t="s">
        <v>90</v>
      </c>
      <c r="QWU56" s="359" t="s">
        <v>90</v>
      </c>
      <c r="QWV56" s="359" t="s">
        <v>90</v>
      </c>
      <c r="QWW56" s="359" t="s">
        <v>90</v>
      </c>
      <c r="QWX56" s="359" t="s">
        <v>90</v>
      </c>
      <c r="QWY56" s="359" t="s">
        <v>90</v>
      </c>
      <c r="QWZ56" s="359" t="s">
        <v>90</v>
      </c>
      <c r="QXA56" s="359" t="s">
        <v>90</v>
      </c>
      <c r="QXB56" s="359" t="s">
        <v>90</v>
      </c>
      <c r="QXC56" s="359" t="s">
        <v>90</v>
      </c>
      <c r="QXD56" s="359" t="s">
        <v>90</v>
      </c>
      <c r="QXE56" s="359" t="s">
        <v>90</v>
      </c>
      <c r="QXF56" s="359" t="s">
        <v>90</v>
      </c>
      <c r="QXG56" s="359" t="s">
        <v>90</v>
      </c>
      <c r="QXH56" s="359" t="s">
        <v>90</v>
      </c>
      <c r="QXI56" s="359" t="s">
        <v>90</v>
      </c>
      <c r="QXJ56" s="359" t="s">
        <v>90</v>
      </c>
      <c r="QXK56" s="359" t="s">
        <v>90</v>
      </c>
      <c r="QXL56" s="359" t="s">
        <v>90</v>
      </c>
      <c r="QXM56" s="359" t="s">
        <v>90</v>
      </c>
      <c r="QXN56" s="359" t="s">
        <v>90</v>
      </c>
      <c r="QXO56" s="359" t="s">
        <v>90</v>
      </c>
      <c r="QXP56" s="359" t="s">
        <v>90</v>
      </c>
      <c r="QXQ56" s="359" t="s">
        <v>90</v>
      </c>
      <c r="QXR56" s="359" t="s">
        <v>90</v>
      </c>
      <c r="QXS56" s="359" t="s">
        <v>90</v>
      </c>
      <c r="QXT56" s="359" t="s">
        <v>90</v>
      </c>
      <c r="QXU56" s="359" t="s">
        <v>90</v>
      </c>
      <c r="QXV56" s="359" t="s">
        <v>90</v>
      </c>
      <c r="QXW56" s="359" t="s">
        <v>90</v>
      </c>
      <c r="QXX56" s="359" t="s">
        <v>90</v>
      </c>
      <c r="QXY56" s="359" t="s">
        <v>90</v>
      </c>
      <c r="QXZ56" s="359" t="s">
        <v>90</v>
      </c>
      <c r="QYA56" s="359" t="s">
        <v>90</v>
      </c>
      <c r="QYB56" s="359" t="s">
        <v>90</v>
      </c>
      <c r="QYC56" s="359" t="s">
        <v>90</v>
      </c>
      <c r="QYD56" s="359" t="s">
        <v>90</v>
      </c>
      <c r="QYE56" s="359" t="s">
        <v>90</v>
      </c>
      <c r="QYF56" s="359" t="s">
        <v>90</v>
      </c>
      <c r="QYG56" s="359" t="s">
        <v>90</v>
      </c>
      <c r="QYH56" s="359" t="s">
        <v>90</v>
      </c>
      <c r="QYI56" s="359" t="s">
        <v>90</v>
      </c>
      <c r="QYJ56" s="359" t="s">
        <v>90</v>
      </c>
      <c r="QYK56" s="359" t="s">
        <v>90</v>
      </c>
      <c r="QYL56" s="359" t="s">
        <v>90</v>
      </c>
      <c r="QYM56" s="359" t="s">
        <v>90</v>
      </c>
      <c r="QYN56" s="359" t="s">
        <v>90</v>
      </c>
      <c r="QYO56" s="359" t="s">
        <v>90</v>
      </c>
      <c r="QYP56" s="359" t="s">
        <v>90</v>
      </c>
      <c r="QYQ56" s="359" t="s">
        <v>90</v>
      </c>
      <c r="QYR56" s="359" t="s">
        <v>90</v>
      </c>
      <c r="QYS56" s="359" t="s">
        <v>90</v>
      </c>
      <c r="QYT56" s="359" t="s">
        <v>90</v>
      </c>
      <c r="QYU56" s="359" t="s">
        <v>90</v>
      </c>
      <c r="QYV56" s="359" t="s">
        <v>90</v>
      </c>
      <c r="QYW56" s="359" t="s">
        <v>90</v>
      </c>
      <c r="QYX56" s="359" t="s">
        <v>90</v>
      </c>
      <c r="QYY56" s="359" t="s">
        <v>90</v>
      </c>
      <c r="QYZ56" s="359" t="s">
        <v>90</v>
      </c>
      <c r="QZA56" s="359" t="s">
        <v>90</v>
      </c>
      <c r="QZB56" s="359" t="s">
        <v>90</v>
      </c>
      <c r="QZC56" s="359" t="s">
        <v>90</v>
      </c>
      <c r="QZD56" s="359" t="s">
        <v>90</v>
      </c>
      <c r="QZE56" s="359" t="s">
        <v>90</v>
      </c>
      <c r="QZF56" s="359" t="s">
        <v>90</v>
      </c>
      <c r="QZG56" s="359" t="s">
        <v>90</v>
      </c>
      <c r="QZH56" s="359" t="s">
        <v>90</v>
      </c>
      <c r="QZI56" s="359" t="s">
        <v>90</v>
      </c>
      <c r="QZJ56" s="359" t="s">
        <v>90</v>
      </c>
      <c r="QZK56" s="359" t="s">
        <v>90</v>
      </c>
      <c r="QZL56" s="359" t="s">
        <v>90</v>
      </c>
      <c r="QZM56" s="359" t="s">
        <v>90</v>
      </c>
      <c r="QZN56" s="359" t="s">
        <v>90</v>
      </c>
      <c r="QZO56" s="359" t="s">
        <v>90</v>
      </c>
      <c r="QZP56" s="359" t="s">
        <v>90</v>
      </c>
      <c r="QZQ56" s="359" t="s">
        <v>90</v>
      </c>
      <c r="QZR56" s="359" t="s">
        <v>90</v>
      </c>
      <c r="QZS56" s="359" t="s">
        <v>90</v>
      </c>
      <c r="QZT56" s="359" t="s">
        <v>90</v>
      </c>
      <c r="QZU56" s="359" t="s">
        <v>90</v>
      </c>
      <c r="QZV56" s="359" t="s">
        <v>90</v>
      </c>
      <c r="QZW56" s="359" t="s">
        <v>90</v>
      </c>
      <c r="QZX56" s="359" t="s">
        <v>90</v>
      </c>
      <c r="QZY56" s="359" t="s">
        <v>90</v>
      </c>
      <c r="QZZ56" s="359" t="s">
        <v>90</v>
      </c>
      <c r="RAA56" s="359" t="s">
        <v>90</v>
      </c>
      <c r="RAB56" s="359" t="s">
        <v>90</v>
      </c>
      <c r="RAC56" s="359" t="s">
        <v>90</v>
      </c>
      <c r="RAD56" s="359" t="s">
        <v>90</v>
      </c>
      <c r="RAE56" s="359" t="s">
        <v>90</v>
      </c>
      <c r="RAF56" s="359" t="s">
        <v>90</v>
      </c>
      <c r="RAG56" s="359" t="s">
        <v>90</v>
      </c>
      <c r="RAH56" s="359" t="s">
        <v>90</v>
      </c>
      <c r="RAI56" s="359" t="s">
        <v>90</v>
      </c>
      <c r="RAJ56" s="359" t="s">
        <v>90</v>
      </c>
      <c r="RAK56" s="359" t="s">
        <v>90</v>
      </c>
      <c r="RAL56" s="359" t="s">
        <v>90</v>
      </c>
      <c r="RAM56" s="359" t="s">
        <v>90</v>
      </c>
      <c r="RAN56" s="359" t="s">
        <v>90</v>
      </c>
      <c r="RAO56" s="359" t="s">
        <v>90</v>
      </c>
      <c r="RAP56" s="359" t="s">
        <v>90</v>
      </c>
      <c r="RAQ56" s="359" t="s">
        <v>90</v>
      </c>
      <c r="RAR56" s="359" t="s">
        <v>90</v>
      </c>
      <c r="RAS56" s="359" t="s">
        <v>90</v>
      </c>
      <c r="RAT56" s="359" t="s">
        <v>90</v>
      </c>
      <c r="RAU56" s="359" t="s">
        <v>90</v>
      </c>
      <c r="RAV56" s="359" t="s">
        <v>90</v>
      </c>
      <c r="RAW56" s="359" t="s">
        <v>90</v>
      </c>
      <c r="RAX56" s="359" t="s">
        <v>90</v>
      </c>
      <c r="RAY56" s="359" t="s">
        <v>90</v>
      </c>
      <c r="RAZ56" s="359" t="s">
        <v>90</v>
      </c>
      <c r="RBA56" s="359" t="s">
        <v>90</v>
      </c>
      <c r="RBB56" s="359" t="s">
        <v>90</v>
      </c>
      <c r="RBC56" s="359" t="s">
        <v>90</v>
      </c>
      <c r="RBD56" s="359" t="s">
        <v>90</v>
      </c>
      <c r="RBE56" s="359" t="s">
        <v>90</v>
      </c>
      <c r="RBF56" s="359" t="s">
        <v>90</v>
      </c>
      <c r="RBG56" s="359" t="s">
        <v>90</v>
      </c>
      <c r="RBH56" s="359" t="s">
        <v>90</v>
      </c>
      <c r="RBI56" s="359" t="s">
        <v>90</v>
      </c>
      <c r="RBJ56" s="359" t="s">
        <v>90</v>
      </c>
      <c r="RBK56" s="359" t="s">
        <v>90</v>
      </c>
      <c r="RBL56" s="359" t="s">
        <v>90</v>
      </c>
      <c r="RBM56" s="359" t="s">
        <v>90</v>
      </c>
      <c r="RBN56" s="359" t="s">
        <v>90</v>
      </c>
      <c r="RBO56" s="359" t="s">
        <v>90</v>
      </c>
      <c r="RBP56" s="359" t="s">
        <v>90</v>
      </c>
      <c r="RBQ56" s="359" t="s">
        <v>90</v>
      </c>
      <c r="RBR56" s="359" t="s">
        <v>90</v>
      </c>
      <c r="RBS56" s="359" t="s">
        <v>90</v>
      </c>
      <c r="RBT56" s="359" t="s">
        <v>90</v>
      </c>
      <c r="RBU56" s="359" t="s">
        <v>90</v>
      </c>
      <c r="RBV56" s="359" t="s">
        <v>90</v>
      </c>
      <c r="RBW56" s="359" t="s">
        <v>90</v>
      </c>
      <c r="RBX56" s="359" t="s">
        <v>90</v>
      </c>
      <c r="RBY56" s="359" t="s">
        <v>90</v>
      </c>
      <c r="RBZ56" s="359" t="s">
        <v>90</v>
      </c>
      <c r="RCA56" s="359" t="s">
        <v>90</v>
      </c>
      <c r="RCB56" s="359" t="s">
        <v>90</v>
      </c>
      <c r="RCC56" s="359" t="s">
        <v>90</v>
      </c>
      <c r="RCD56" s="359" t="s">
        <v>90</v>
      </c>
      <c r="RCE56" s="359" t="s">
        <v>90</v>
      </c>
      <c r="RCF56" s="359" t="s">
        <v>90</v>
      </c>
      <c r="RCG56" s="359" t="s">
        <v>90</v>
      </c>
      <c r="RCH56" s="359" t="s">
        <v>90</v>
      </c>
      <c r="RCI56" s="359" t="s">
        <v>90</v>
      </c>
      <c r="RCJ56" s="359" t="s">
        <v>90</v>
      </c>
      <c r="RCK56" s="359" t="s">
        <v>90</v>
      </c>
      <c r="RCL56" s="359" t="s">
        <v>90</v>
      </c>
      <c r="RCM56" s="359" t="s">
        <v>90</v>
      </c>
      <c r="RCN56" s="359" t="s">
        <v>90</v>
      </c>
      <c r="RCO56" s="359" t="s">
        <v>90</v>
      </c>
      <c r="RCP56" s="359" t="s">
        <v>90</v>
      </c>
      <c r="RCQ56" s="359" t="s">
        <v>90</v>
      </c>
      <c r="RCR56" s="359" t="s">
        <v>90</v>
      </c>
      <c r="RCS56" s="359" t="s">
        <v>90</v>
      </c>
      <c r="RCT56" s="359" t="s">
        <v>90</v>
      </c>
      <c r="RCU56" s="359" t="s">
        <v>90</v>
      </c>
      <c r="RCV56" s="359" t="s">
        <v>90</v>
      </c>
      <c r="RCW56" s="359" t="s">
        <v>90</v>
      </c>
      <c r="RCX56" s="359" t="s">
        <v>90</v>
      </c>
      <c r="RCY56" s="359" t="s">
        <v>90</v>
      </c>
      <c r="RCZ56" s="359" t="s">
        <v>90</v>
      </c>
      <c r="RDA56" s="359" t="s">
        <v>90</v>
      </c>
      <c r="RDB56" s="359" t="s">
        <v>90</v>
      </c>
      <c r="RDC56" s="359" t="s">
        <v>90</v>
      </c>
      <c r="RDD56" s="359" t="s">
        <v>90</v>
      </c>
      <c r="RDE56" s="359" t="s">
        <v>90</v>
      </c>
      <c r="RDF56" s="359" t="s">
        <v>90</v>
      </c>
      <c r="RDG56" s="359" t="s">
        <v>90</v>
      </c>
      <c r="RDH56" s="359" t="s">
        <v>90</v>
      </c>
      <c r="RDI56" s="359" t="s">
        <v>90</v>
      </c>
      <c r="RDJ56" s="359" t="s">
        <v>90</v>
      </c>
      <c r="RDK56" s="359" t="s">
        <v>90</v>
      </c>
      <c r="RDL56" s="359" t="s">
        <v>90</v>
      </c>
      <c r="RDM56" s="359" t="s">
        <v>90</v>
      </c>
      <c r="RDN56" s="359" t="s">
        <v>90</v>
      </c>
      <c r="RDO56" s="359" t="s">
        <v>90</v>
      </c>
      <c r="RDP56" s="359" t="s">
        <v>90</v>
      </c>
      <c r="RDQ56" s="359" t="s">
        <v>90</v>
      </c>
      <c r="RDR56" s="359" t="s">
        <v>90</v>
      </c>
      <c r="RDS56" s="359" t="s">
        <v>90</v>
      </c>
      <c r="RDT56" s="359" t="s">
        <v>90</v>
      </c>
      <c r="RDU56" s="359" t="s">
        <v>90</v>
      </c>
      <c r="RDV56" s="359" t="s">
        <v>90</v>
      </c>
      <c r="RDW56" s="359" t="s">
        <v>90</v>
      </c>
      <c r="RDX56" s="359" t="s">
        <v>90</v>
      </c>
      <c r="RDY56" s="359" t="s">
        <v>90</v>
      </c>
      <c r="RDZ56" s="359" t="s">
        <v>90</v>
      </c>
      <c r="REA56" s="359" t="s">
        <v>90</v>
      </c>
      <c r="REB56" s="359" t="s">
        <v>90</v>
      </c>
      <c r="REC56" s="359" t="s">
        <v>90</v>
      </c>
      <c r="RED56" s="359" t="s">
        <v>90</v>
      </c>
      <c r="REE56" s="359" t="s">
        <v>90</v>
      </c>
      <c r="REF56" s="359" t="s">
        <v>90</v>
      </c>
      <c r="REG56" s="359" t="s">
        <v>90</v>
      </c>
      <c r="REH56" s="359" t="s">
        <v>90</v>
      </c>
      <c r="REI56" s="359" t="s">
        <v>90</v>
      </c>
      <c r="REJ56" s="359" t="s">
        <v>90</v>
      </c>
      <c r="REK56" s="359" t="s">
        <v>90</v>
      </c>
      <c r="REL56" s="359" t="s">
        <v>90</v>
      </c>
      <c r="REM56" s="359" t="s">
        <v>90</v>
      </c>
      <c r="REN56" s="359" t="s">
        <v>90</v>
      </c>
      <c r="REO56" s="359" t="s">
        <v>90</v>
      </c>
      <c r="REP56" s="359" t="s">
        <v>90</v>
      </c>
      <c r="REQ56" s="359" t="s">
        <v>90</v>
      </c>
      <c r="RER56" s="359" t="s">
        <v>90</v>
      </c>
      <c r="RES56" s="359" t="s">
        <v>90</v>
      </c>
      <c r="RET56" s="359" t="s">
        <v>90</v>
      </c>
      <c r="REU56" s="359" t="s">
        <v>90</v>
      </c>
      <c r="REV56" s="359" t="s">
        <v>90</v>
      </c>
      <c r="REW56" s="359" t="s">
        <v>90</v>
      </c>
      <c r="REX56" s="359" t="s">
        <v>90</v>
      </c>
      <c r="REY56" s="359" t="s">
        <v>90</v>
      </c>
      <c r="REZ56" s="359" t="s">
        <v>90</v>
      </c>
      <c r="RFA56" s="359" t="s">
        <v>90</v>
      </c>
      <c r="RFB56" s="359" t="s">
        <v>90</v>
      </c>
      <c r="RFC56" s="359" t="s">
        <v>90</v>
      </c>
      <c r="RFD56" s="359" t="s">
        <v>90</v>
      </c>
      <c r="RFE56" s="359" t="s">
        <v>90</v>
      </c>
      <c r="RFF56" s="359" t="s">
        <v>90</v>
      </c>
      <c r="RFG56" s="359" t="s">
        <v>90</v>
      </c>
      <c r="RFH56" s="359" t="s">
        <v>90</v>
      </c>
      <c r="RFI56" s="359" t="s">
        <v>90</v>
      </c>
      <c r="RFJ56" s="359" t="s">
        <v>90</v>
      </c>
      <c r="RFK56" s="359" t="s">
        <v>90</v>
      </c>
      <c r="RFL56" s="359" t="s">
        <v>90</v>
      </c>
      <c r="RFM56" s="359" t="s">
        <v>90</v>
      </c>
      <c r="RFN56" s="359" t="s">
        <v>90</v>
      </c>
      <c r="RFO56" s="359" t="s">
        <v>90</v>
      </c>
      <c r="RFP56" s="359" t="s">
        <v>90</v>
      </c>
      <c r="RFQ56" s="359" t="s">
        <v>90</v>
      </c>
      <c r="RFR56" s="359" t="s">
        <v>90</v>
      </c>
      <c r="RFS56" s="359" t="s">
        <v>90</v>
      </c>
      <c r="RFT56" s="359" t="s">
        <v>90</v>
      </c>
      <c r="RFU56" s="359" t="s">
        <v>90</v>
      </c>
      <c r="RFV56" s="359" t="s">
        <v>90</v>
      </c>
      <c r="RFW56" s="359" t="s">
        <v>90</v>
      </c>
      <c r="RFX56" s="359" t="s">
        <v>90</v>
      </c>
      <c r="RFY56" s="359" t="s">
        <v>90</v>
      </c>
      <c r="RFZ56" s="359" t="s">
        <v>90</v>
      </c>
      <c r="RGA56" s="359" t="s">
        <v>90</v>
      </c>
      <c r="RGB56" s="359" t="s">
        <v>90</v>
      </c>
      <c r="RGC56" s="359" t="s">
        <v>90</v>
      </c>
      <c r="RGD56" s="359" t="s">
        <v>90</v>
      </c>
      <c r="RGE56" s="359" t="s">
        <v>90</v>
      </c>
      <c r="RGF56" s="359" t="s">
        <v>90</v>
      </c>
      <c r="RGG56" s="359" t="s">
        <v>90</v>
      </c>
      <c r="RGH56" s="359" t="s">
        <v>90</v>
      </c>
      <c r="RGI56" s="359" t="s">
        <v>90</v>
      </c>
      <c r="RGJ56" s="359" t="s">
        <v>90</v>
      </c>
      <c r="RGK56" s="359" t="s">
        <v>90</v>
      </c>
      <c r="RGL56" s="359" t="s">
        <v>90</v>
      </c>
      <c r="RGM56" s="359" t="s">
        <v>90</v>
      </c>
      <c r="RGN56" s="359" t="s">
        <v>90</v>
      </c>
      <c r="RGO56" s="359" t="s">
        <v>90</v>
      </c>
      <c r="RGP56" s="359" t="s">
        <v>90</v>
      </c>
      <c r="RGQ56" s="359" t="s">
        <v>90</v>
      </c>
      <c r="RGR56" s="359" t="s">
        <v>90</v>
      </c>
      <c r="RGS56" s="359" t="s">
        <v>90</v>
      </c>
      <c r="RGT56" s="359" t="s">
        <v>90</v>
      </c>
      <c r="RGU56" s="359" t="s">
        <v>90</v>
      </c>
      <c r="RGV56" s="359" t="s">
        <v>90</v>
      </c>
      <c r="RGW56" s="359" t="s">
        <v>90</v>
      </c>
      <c r="RGX56" s="359" t="s">
        <v>90</v>
      </c>
      <c r="RGY56" s="359" t="s">
        <v>90</v>
      </c>
      <c r="RGZ56" s="359" t="s">
        <v>90</v>
      </c>
      <c r="RHA56" s="359" t="s">
        <v>90</v>
      </c>
      <c r="RHB56" s="359" t="s">
        <v>90</v>
      </c>
      <c r="RHC56" s="359" t="s">
        <v>90</v>
      </c>
      <c r="RHD56" s="359" t="s">
        <v>90</v>
      </c>
      <c r="RHE56" s="359" t="s">
        <v>90</v>
      </c>
      <c r="RHF56" s="359" t="s">
        <v>90</v>
      </c>
      <c r="RHG56" s="359" t="s">
        <v>90</v>
      </c>
      <c r="RHH56" s="359" t="s">
        <v>90</v>
      </c>
      <c r="RHI56" s="359" t="s">
        <v>90</v>
      </c>
      <c r="RHJ56" s="359" t="s">
        <v>90</v>
      </c>
      <c r="RHK56" s="359" t="s">
        <v>90</v>
      </c>
      <c r="RHL56" s="359" t="s">
        <v>90</v>
      </c>
      <c r="RHM56" s="359" t="s">
        <v>90</v>
      </c>
      <c r="RHN56" s="359" t="s">
        <v>90</v>
      </c>
      <c r="RHO56" s="359" t="s">
        <v>90</v>
      </c>
      <c r="RHP56" s="359" t="s">
        <v>90</v>
      </c>
      <c r="RHQ56" s="359" t="s">
        <v>90</v>
      </c>
      <c r="RHR56" s="359" t="s">
        <v>90</v>
      </c>
      <c r="RHS56" s="359" t="s">
        <v>90</v>
      </c>
      <c r="RHT56" s="359" t="s">
        <v>90</v>
      </c>
      <c r="RHU56" s="359" t="s">
        <v>90</v>
      </c>
      <c r="RHV56" s="359" t="s">
        <v>90</v>
      </c>
      <c r="RHW56" s="359" t="s">
        <v>90</v>
      </c>
      <c r="RHX56" s="359" t="s">
        <v>90</v>
      </c>
      <c r="RHY56" s="359" t="s">
        <v>90</v>
      </c>
      <c r="RHZ56" s="359" t="s">
        <v>90</v>
      </c>
      <c r="RIA56" s="359" t="s">
        <v>90</v>
      </c>
      <c r="RIB56" s="359" t="s">
        <v>90</v>
      </c>
      <c r="RIC56" s="359" t="s">
        <v>90</v>
      </c>
      <c r="RID56" s="359" t="s">
        <v>90</v>
      </c>
      <c r="RIE56" s="359" t="s">
        <v>90</v>
      </c>
      <c r="RIF56" s="359" t="s">
        <v>90</v>
      </c>
      <c r="RIG56" s="359" t="s">
        <v>90</v>
      </c>
      <c r="RIH56" s="359" t="s">
        <v>90</v>
      </c>
      <c r="RII56" s="359" t="s">
        <v>90</v>
      </c>
      <c r="RIJ56" s="359" t="s">
        <v>90</v>
      </c>
      <c r="RIK56" s="359" t="s">
        <v>90</v>
      </c>
      <c r="RIL56" s="359" t="s">
        <v>90</v>
      </c>
      <c r="RIM56" s="359" t="s">
        <v>90</v>
      </c>
      <c r="RIN56" s="359" t="s">
        <v>90</v>
      </c>
      <c r="RIO56" s="359" t="s">
        <v>90</v>
      </c>
      <c r="RIP56" s="359" t="s">
        <v>90</v>
      </c>
      <c r="RIQ56" s="359" t="s">
        <v>90</v>
      </c>
      <c r="RIR56" s="359" t="s">
        <v>90</v>
      </c>
      <c r="RIS56" s="359" t="s">
        <v>90</v>
      </c>
      <c r="RIT56" s="359" t="s">
        <v>90</v>
      </c>
      <c r="RIU56" s="359" t="s">
        <v>90</v>
      </c>
      <c r="RIV56" s="359" t="s">
        <v>90</v>
      </c>
      <c r="RIW56" s="359" t="s">
        <v>90</v>
      </c>
      <c r="RIX56" s="359" t="s">
        <v>90</v>
      </c>
      <c r="RIY56" s="359" t="s">
        <v>90</v>
      </c>
      <c r="RIZ56" s="359" t="s">
        <v>90</v>
      </c>
      <c r="RJA56" s="359" t="s">
        <v>90</v>
      </c>
      <c r="RJB56" s="359" t="s">
        <v>90</v>
      </c>
      <c r="RJC56" s="359" t="s">
        <v>90</v>
      </c>
      <c r="RJD56" s="359" t="s">
        <v>90</v>
      </c>
      <c r="RJE56" s="359" t="s">
        <v>90</v>
      </c>
      <c r="RJF56" s="359" t="s">
        <v>90</v>
      </c>
      <c r="RJG56" s="359" t="s">
        <v>90</v>
      </c>
      <c r="RJH56" s="359" t="s">
        <v>90</v>
      </c>
      <c r="RJI56" s="359" t="s">
        <v>90</v>
      </c>
      <c r="RJJ56" s="359" t="s">
        <v>90</v>
      </c>
      <c r="RJK56" s="359" t="s">
        <v>90</v>
      </c>
      <c r="RJL56" s="359" t="s">
        <v>90</v>
      </c>
      <c r="RJM56" s="359" t="s">
        <v>90</v>
      </c>
      <c r="RJN56" s="359" t="s">
        <v>90</v>
      </c>
      <c r="RJO56" s="359" t="s">
        <v>90</v>
      </c>
      <c r="RJP56" s="359" t="s">
        <v>90</v>
      </c>
      <c r="RJQ56" s="359" t="s">
        <v>90</v>
      </c>
      <c r="RJR56" s="359" t="s">
        <v>90</v>
      </c>
      <c r="RJS56" s="359" t="s">
        <v>90</v>
      </c>
      <c r="RJT56" s="359" t="s">
        <v>90</v>
      </c>
      <c r="RJU56" s="359" t="s">
        <v>90</v>
      </c>
      <c r="RJV56" s="359" t="s">
        <v>90</v>
      </c>
      <c r="RJW56" s="359" t="s">
        <v>90</v>
      </c>
      <c r="RJX56" s="359" t="s">
        <v>90</v>
      </c>
      <c r="RJY56" s="359" t="s">
        <v>90</v>
      </c>
      <c r="RJZ56" s="359" t="s">
        <v>90</v>
      </c>
      <c r="RKA56" s="359" t="s">
        <v>90</v>
      </c>
      <c r="RKB56" s="359" t="s">
        <v>90</v>
      </c>
      <c r="RKC56" s="359" t="s">
        <v>90</v>
      </c>
      <c r="RKD56" s="359" t="s">
        <v>90</v>
      </c>
      <c r="RKE56" s="359" t="s">
        <v>90</v>
      </c>
      <c r="RKF56" s="359" t="s">
        <v>90</v>
      </c>
      <c r="RKG56" s="359" t="s">
        <v>90</v>
      </c>
      <c r="RKH56" s="359" t="s">
        <v>90</v>
      </c>
      <c r="RKI56" s="359" t="s">
        <v>90</v>
      </c>
      <c r="RKJ56" s="359" t="s">
        <v>90</v>
      </c>
      <c r="RKK56" s="359" t="s">
        <v>90</v>
      </c>
      <c r="RKL56" s="359" t="s">
        <v>90</v>
      </c>
      <c r="RKM56" s="359" t="s">
        <v>90</v>
      </c>
      <c r="RKN56" s="359" t="s">
        <v>90</v>
      </c>
      <c r="RKO56" s="359" t="s">
        <v>90</v>
      </c>
      <c r="RKP56" s="359" t="s">
        <v>90</v>
      </c>
      <c r="RKQ56" s="359" t="s">
        <v>90</v>
      </c>
      <c r="RKR56" s="359" t="s">
        <v>90</v>
      </c>
      <c r="RKS56" s="359" t="s">
        <v>90</v>
      </c>
      <c r="RKT56" s="359" t="s">
        <v>90</v>
      </c>
      <c r="RKU56" s="359" t="s">
        <v>90</v>
      </c>
      <c r="RKV56" s="359" t="s">
        <v>90</v>
      </c>
      <c r="RKW56" s="359" t="s">
        <v>90</v>
      </c>
      <c r="RKX56" s="359" t="s">
        <v>90</v>
      </c>
      <c r="RKY56" s="359" t="s">
        <v>90</v>
      </c>
      <c r="RKZ56" s="359" t="s">
        <v>90</v>
      </c>
      <c r="RLA56" s="359" t="s">
        <v>90</v>
      </c>
      <c r="RLB56" s="359" t="s">
        <v>90</v>
      </c>
      <c r="RLC56" s="359" t="s">
        <v>90</v>
      </c>
      <c r="RLD56" s="359" t="s">
        <v>90</v>
      </c>
      <c r="RLE56" s="359" t="s">
        <v>90</v>
      </c>
      <c r="RLF56" s="359" t="s">
        <v>90</v>
      </c>
      <c r="RLG56" s="359" t="s">
        <v>90</v>
      </c>
      <c r="RLH56" s="359" t="s">
        <v>90</v>
      </c>
      <c r="RLI56" s="359" t="s">
        <v>90</v>
      </c>
      <c r="RLJ56" s="359" t="s">
        <v>90</v>
      </c>
      <c r="RLK56" s="359" t="s">
        <v>90</v>
      </c>
      <c r="RLL56" s="359" t="s">
        <v>90</v>
      </c>
      <c r="RLM56" s="359" t="s">
        <v>90</v>
      </c>
      <c r="RLN56" s="359" t="s">
        <v>90</v>
      </c>
      <c r="RLO56" s="359" t="s">
        <v>90</v>
      </c>
      <c r="RLP56" s="359" t="s">
        <v>90</v>
      </c>
      <c r="RLQ56" s="359" t="s">
        <v>90</v>
      </c>
      <c r="RLR56" s="359" t="s">
        <v>90</v>
      </c>
      <c r="RLS56" s="359" t="s">
        <v>90</v>
      </c>
      <c r="RLT56" s="359" t="s">
        <v>90</v>
      </c>
      <c r="RLU56" s="359" t="s">
        <v>90</v>
      </c>
      <c r="RLV56" s="359" t="s">
        <v>90</v>
      </c>
      <c r="RLW56" s="359" t="s">
        <v>90</v>
      </c>
      <c r="RLX56" s="359" t="s">
        <v>90</v>
      </c>
      <c r="RLY56" s="359" t="s">
        <v>90</v>
      </c>
      <c r="RLZ56" s="359" t="s">
        <v>90</v>
      </c>
      <c r="RMA56" s="359" t="s">
        <v>90</v>
      </c>
      <c r="RMB56" s="359" t="s">
        <v>90</v>
      </c>
      <c r="RMC56" s="359" t="s">
        <v>90</v>
      </c>
      <c r="RMD56" s="359" t="s">
        <v>90</v>
      </c>
      <c r="RME56" s="359" t="s">
        <v>90</v>
      </c>
      <c r="RMF56" s="359" t="s">
        <v>90</v>
      </c>
      <c r="RMG56" s="359" t="s">
        <v>90</v>
      </c>
      <c r="RMH56" s="359" t="s">
        <v>90</v>
      </c>
      <c r="RMI56" s="359" t="s">
        <v>90</v>
      </c>
      <c r="RMJ56" s="359" t="s">
        <v>90</v>
      </c>
      <c r="RMK56" s="359" t="s">
        <v>90</v>
      </c>
      <c r="RML56" s="359" t="s">
        <v>90</v>
      </c>
      <c r="RMM56" s="359" t="s">
        <v>90</v>
      </c>
      <c r="RMN56" s="359" t="s">
        <v>90</v>
      </c>
      <c r="RMO56" s="359" t="s">
        <v>90</v>
      </c>
      <c r="RMP56" s="359" t="s">
        <v>90</v>
      </c>
      <c r="RMQ56" s="359" t="s">
        <v>90</v>
      </c>
      <c r="RMR56" s="359" t="s">
        <v>90</v>
      </c>
      <c r="RMS56" s="359" t="s">
        <v>90</v>
      </c>
      <c r="RMT56" s="359" t="s">
        <v>90</v>
      </c>
      <c r="RMU56" s="359" t="s">
        <v>90</v>
      </c>
      <c r="RMV56" s="359" t="s">
        <v>90</v>
      </c>
      <c r="RMW56" s="359" t="s">
        <v>90</v>
      </c>
      <c r="RMX56" s="359" t="s">
        <v>90</v>
      </c>
      <c r="RMY56" s="359" t="s">
        <v>90</v>
      </c>
      <c r="RMZ56" s="359" t="s">
        <v>90</v>
      </c>
      <c r="RNA56" s="359" t="s">
        <v>90</v>
      </c>
      <c r="RNB56" s="359" t="s">
        <v>90</v>
      </c>
      <c r="RNC56" s="359" t="s">
        <v>90</v>
      </c>
      <c r="RND56" s="359" t="s">
        <v>90</v>
      </c>
      <c r="RNE56" s="359" t="s">
        <v>90</v>
      </c>
      <c r="RNF56" s="359" t="s">
        <v>90</v>
      </c>
      <c r="RNG56" s="359" t="s">
        <v>90</v>
      </c>
      <c r="RNH56" s="359" t="s">
        <v>90</v>
      </c>
      <c r="RNI56" s="359" t="s">
        <v>90</v>
      </c>
      <c r="RNJ56" s="359" t="s">
        <v>90</v>
      </c>
      <c r="RNK56" s="359" t="s">
        <v>90</v>
      </c>
      <c r="RNL56" s="359" t="s">
        <v>90</v>
      </c>
      <c r="RNM56" s="359" t="s">
        <v>90</v>
      </c>
      <c r="RNN56" s="359" t="s">
        <v>90</v>
      </c>
      <c r="RNO56" s="359" t="s">
        <v>90</v>
      </c>
      <c r="RNP56" s="359" t="s">
        <v>90</v>
      </c>
      <c r="RNQ56" s="359" t="s">
        <v>90</v>
      </c>
      <c r="RNR56" s="359" t="s">
        <v>90</v>
      </c>
      <c r="RNS56" s="359" t="s">
        <v>90</v>
      </c>
      <c r="RNT56" s="359" t="s">
        <v>90</v>
      </c>
      <c r="RNU56" s="359" t="s">
        <v>90</v>
      </c>
      <c r="RNV56" s="359" t="s">
        <v>90</v>
      </c>
      <c r="RNW56" s="359" t="s">
        <v>90</v>
      </c>
      <c r="RNX56" s="359" t="s">
        <v>90</v>
      </c>
      <c r="RNY56" s="359" t="s">
        <v>90</v>
      </c>
      <c r="RNZ56" s="359" t="s">
        <v>90</v>
      </c>
      <c r="ROA56" s="359" t="s">
        <v>90</v>
      </c>
      <c r="ROB56" s="359" t="s">
        <v>90</v>
      </c>
      <c r="ROC56" s="359" t="s">
        <v>90</v>
      </c>
      <c r="ROD56" s="359" t="s">
        <v>90</v>
      </c>
      <c r="ROE56" s="359" t="s">
        <v>90</v>
      </c>
      <c r="ROF56" s="359" t="s">
        <v>90</v>
      </c>
      <c r="ROG56" s="359" t="s">
        <v>90</v>
      </c>
      <c r="ROH56" s="359" t="s">
        <v>90</v>
      </c>
      <c r="ROI56" s="359" t="s">
        <v>90</v>
      </c>
      <c r="ROJ56" s="359" t="s">
        <v>90</v>
      </c>
      <c r="ROK56" s="359" t="s">
        <v>90</v>
      </c>
      <c r="ROL56" s="359" t="s">
        <v>90</v>
      </c>
      <c r="ROM56" s="359" t="s">
        <v>90</v>
      </c>
      <c r="RON56" s="359" t="s">
        <v>90</v>
      </c>
      <c r="ROO56" s="359" t="s">
        <v>90</v>
      </c>
      <c r="ROP56" s="359" t="s">
        <v>90</v>
      </c>
      <c r="ROQ56" s="359" t="s">
        <v>90</v>
      </c>
      <c r="ROR56" s="359" t="s">
        <v>90</v>
      </c>
      <c r="ROS56" s="359" t="s">
        <v>90</v>
      </c>
      <c r="ROT56" s="359" t="s">
        <v>90</v>
      </c>
      <c r="ROU56" s="359" t="s">
        <v>90</v>
      </c>
      <c r="ROV56" s="359" t="s">
        <v>90</v>
      </c>
      <c r="ROW56" s="359" t="s">
        <v>90</v>
      </c>
      <c r="ROX56" s="359" t="s">
        <v>90</v>
      </c>
      <c r="ROY56" s="359" t="s">
        <v>90</v>
      </c>
      <c r="ROZ56" s="359" t="s">
        <v>90</v>
      </c>
      <c r="RPA56" s="359" t="s">
        <v>90</v>
      </c>
      <c r="RPB56" s="359" t="s">
        <v>90</v>
      </c>
      <c r="RPC56" s="359" t="s">
        <v>90</v>
      </c>
      <c r="RPD56" s="359" t="s">
        <v>90</v>
      </c>
      <c r="RPE56" s="359" t="s">
        <v>90</v>
      </c>
      <c r="RPF56" s="359" t="s">
        <v>90</v>
      </c>
      <c r="RPG56" s="359" t="s">
        <v>90</v>
      </c>
      <c r="RPH56" s="359" t="s">
        <v>90</v>
      </c>
      <c r="RPI56" s="359" t="s">
        <v>90</v>
      </c>
      <c r="RPJ56" s="359" t="s">
        <v>90</v>
      </c>
      <c r="RPK56" s="359" t="s">
        <v>90</v>
      </c>
      <c r="RPL56" s="359" t="s">
        <v>90</v>
      </c>
      <c r="RPM56" s="359" t="s">
        <v>90</v>
      </c>
      <c r="RPN56" s="359" t="s">
        <v>90</v>
      </c>
      <c r="RPO56" s="359" t="s">
        <v>90</v>
      </c>
      <c r="RPP56" s="359" t="s">
        <v>90</v>
      </c>
      <c r="RPQ56" s="359" t="s">
        <v>90</v>
      </c>
      <c r="RPR56" s="359" t="s">
        <v>90</v>
      </c>
      <c r="RPS56" s="359" t="s">
        <v>90</v>
      </c>
      <c r="RPT56" s="359" t="s">
        <v>90</v>
      </c>
      <c r="RPU56" s="359" t="s">
        <v>90</v>
      </c>
      <c r="RPV56" s="359" t="s">
        <v>90</v>
      </c>
      <c r="RPW56" s="359" t="s">
        <v>90</v>
      </c>
      <c r="RPX56" s="359" t="s">
        <v>90</v>
      </c>
      <c r="RPY56" s="359" t="s">
        <v>90</v>
      </c>
      <c r="RPZ56" s="359" t="s">
        <v>90</v>
      </c>
      <c r="RQA56" s="359" t="s">
        <v>90</v>
      </c>
      <c r="RQB56" s="359" t="s">
        <v>90</v>
      </c>
      <c r="RQC56" s="359" t="s">
        <v>90</v>
      </c>
      <c r="RQD56" s="359" t="s">
        <v>90</v>
      </c>
      <c r="RQE56" s="359" t="s">
        <v>90</v>
      </c>
      <c r="RQF56" s="359" t="s">
        <v>90</v>
      </c>
      <c r="RQG56" s="359" t="s">
        <v>90</v>
      </c>
      <c r="RQH56" s="359" t="s">
        <v>90</v>
      </c>
      <c r="RQI56" s="359" t="s">
        <v>90</v>
      </c>
      <c r="RQJ56" s="359" t="s">
        <v>90</v>
      </c>
      <c r="RQK56" s="359" t="s">
        <v>90</v>
      </c>
      <c r="RQL56" s="359" t="s">
        <v>90</v>
      </c>
      <c r="RQM56" s="359" t="s">
        <v>90</v>
      </c>
      <c r="RQN56" s="359" t="s">
        <v>90</v>
      </c>
      <c r="RQO56" s="359" t="s">
        <v>90</v>
      </c>
      <c r="RQP56" s="359" t="s">
        <v>90</v>
      </c>
      <c r="RQQ56" s="359" t="s">
        <v>90</v>
      </c>
      <c r="RQR56" s="359" t="s">
        <v>90</v>
      </c>
      <c r="RQS56" s="359" t="s">
        <v>90</v>
      </c>
      <c r="RQT56" s="359" t="s">
        <v>90</v>
      </c>
      <c r="RQU56" s="359" t="s">
        <v>90</v>
      </c>
      <c r="RQV56" s="359" t="s">
        <v>90</v>
      </c>
      <c r="RQW56" s="359" t="s">
        <v>90</v>
      </c>
      <c r="RQX56" s="359" t="s">
        <v>90</v>
      </c>
      <c r="RQY56" s="359" t="s">
        <v>90</v>
      </c>
      <c r="RQZ56" s="359" t="s">
        <v>90</v>
      </c>
      <c r="RRA56" s="359" t="s">
        <v>90</v>
      </c>
      <c r="RRB56" s="359" t="s">
        <v>90</v>
      </c>
      <c r="RRC56" s="359" t="s">
        <v>90</v>
      </c>
      <c r="RRD56" s="359" t="s">
        <v>90</v>
      </c>
      <c r="RRE56" s="359" t="s">
        <v>90</v>
      </c>
      <c r="RRF56" s="359" t="s">
        <v>90</v>
      </c>
      <c r="RRG56" s="359" t="s">
        <v>90</v>
      </c>
      <c r="RRH56" s="359" t="s">
        <v>90</v>
      </c>
      <c r="RRI56" s="359" t="s">
        <v>90</v>
      </c>
      <c r="RRJ56" s="359" t="s">
        <v>90</v>
      </c>
      <c r="RRK56" s="359" t="s">
        <v>90</v>
      </c>
      <c r="RRL56" s="359" t="s">
        <v>90</v>
      </c>
      <c r="RRM56" s="359" t="s">
        <v>90</v>
      </c>
      <c r="RRN56" s="359" t="s">
        <v>90</v>
      </c>
      <c r="RRO56" s="359" t="s">
        <v>90</v>
      </c>
      <c r="RRP56" s="359" t="s">
        <v>90</v>
      </c>
      <c r="RRQ56" s="359" t="s">
        <v>90</v>
      </c>
      <c r="RRR56" s="359" t="s">
        <v>90</v>
      </c>
      <c r="RRS56" s="359" t="s">
        <v>90</v>
      </c>
      <c r="RRT56" s="359" t="s">
        <v>90</v>
      </c>
      <c r="RRU56" s="359" t="s">
        <v>90</v>
      </c>
      <c r="RRV56" s="359" t="s">
        <v>90</v>
      </c>
      <c r="RRW56" s="359" t="s">
        <v>90</v>
      </c>
      <c r="RRX56" s="359" t="s">
        <v>90</v>
      </c>
      <c r="RRY56" s="359" t="s">
        <v>90</v>
      </c>
      <c r="RRZ56" s="359" t="s">
        <v>90</v>
      </c>
      <c r="RSA56" s="359" t="s">
        <v>90</v>
      </c>
      <c r="RSB56" s="359" t="s">
        <v>90</v>
      </c>
      <c r="RSC56" s="359" t="s">
        <v>90</v>
      </c>
      <c r="RSD56" s="359" t="s">
        <v>90</v>
      </c>
      <c r="RSE56" s="359" t="s">
        <v>90</v>
      </c>
      <c r="RSF56" s="359" t="s">
        <v>90</v>
      </c>
      <c r="RSG56" s="359" t="s">
        <v>90</v>
      </c>
      <c r="RSH56" s="359" t="s">
        <v>90</v>
      </c>
      <c r="RSI56" s="359" t="s">
        <v>90</v>
      </c>
      <c r="RSJ56" s="359" t="s">
        <v>90</v>
      </c>
      <c r="RSK56" s="359" t="s">
        <v>90</v>
      </c>
      <c r="RSL56" s="359" t="s">
        <v>90</v>
      </c>
      <c r="RSM56" s="359" t="s">
        <v>90</v>
      </c>
      <c r="RSN56" s="359" t="s">
        <v>90</v>
      </c>
      <c r="RSO56" s="359" t="s">
        <v>90</v>
      </c>
      <c r="RSP56" s="359" t="s">
        <v>90</v>
      </c>
      <c r="RSQ56" s="359" t="s">
        <v>90</v>
      </c>
      <c r="RSR56" s="359" t="s">
        <v>90</v>
      </c>
      <c r="RSS56" s="359" t="s">
        <v>90</v>
      </c>
      <c r="RST56" s="359" t="s">
        <v>90</v>
      </c>
      <c r="RSU56" s="359" t="s">
        <v>90</v>
      </c>
      <c r="RSV56" s="359" t="s">
        <v>90</v>
      </c>
      <c r="RSW56" s="359" t="s">
        <v>90</v>
      </c>
      <c r="RSX56" s="359" t="s">
        <v>90</v>
      </c>
      <c r="RSY56" s="359" t="s">
        <v>90</v>
      </c>
      <c r="RSZ56" s="359" t="s">
        <v>90</v>
      </c>
      <c r="RTA56" s="359" t="s">
        <v>90</v>
      </c>
      <c r="RTB56" s="359" t="s">
        <v>90</v>
      </c>
      <c r="RTC56" s="359" t="s">
        <v>90</v>
      </c>
      <c r="RTD56" s="359" t="s">
        <v>90</v>
      </c>
      <c r="RTE56" s="359" t="s">
        <v>90</v>
      </c>
      <c r="RTF56" s="359" t="s">
        <v>90</v>
      </c>
      <c r="RTG56" s="359" t="s">
        <v>90</v>
      </c>
      <c r="RTH56" s="359" t="s">
        <v>90</v>
      </c>
      <c r="RTI56" s="359" t="s">
        <v>90</v>
      </c>
      <c r="RTJ56" s="359" t="s">
        <v>90</v>
      </c>
      <c r="RTK56" s="359" t="s">
        <v>90</v>
      </c>
      <c r="RTL56" s="359" t="s">
        <v>90</v>
      </c>
      <c r="RTM56" s="359" t="s">
        <v>90</v>
      </c>
      <c r="RTN56" s="359" t="s">
        <v>90</v>
      </c>
      <c r="RTO56" s="359" t="s">
        <v>90</v>
      </c>
      <c r="RTP56" s="359" t="s">
        <v>90</v>
      </c>
      <c r="RTQ56" s="359" t="s">
        <v>90</v>
      </c>
      <c r="RTR56" s="359" t="s">
        <v>90</v>
      </c>
      <c r="RTS56" s="359" t="s">
        <v>90</v>
      </c>
      <c r="RTT56" s="359" t="s">
        <v>90</v>
      </c>
      <c r="RTU56" s="359" t="s">
        <v>90</v>
      </c>
      <c r="RTV56" s="359" t="s">
        <v>90</v>
      </c>
      <c r="RTW56" s="359" t="s">
        <v>90</v>
      </c>
      <c r="RTX56" s="359" t="s">
        <v>90</v>
      </c>
      <c r="RTY56" s="359" t="s">
        <v>90</v>
      </c>
      <c r="RTZ56" s="359" t="s">
        <v>90</v>
      </c>
      <c r="RUA56" s="359" t="s">
        <v>90</v>
      </c>
      <c r="RUB56" s="359" t="s">
        <v>90</v>
      </c>
      <c r="RUC56" s="359" t="s">
        <v>90</v>
      </c>
      <c r="RUD56" s="359" t="s">
        <v>90</v>
      </c>
      <c r="RUE56" s="359" t="s">
        <v>90</v>
      </c>
      <c r="RUF56" s="359" t="s">
        <v>90</v>
      </c>
      <c r="RUG56" s="359" t="s">
        <v>90</v>
      </c>
      <c r="RUH56" s="359" t="s">
        <v>90</v>
      </c>
      <c r="RUI56" s="359" t="s">
        <v>90</v>
      </c>
      <c r="RUJ56" s="359" t="s">
        <v>90</v>
      </c>
      <c r="RUK56" s="359" t="s">
        <v>90</v>
      </c>
      <c r="RUL56" s="359" t="s">
        <v>90</v>
      </c>
      <c r="RUM56" s="359" t="s">
        <v>90</v>
      </c>
      <c r="RUN56" s="359" t="s">
        <v>90</v>
      </c>
      <c r="RUO56" s="359" t="s">
        <v>90</v>
      </c>
      <c r="RUP56" s="359" t="s">
        <v>90</v>
      </c>
      <c r="RUQ56" s="359" t="s">
        <v>90</v>
      </c>
      <c r="RUR56" s="359" t="s">
        <v>90</v>
      </c>
      <c r="RUS56" s="359" t="s">
        <v>90</v>
      </c>
      <c r="RUT56" s="359" t="s">
        <v>90</v>
      </c>
      <c r="RUU56" s="359" t="s">
        <v>90</v>
      </c>
      <c r="RUV56" s="359" t="s">
        <v>90</v>
      </c>
      <c r="RUW56" s="359" t="s">
        <v>90</v>
      </c>
      <c r="RUX56" s="359" t="s">
        <v>90</v>
      </c>
      <c r="RUY56" s="359" t="s">
        <v>90</v>
      </c>
      <c r="RUZ56" s="359" t="s">
        <v>90</v>
      </c>
      <c r="RVA56" s="359" t="s">
        <v>90</v>
      </c>
      <c r="RVB56" s="359" t="s">
        <v>90</v>
      </c>
      <c r="RVC56" s="359" t="s">
        <v>90</v>
      </c>
      <c r="RVD56" s="359" t="s">
        <v>90</v>
      </c>
      <c r="RVE56" s="359" t="s">
        <v>90</v>
      </c>
      <c r="RVF56" s="359" t="s">
        <v>90</v>
      </c>
      <c r="RVG56" s="359" t="s">
        <v>90</v>
      </c>
      <c r="RVH56" s="359" t="s">
        <v>90</v>
      </c>
      <c r="RVI56" s="359" t="s">
        <v>90</v>
      </c>
      <c r="RVJ56" s="359" t="s">
        <v>90</v>
      </c>
      <c r="RVK56" s="359" t="s">
        <v>90</v>
      </c>
      <c r="RVL56" s="359" t="s">
        <v>90</v>
      </c>
      <c r="RVM56" s="359" t="s">
        <v>90</v>
      </c>
      <c r="RVN56" s="359" t="s">
        <v>90</v>
      </c>
      <c r="RVO56" s="359" t="s">
        <v>90</v>
      </c>
      <c r="RVP56" s="359" t="s">
        <v>90</v>
      </c>
      <c r="RVQ56" s="359" t="s">
        <v>90</v>
      </c>
      <c r="RVR56" s="359" t="s">
        <v>90</v>
      </c>
      <c r="RVS56" s="359" t="s">
        <v>90</v>
      </c>
      <c r="RVT56" s="359" t="s">
        <v>90</v>
      </c>
      <c r="RVU56" s="359" t="s">
        <v>90</v>
      </c>
      <c r="RVV56" s="359" t="s">
        <v>90</v>
      </c>
      <c r="RVW56" s="359" t="s">
        <v>90</v>
      </c>
      <c r="RVX56" s="359" t="s">
        <v>90</v>
      </c>
      <c r="RVY56" s="359" t="s">
        <v>90</v>
      </c>
      <c r="RVZ56" s="359" t="s">
        <v>90</v>
      </c>
      <c r="RWA56" s="359" t="s">
        <v>90</v>
      </c>
      <c r="RWB56" s="359" t="s">
        <v>90</v>
      </c>
      <c r="RWC56" s="359" t="s">
        <v>90</v>
      </c>
      <c r="RWD56" s="359" t="s">
        <v>90</v>
      </c>
      <c r="RWE56" s="359" t="s">
        <v>90</v>
      </c>
      <c r="RWF56" s="359" t="s">
        <v>90</v>
      </c>
      <c r="RWG56" s="359" t="s">
        <v>90</v>
      </c>
      <c r="RWH56" s="359" t="s">
        <v>90</v>
      </c>
      <c r="RWI56" s="359" t="s">
        <v>90</v>
      </c>
      <c r="RWJ56" s="359" t="s">
        <v>90</v>
      </c>
      <c r="RWK56" s="359" t="s">
        <v>90</v>
      </c>
      <c r="RWL56" s="359" t="s">
        <v>90</v>
      </c>
      <c r="RWM56" s="359" t="s">
        <v>90</v>
      </c>
      <c r="RWN56" s="359" t="s">
        <v>90</v>
      </c>
      <c r="RWO56" s="359" t="s">
        <v>90</v>
      </c>
      <c r="RWP56" s="359" t="s">
        <v>90</v>
      </c>
      <c r="RWQ56" s="359" t="s">
        <v>90</v>
      </c>
      <c r="RWR56" s="359" t="s">
        <v>90</v>
      </c>
      <c r="RWS56" s="359" t="s">
        <v>90</v>
      </c>
      <c r="RWT56" s="359" t="s">
        <v>90</v>
      </c>
      <c r="RWU56" s="359" t="s">
        <v>90</v>
      </c>
      <c r="RWV56" s="359" t="s">
        <v>90</v>
      </c>
      <c r="RWW56" s="359" t="s">
        <v>90</v>
      </c>
      <c r="RWX56" s="359" t="s">
        <v>90</v>
      </c>
      <c r="RWY56" s="359" t="s">
        <v>90</v>
      </c>
      <c r="RWZ56" s="359" t="s">
        <v>90</v>
      </c>
      <c r="RXA56" s="359" t="s">
        <v>90</v>
      </c>
      <c r="RXB56" s="359" t="s">
        <v>90</v>
      </c>
      <c r="RXC56" s="359" t="s">
        <v>90</v>
      </c>
      <c r="RXD56" s="359" t="s">
        <v>90</v>
      </c>
      <c r="RXE56" s="359" t="s">
        <v>90</v>
      </c>
      <c r="RXF56" s="359" t="s">
        <v>90</v>
      </c>
      <c r="RXG56" s="359" t="s">
        <v>90</v>
      </c>
      <c r="RXH56" s="359" t="s">
        <v>90</v>
      </c>
      <c r="RXI56" s="359" t="s">
        <v>90</v>
      </c>
      <c r="RXJ56" s="359" t="s">
        <v>90</v>
      </c>
      <c r="RXK56" s="359" t="s">
        <v>90</v>
      </c>
      <c r="RXL56" s="359" t="s">
        <v>90</v>
      </c>
      <c r="RXM56" s="359" t="s">
        <v>90</v>
      </c>
      <c r="RXN56" s="359" t="s">
        <v>90</v>
      </c>
      <c r="RXO56" s="359" t="s">
        <v>90</v>
      </c>
      <c r="RXP56" s="359" t="s">
        <v>90</v>
      </c>
      <c r="RXQ56" s="359" t="s">
        <v>90</v>
      </c>
      <c r="RXR56" s="359" t="s">
        <v>90</v>
      </c>
      <c r="RXS56" s="359" t="s">
        <v>90</v>
      </c>
      <c r="RXT56" s="359" t="s">
        <v>90</v>
      </c>
      <c r="RXU56" s="359" t="s">
        <v>90</v>
      </c>
      <c r="RXV56" s="359" t="s">
        <v>90</v>
      </c>
      <c r="RXW56" s="359" t="s">
        <v>90</v>
      </c>
      <c r="RXX56" s="359" t="s">
        <v>90</v>
      </c>
      <c r="RXY56" s="359" t="s">
        <v>90</v>
      </c>
      <c r="RXZ56" s="359" t="s">
        <v>90</v>
      </c>
      <c r="RYA56" s="359" t="s">
        <v>90</v>
      </c>
      <c r="RYB56" s="359" t="s">
        <v>90</v>
      </c>
      <c r="RYC56" s="359" t="s">
        <v>90</v>
      </c>
      <c r="RYD56" s="359" t="s">
        <v>90</v>
      </c>
      <c r="RYE56" s="359" t="s">
        <v>90</v>
      </c>
      <c r="RYF56" s="359" t="s">
        <v>90</v>
      </c>
      <c r="RYG56" s="359" t="s">
        <v>90</v>
      </c>
      <c r="RYH56" s="359" t="s">
        <v>90</v>
      </c>
      <c r="RYI56" s="359" t="s">
        <v>90</v>
      </c>
      <c r="RYJ56" s="359" t="s">
        <v>90</v>
      </c>
      <c r="RYK56" s="359" t="s">
        <v>90</v>
      </c>
      <c r="RYL56" s="359" t="s">
        <v>90</v>
      </c>
      <c r="RYM56" s="359" t="s">
        <v>90</v>
      </c>
      <c r="RYN56" s="359" t="s">
        <v>90</v>
      </c>
      <c r="RYO56" s="359" t="s">
        <v>90</v>
      </c>
      <c r="RYP56" s="359" t="s">
        <v>90</v>
      </c>
      <c r="RYQ56" s="359" t="s">
        <v>90</v>
      </c>
      <c r="RYR56" s="359" t="s">
        <v>90</v>
      </c>
      <c r="RYS56" s="359" t="s">
        <v>90</v>
      </c>
      <c r="RYT56" s="359" t="s">
        <v>90</v>
      </c>
      <c r="RYU56" s="359" t="s">
        <v>90</v>
      </c>
      <c r="RYV56" s="359" t="s">
        <v>90</v>
      </c>
      <c r="RYW56" s="359" t="s">
        <v>90</v>
      </c>
      <c r="RYX56" s="359" t="s">
        <v>90</v>
      </c>
      <c r="RYY56" s="359" t="s">
        <v>90</v>
      </c>
      <c r="RYZ56" s="359" t="s">
        <v>90</v>
      </c>
      <c r="RZA56" s="359" t="s">
        <v>90</v>
      </c>
      <c r="RZB56" s="359" t="s">
        <v>90</v>
      </c>
      <c r="RZC56" s="359" t="s">
        <v>90</v>
      </c>
      <c r="RZD56" s="359" t="s">
        <v>90</v>
      </c>
      <c r="RZE56" s="359" t="s">
        <v>90</v>
      </c>
      <c r="RZF56" s="359" t="s">
        <v>90</v>
      </c>
      <c r="RZG56" s="359" t="s">
        <v>90</v>
      </c>
      <c r="RZH56" s="359" t="s">
        <v>90</v>
      </c>
      <c r="RZI56" s="359" t="s">
        <v>90</v>
      </c>
      <c r="RZJ56" s="359" t="s">
        <v>90</v>
      </c>
      <c r="RZK56" s="359" t="s">
        <v>90</v>
      </c>
      <c r="RZL56" s="359" t="s">
        <v>90</v>
      </c>
      <c r="RZM56" s="359" t="s">
        <v>90</v>
      </c>
      <c r="RZN56" s="359" t="s">
        <v>90</v>
      </c>
      <c r="RZO56" s="359" t="s">
        <v>90</v>
      </c>
      <c r="RZP56" s="359" t="s">
        <v>90</v>
      </c>
      <c r="RZQ56" s="359" t="s">
        <v>90</v>
      </c>
      <c r="RZR56" s="359" t="s">
        <v>90</v>
      </c>
      <c r="RZS56" s="359" t="s">
        <v>90</v>
      </c>
      <c r="RZT56" s="359" t="s">
        <v>90</v>
      </c>
      <c r="RZU56" s="359" t="s">
        <v>90</v>
      </c>
      <c r="RZV56" s="359" t="s">
        <v>90</v>
      </c>
      <c r="RZW56" s="359" t="s">
        <v>90</v>
      </c>
      <c r="RZX56" s="359" t="s">
        <v>90</v>
      </c>
      <c r="RZY56" s="359" t="s">
        <v>90</v>
      </c>
      <c r="RZZ56" s="359" t="s">
        <v>90</v>
      </c>
      <c r="SAA56" s="359" t="s">
        <v>90</v>
      </c>
      <c r="SAB56" s="359" t="s">
        <v>90</v>
      </c>
      <c r="SAC56" s="359" t="s">
        <v>90</v>
      </c>
      <c r="SAD56" s="359" t="s">
        <v>90</v>
      </c>
      <c r="SAE56" s="359" t="s">
        <v>90</v>
      </c>
      <c r="SAF56" s="359" t="s">
        <v>90</v>
      </c>
      <c r="SAG56" s="359" t="s">
        <v>90</v>
      </c>
      <c r="SAH56" s="359" t="s">
        <v>90</v>
      </c>
      <c r="SAI56" s="359" t="s">
        <v>90</v>
      </c>
      <c r="SAJ56" s="359" t="s">
        <v>90</v>
      </c>
      <c r="SAK56" s="359" t="s">
        <v>90</v>
      </c>
      <c r="SAL56" s="359" t="s">
        <v>90</v>
      </c>
      <c r="SAM56" s="359" t="s">
        <v>90</v>
      </c>
      <c r="SAN56" s="359" t="s">
        <v>90</v>
      </c>
      <c r="SAO56" s="359" t="s">
        <v>90</v>
      </c>
      <c r="SAP56" s="359" t="s">
        <v>90</v>
      </c>
      <c r="SAQ56" s="359" t="s">
        <v>90</v>
      </c>
      <c r="SAR56" s="359" t="s">
        <v>90</v>
      </c>
      <c r="SAS56" s="359" t="s">
        <v>90</v>
      </c>
      <c r="SAT56" s="359" t="s">
        <v>90</v>
      </c>
      <c r="SAU56" s="359" t="s">
        <v>90</v>
      </c>
      <c r="SAV56" s="359" t="s">
        <v>90</v>
      </c>
      <c r="SAW56" s="359" t="s">
        <v>90</v>
      </c>
      <c r="SAX56" s="359" t="s">
        <v>90</v>
      </c>
      <c r="SAY56" s="359" t="s">
        <v>90</v>
      </c>
      <c r="SAZ56" s="359" t="s">
        <v>90</v>
      </c>
      <c r="SBA56" s="359" t="s">
        <v>90</v>
      </c>
      <c r="SBB56" s="359" t="s">
        <v>90</v>
      </c>
      <c r="SBC56" s="359" t="s">
        <v>90</v>
      </c>
      <c r="SBD56" s="359" t="s">
        <v>90</v>
      </c>
      <c r="SBE56" s="359" t="s">
        <v>90</v>
      </c>
      <c r="SBF56" s="359" t="s">
        <v>90</v>
      </c>
      <c r="SBG56" s="359" t="s">
        <v>90</v>
      </c>
      <c r="SBH56" s="359" t="s">
        <v>90</v>
      </c>
      <c r="SBI56" s="359" t="s">
        <v>90</v>
      </c>
      <c r="SBJ56" s="359" t="s">
        <v>90</v>
      </c>
      <c r="SBK56" s="359" t="s">
        <v>90</v>
      </c>
      <c r="SBL56" s="359" t="s">
        <v>90</v>
      </c>
      <c r="SBM56" s="359" t="s">
        <v>90</v>
      </c>
      <c r="SBN56" s="359" t="s">
        <v>90</v>
      </c>
      <c r="SBO56" s="359" t="s">
        <v>90</v>
      </c>
      <c r="SBP56" s="359" t="s">
        <v>90</v>
      </c>
      <c r="SBQ56" s="359" t="s">
        <v>90</v>
      </c>
      <c r="SBR56" s="359" t="s">
        <v>90</v>
      </c>
      <c r="SBS56" s="359" t="s">
        <v>90</v>
      </c>
      <c r="SBT56" s="359" t="s">
        <v>90</v>
      </c>
      <c r="SBU56" s="359" t="s">
        <v>90</v>
      </c>
      <c r="SBV56" s="359" t="s">
        <v>90</v>
      </c>
      <c r="SBW56" s="359" t="s">
        <v>90</v>
      </c>
      <c r="SBX56" s="359" t="s">
        <v>90</v>
      </c>
      <c r="SBY56" s="359" t="s">
        <v>90</v>
      </c>
      <c r="SBZ56" s="359" t="s">
        <v>90</v>
      </c>
      <c r="SCA56" s="359" t="s">
        <v>90</v>
      </c>
      <c r="SCB56" s="359" t="s">
        <v>90</v>
      </c>
      <c r="SCC56" s="359" t="s">
        <v>90</v>
      </c>
      <c r="SCD56" s="359" t="s">
        <v>90</v>
      </c>
      <c r="SCE56" s="359" t="s">
        <v>90</v>
      </c>
      <c r="SCF56" s="359" t="s">
        <v>90</v>
      </c>
      <c r="SCG56" s="359" t="s">
        <v>90</v>
      </c>
      <c r="SCH56" s="359" t="s">
        <v>90</v>
      </c>
      <c r="SCI56" s="359" t="s">
        <v>90</v>
      </c>
      <c r="SCJ56" s="359" t="s">
        <v>90</v>
      </c>
      <c r="SCK56" s="359" t="s">
        <v>90</v>
      </c>
      <c r="SCL56" s="359" t="s">
        <v>90</v>
      </c>
      <c r="SCM56" s="359" t="s">
        <v>90</v>
      </c>
      <c r="SCN56" s="359" t="s">
        <v>90</v>
      </c>
      <c r="SCO56" s="359" t="s">
        <v>90</v>
      </c>
      <c r="SCP56" s="359" t="s">
        <v>90</v>
      </c>
      <c r="SCQ56" s="359" t="s">
        <v>90</v>
      </c>
      <c r="SCR56" s="359" t="s">
        <v>90</v>
      </c>
      <c r="SCS56" s="359" t="s">
        <v>90</v>
      </c>
      <c r="SCT56" s="359" t="s">
        <v>90</v>
      </c>
      <c r="SCU56" s="359" t="s">
        <v>90</v>
      </c>
      <c r="SCV56" s="359" t="s">
        <v>90</v>
      </c>
      <c r="SCW56" s="359" t="s">
        <v>90</v>
      </c>
      <c r="SCX56" s="359" t="s">
        <v>90</v>
      </c>
      <c r="SCY56" s="359" t="s">
        <v>90</v>
      </c>
      <c r="SCZ56" s="359" t="s">
        <v>90</v>
      </c>
      <c r="SDA56" s="359" t="s">
        <v>90</v>
      </c>
      <c r="SDB56" s="359" t="s">
        <v>90</v>
      </c>
      <c r="SDC56" s="359" t="s">
        <v>90</v>
      </c>
      <c r="SDD56" s="359" t="s">
        <v>90</v>
      </c>
      <c r="SDE56" s="359" t="s">
        <v>90</v>
      </c>
      <c r="SDF56" s="359" t="s">
        <v>90</v>
      </c>
      <c r="SDG56" s="359" t="s">
        <v>90</v>
      </c>
      <c r="SDH56" s="359" t="s">
        <v>90</v>
      </c>
      <c r="SDI56" s="359" t="s">
        <v>90</v>
      </c>
      <c r="SDJ56" s="359" t="s">
        <v>90</v>
      </c>
      <c r="SDK56" s="359" t="s">
        <v>90</v>
      </c>
      <c r="SDL56" s="359" t="s">
        <v>90</v>
      </c>
      <c r="SDM56" s="359" t="s">
        <v>90</v>
      </c>
      <c r="SDN56" s="359" t="s">
        <v>90</v>
      </c>
      <c r="SDO56" s="359" t="s">
        <v>90</v>
      </c>
      <c r="SDP56" s="359" t="s">
        <v>90</v>
      </c>
      <c r="SDQ56" s="359" t="s">
        <v>90</v>
      </c>
      <c r="SDR56" s="359" t="s">
        <v>90</v>
      </c>
      <c r="SDS56" s="359" t="s">
        <v>90</v>
      </c>
      <c r="SDT56" s="359" t="s">
        <v>90</v>
      </c>
      <c r="SDU56" s="359" t="s">
        <v>90</v>
      </c>
      <c r="SDV56" s="359" t="s">
        <v>90</v>
      </c>
      <c r="SDW56" s="359" t="s">
        <v>90</v>
      </c>
      <c r="SDX56" s="359" t="s">
        <v>90</v>
      </c>
      <c r="SDY56" s="359" t="s">
        <v>90</v>
      </c>
      <c r="SDZ56" s="359" t="s">
        <v>90</v>
      </c>
      <c r="SEA56" s="359" t="s">
        <v>90</v>
      </c>
      <c r="SEB56" s="359" t="s">
        <v>90</v>
      </c>
      <c r="SEC56" s="359" t="s">
        <v>90</v>
      </c>
      <c r="SED56" s="359" t="s">
        <v>90</v>
      </c>
      <c r="SEE56" s="359" t="s">
        <v>90</v>
      </c>
      <c r="SEF56" s="359" t="s">
        <v>90</v>
      </c>
      <c r="SEG56" s="359" t="s">
        <v>90</v>
      </c>
      <c r="SEH56" s="359" t="s">
        <v>90</v>
      </c>
      <c r="SEI56" s="359" t="s">
        <v>90</v>
      </c>
      <c r="SEJ56" s="359" t="s">
        <v>90</v>
      </c>
      <c r="SEK56" s="359" t="s">
        <v>90</v>
      </c>
      <c r="SEL56" s="359" t="s">
        <v>90</v>
      </c>
      <c r="SEM56" s="359" t="s">
        <v>90</v>
      </c>
      <c r="SEN56" s="359" t="s">
        <v>90</v>
      </c>
      <c r="SEO56" s="359" t="s">
        <v>90</v>
      </c>
      <c r="SEP56" s="359" t="s">
        <v>90</v>
      </c>
      <c r="SEQ56" s="359" t="s">
        <v>90</v>
      </c>
      <c r="SER56" s="359" t="s">
        <v>90</v>
      </c>
      <c r="SES56" s="359" t="s">
        <v>90</v>
      </c>
      <c r="SET56" s="359" t="s">
        <v>90</v>
      </c>
      <c r="SEU56" s="359" t="s">
        <v>90</v>
      </c>
      <c r="SEV56" s="359" t="s">
        <v>90</v>
      </c>
      <c r="SEW56" s="359" t="s">
        <v>90</v>
      </c>
      <c r="SEX56" s="359" t="s">
        <v>90</v>
      </c>
      <c r="SEY56" s="359" t="s">
        <v>90</v>
      </c>
      <c r="SEZ56" s="359" t="s">
        <v>90</v>
      </c>
      <c r="SFA56" s="359" t="s">
        <v>90</v>
      </c>
      <c r="SFB56" s="359" t="s">
        <v>90</v>
      </c>
      <c r="SFC56" s="359" t="s">
        <v>90</v>
      </c>
      <c r="SFD56" s="359" t="s">
        <v>90</v>
      </c>
      <c r="SFE56" s="359" t="s">
        <v>90</v>
      </c>
      <c r="SFF56" s="359" t="s">
        <v>90</v>
      </c>
      <c r="SFG56" s="359" t="s">
        <v>90</v>
      </c>
      <c r="SFH56" s="359" t="s">
        <v>90</v>
      </c>
      <c r="SFI56" s="359" t="s">
        <v>90</v>
      </c>
      <c r="SFJ56" s="359" t="s">
        <v>90</v>
      </c>
      <c r="SFK56" s="359" t="s">
        <v>90</v>
      </c>
      <c r="SFL56" s="359" t="s">
        <v>90</v>
      </c>
      <c r="SFM56" s="359" t="s">
        <v>90</v>
      </c>
      <c r="SFN56" s="359" t="s">
        <v>90</v>
      </c>
      <c r="SFO56" s="359" t="s">
        <v>90</v>
      </c>
      <c r="SFP56" s="359" t="s">
        <v>90</v>
      </c>
      <c r="SFQ56" s="359" t="s">
        <v>90</v>
      </c>
      <c r="SFR56" s="359" t="s">
        <v>90</v>
      </c>
      <c r="SFS56" s="359" t="s">
        <v>90</v>
      </c>
      <c r="SFT56" s="359" t="s">
        <v>90</v>
      </c>
      <c r="SFU56" s="359" t="s">
        <v>90</v>
      </c>
      <c r="SFV56" s="359" t="s">
        <v>90</v>
      </c>
      <c r="SFW56" s="359" t="s">
        <v>90</v>
      </c>
      <c r="SFX56" s="359" t="s">
        <v>90</v>
      </c>
      <c r="SFY56" s="359" t="s">
        <v>90</v>
      </c>
      <c r="SFZ56" s="359" t="s">
        <v>90</v>
      </c>
      <c r="SGA56" s="359" t="s">
        <v>90</v>
      </c>
      <c r="SGB56" s="359" t="s">
        <v>90</v>
      </c>
      <c r="SGC56" s="359" t="s">
        <v>90</v>
      </c>
      <c r="SGD56" s="359" t="s">
        <v>90</v>
      </c>
      <c r="SGE56" s="359" t="s">
        <v>90</v>
      </c>
      <c r="SGF56" s="359" t="s">
        <v>90</v>
      </c>
      <c r="SGG56" s="359" t="s">
        <v>90</v>
      </c>
      <c r="SGH56" s="359" t="s">
        <v>90</v>
      </c>
      <c r="SGI56" s="359" t="s">
        <v>90</v>
      </c>
      <c r="SGJ56" s="359" t="s">
        <v>90</v>
      </c>
      <c r="SGK56" s="359" t="s">
        <v>90</v>
      </c>
      <c r="SGL56" s="359" t="s">
        <v>90</v>
      </c>
      <c r="SGM56" s="359" t="s">
        <v>90</v>
      </c>
      <c r="SGN56" s="359" t="s">
        <v>90</v>
      </c>
      <c r="SGO56" s="359" t="s">
        <v>90</v>
      </c>
      <c r="SGP56" s="359" t="s">
        <v>90</v>
      </c>
      <c r="SGQ56" s="359" t="s">
        <v>90</v>
      </c>
      <c r="SGR56" s="359" t="s">
        <v>90</v>
      </c>
      <c r="SGS56" s="359" t="s">
        <v>90</v>
      </c>
      <c r="SGT56" s="359" t="s">
        <v>90</v>
      </c>
      <c r="SGU56" s="359" t="s">
        <v>90</v>
      </c>
      <c r="SGV56" s="359" t="s">
        <v>90</v>
      </c>
      <c r="SGW56" s="359" t="s">
        <v>90</v>
      </c>
      <c r="SGX56" s="359" t="s">
        <v>90</v>
      </c>
      <c r="SGY56" s="359" t="s">
        <v>90</v>
      </c>
      <c r="SGZ56" s="359" t="s">
        <v>90</v>
      </c>
      <c r="SHA56" s="359" t="s">
        <v>90</v>
      </c>
      <c r="SHB56" s="359" t="s">
        <v>90</v>
      </c>
      <c r="SHC56" s="359" t="s">
        <v>90</v>
      </c>
      <c r="SHD56" s="359" t="s">
        <v>90</v>
      </c>
      <c r="SHE56" s="359" t="s">
        <v>90</v>
      </c>
      <c r="SHF56" s="359" t="s">
        <v>90</v>
      </c>
      <c r="SHG56" s="359" t="s">
        <v>90</v>
      </c>
      <c r="SHH56" s="359" t="s">
        <v>90</v>
      </c>
      <c r="SHI56" s="359" t="s">
        <v>90</v>
      </c>
      <c r="SHJ56" s="359" t="s">
        <v>90</v>
      </c>
      <c r="SHK56" s="359" t="s">
        <v>90</v>
      </c>
      <c r="SHL56" s="359" t="s">
        <v>90</v>
      </c>
      <c r="SHM56" s="359" t="s">
        <v>90</v>
      </c>
      <c r="SHN56" s="359" t="s">
        <v>90</v>
      </c>
      <c r="SHO56" s="359" t="s">
        <v>90</v>
      </c>
      <c r="SHP56" s="359" t="s">
        <v>90</v>
      </c>
      <c r="SHQ56" s="359" t="s">
        <v>90</v>
      </c>
      <c r="SHR56" s="359" t="s">
        <v>90</v>
      </c>
      <c r="SHS56" s="359" t="s">
        <v>90</v>
      </c>
      <c r="SHT56" s="359" t="s">
        <v>90</v>
      </c>
      <c r="SHU56" s="359" t="s">
        <v>90</v>
      </c>
      <c r="SHV56" s="359" t="s">
        <v>90</v>
      </c>
      <c r="SHW56" s="359" t="s">
        <v>90</v>
      </c>
      <c r="SHX56" s="359" t="s">
        <v>90</v>
      </c>
      <c r="SHY56" s="359" t="s">
        <v>90</v>
      </c>
      <c r="SHZ56" s="359" t="s">
        <v>90</v>
      </c>
      <c r="SIA56" s="359" t="s">
        <v>90</v>
      </c>
      <c r="SIB56" s="359" t="s">
        <v>90</v>
      </c>
      <c r="SIC56" s="359" t="s">
        <v>90</v>
      </c>
      <c r="SID56" s="359" t="s">
        <v>90</v>
      </c>
      <c r="SIE56" s="359" t="s">
        <v>90</v>
      </c>
      <c r="SIF56" s="359" t="s">
        <v>90</v>
      </c>
      <c r="SIG56" s="359" t="s">
        <v>90</v>
      </c>
      <c r="SIH56" s="359" t="s">
        <v>90</v>
      </c>
      <c r="SII56" s="359" t="s">
        <v>90</v>
      </c>
      <c r="SIJ56" s="359" t="s">
        <v>90</v>
      </c>
      <c r="SIK56" s="359" t="s">
        <v>90</v>
      </c>
      <c r="SIL56" s="359" t="s">
        <v>90</v>
      </c>
      <c r="SIM56" s="359" t="s">
        <v>90</v>
      </c>
      <c r="SIN56" s="359" t="s">
        <v>90</v>
      </c>
      <c r="SIO56" s="359" t="s">
        <v>90</v>
      </c>
      <c r="SIP56" s="359" t="s">
        <v>90</v>
      </c>
      <c r="SIQ56" s="359" t="s">
        <v>90</v>
      </c>
      <c r="SIR56" s="359" t="s">
        <v>90</v>
      </c>
      <c r="SIS56" s="359" t="s">
        <v>90</v>
      </c>
      <c r="SIT56" s="359" t="s">
        <v>90</v>
      </c>
      <c r="SIU56" s="359" t="s">
        <v>90</v>
      </c>
      <c r="SIV56" s="359" t="s">
        <v>90</v>
      </c>
      <c r="SIW56" s="359" t="s">
        <v>90</v>
      </c>
      <c r="SIX56" s="359" t="s">
        <v>90</v>
      </c>
      <c r="SIY56" s="359" t="s">
        <v>90</v>
      </c>
      <c r="SIZ56" s="359" t="s">
        <v>90</v>
      </c>
      <c r="SJA56" s="359" t="s">
        <v>90</v>
      </c>
      <c r="SJB56" s="359" t="s">
        <v>90</v>
      </c>
      <c r="SJC56" s="359" t="s">
        <v>90</v>
      </c>
      <c r="SJD56" s="359" t="s">
        <v>90</v>
      </c>
      <c r="SJE56" s="359" t="s">
        <v>90</v>
      </c>
      <c r="SJF56" s="359" t="s">
        <v>90</v>
      </c>
      <c r="SJG56" s="359" t="s">
        <v>90</v>
      </c>
      <c r="SJH56" s="359" t="s">
        <v>90</v>
      </c>
      <c r="SJI56" s="359" t="s">
        <v>90</v>
      </c>
      <c r="SJJ56" s="359" t="s">
        <v>90</v>
      </c>
      <c r="SJK56" s="359" t="s">
        <v>90</v>
      </c>
      <c r="SJL56" s="359" t="s">
        <v>90</v>
      </c>
      <c r="SJM56" s="359" t="s">
        <v>90</v>
      </c>
      <c r="SJN56" s="359" t="s">
        <v>90</v>
      </c>
      <c r="SJO56" s="359" t="s">
        <v>90</v>
      </c>
      <c r="SJP56" s="359" t="s">
        <v>90</v>
      </c>
      <c r="SJQ56" s="359" t="s">
        <v>90</v>
      </c>
      <c r="SJR56" s="359" t="s">
        <v>90</v>
      </c>
      <c r="SJS56" s="359" t="s">
        <v>90</v>
      </c>
      <c r="SJT56" s="359" t="s">
        <v>90</v>
      </c>
      <c r="SJU56" s="359" t="s">
        <v>90</v>
      </c>
      <c r="SJV56" s="359" t="s">
        <v>90</v>
      </c>
      <c r="SJW56" s="359" t="s">
        <v>90</v>
      </c>
      <c r="SJX56" s="359" t="s">
        <v>90</v>
      </c>
      <c r="SJY56" s="359" t="s">
        <v>90</v>
      </c>
      <c r="SJZ56" s="359" t="s">
        <v>90</v>
      </c>
      <c r="SKA56" s="359" t="s">
        <v>90</v>
      </c>
      <c r="SKB56" s="359" t="s">
        <v>90</v>
      </c>
      <c r="SKC56" s="359" t="s">
        <v>90</v>
      </c>
      <c r="SKD56" s="359" t="s">
        <v>90</v>
      </c>
      <c r="SKE56" s="359" t="s">
        <v>90</v>
      </c>
      <c r="SKF56" s="359" t="s">
        <v>90</v>
      </c>
      <c r="SKG56" s="359" t="s">
        <v>90</v>
      </c>
      <c r="SKH56" s="359" t="s">
        <v>90</v>
      </c>
      <c r="SKI56" s="359" t="s">
        <v>90</v>
      </c>
      <c r="SKJ56" s="359" t="s">
        <v>90</v>
      </c>
      <c r="SKK56" s="359" t="s">
        <v>90</v>
      </c>
      <c r="SKL56" s="359" t="s">
        <v>90</v>
      </c>
      <c r="SKM56" s="359" t="s">
        <v>90</v>
      </c>
      <c r="SKN56" s="359" t="s">
        <v>90</v>
      </c>
      <c r="SKO56" s="359" t="s">
        <v>90</v>
      </c>
      <c r="SKP56" s="359" t="s">
        <v>90</v>
      </c>
      <c r="SKQ56" s="359" t="s">
        <v>90</v>
      </c>
      <c r="SKR56" s="359" t="s">
        <v>90</v>
      </c>
      <c r="SKS56" s="359" t="s">
        <v>90</v>
      </c>
      <c r="SKT56" s="359" t="s">
        <v>90</v>
      </c>
      <c r="SKU56" s="359" t="s">
        <v>90</v>
      </c>
      <c r="SKV56" s="359" t="s">
        <v>90</v>
      </c>
      <c r="SKW56" s="359" t="s">
        <v>90</v>
      </c>
      <c r="SKX56" s="359" t="s">
        <v>90</v>
      </c>
      <c r="SKY56" s="359" t="s">
        <v>90</v>
      </c>
      <c r="SKZ56" s="359" t="s">
        <v>90</v>
      </c>
      <c r="SLA56" s="359" t="s">
        <v>90</v>
      </c>
      <c r="SLB56" s="359" t="s">
        <v>90</v>
      </c>
      <c r="SLC56" s="359" t="s">
        <v>90</v>
      </c>
      <c r="SLD56" s="359" t="s">
        <v>90</v>
      </c>
      <c r="SLE56" s="359" t="s">
        <v>90</v>
      </c>
      <c r="SLF56" s="359" t="s">
        <v>90</v>
      </c>
      <c r="SLG56" s="359" t="s">
        <v>90</v>
      </c>
      <c r="SLH56" s="359" t="s">
        <v>90</v>
      </c>
      <c r="SLI56" s="359" t="s">
        <v>90</v>
      </c>
      <c r="SLJ56" s="359" t="s">
        <v>90</v>
      </c>
      <c r="SLK56" s="359" t="s">
        <v>90</v>
      </c>
      <c r="SLL56" s="359" t="s">
        <v>90</v>
      </c>
      <c r="SLM56" s="359" t="s">
        <v>90</v>
      </c>
      <c r="SLN56" s="359" t="s">
        <v>90</v>
      </c>
      <c r="SLO56" s="359" t="s">
        <v>90</v>
      </c>
      <c r="SLP56" s="359" t="s">
        <v>90</v>
      </c>
      <c r="SLQ56" s="359" t="s">
        <v>90</v>
      </c>
      <c r="SLR56" s="359" t="s">
        <v>90</v>
      </c>
      <c r="SLS56" s="359" t="s">
        <v>90</v>
      </c>
      <c r="SLT56" s="359" t="s">
        <v>90</v>
      </c>
      <c r="SLU56" s="359" t="s">
        <v>90</v>
      </c>
      <c r="SLV56" s="359" t="s">
        <v>90</v>
      </c>
      <c r="SLW56" s="359" t="s">
        <v>90</v>
      </c>
      <c r="SLX56" s="359" t="s">
        <v>90</v>
      </c>
      <c r="SLY56" s="359" t="s">
        <v>90</v>
      </c>
      <c r="SLZ56" s="359" t="s">
        <v>90</v>
      </c>
      <c r="SMA56" s="359" t="s">
        <v>90</v>
      </c>
      <c r="SMB56" s="359" t="s">
        <v>90</v>
      </c>
      <c r="SMC56" s="359" t="s">
        <v>90</v>
      </c>
      <c r="SMD56" s="359" t="s">
        <v>90</v>
      </c>
      <c r="SME56" s="359" t="s">
        <v>90</v>
      </c>
      <c r="SMF56" s="359" t="s">
        <v>90</v>
      </c>
      <c r="SMG56" s="359" t="s">
        <v>90</v>
      </c>
      <c r="SMH56" s="359" t="s">
        <v>90</v>
      </c>
      <c r="SMI56" s="359" t="s">
        <v>90</v>
      </c>
      <c r="SMJ56" s="359" t="s">
        <v>90</v>
      </c>
      <c r="SMK56" s="359" t="s">
        <v>90</v>
      </c>
      <c r="SML56" s="359" t="s">
        <v>90</v>
      </c>
      <c r="SMM56" s="359" t="s">
        <v>90</v>
      </c>
      <c r="SMN56" s="359" t="s">
        <v>90</v>
      </c>
      <c r="SMO56" s="359" t="s">
        <v>90</v>
      </c>
      <c r="SMP56" s="359" t="s">
        <v>90</v>
      </c>
      <c r="SMQ56" s="359" t="s">
        <v>90</v>
      </c>
      <c r="SMR56" s="359" t="s">
        <v>90</v>
      </c>
      <c r="SMS56" s="359" t="s">
        <v>90</v>
      </c>
      <c r="SMT56" s="359" t="s">
        <v>90</v>
      </c>
      <c r="SMU56" s="359" t="s">
        <v>90</v>
      </c>
      <c r="SMV56" s="359" t="s">
        <v>90</v>
      </c>
      <c r="SMW56" s="359" t="s">
        <v>90</v>
      </c>
      <c r="SMX56" s="359" t="s">
        <v>90</v>
      </c>
      <c r="SMY56" s="359" t="s">
        <v>90</v>
      </c>
      <c r="SMZ56" s="359" t="s">
        <v>90</v>
      </c>
      <c r="SNA56" s="359" t="s">
        <v>90</v>
      </c>
      <c r="SNB56" s="359" t="s">
        <v>90</v>
      </c>
      <c r="SNC56" s="359" t="s">
        <v>90</v>
      </c>
      <c r="SND56" s="359" t="s">
        <v>90</v>
      </c>
      <c r="SNE56" s="359" t="s">
        <v>90</v>
      </c>
      <c r="SNF56" s="359" t="s">
        <v>90</v>
      </c>
      <c r="SNG56" s="359" t="s">
        <v>90</v>
      </c>
      <c r="SNH56" s="359" t="s">
        <v>90</v>
      </c>
      <c r="SNI56" s="359" t="s">
        <v>90</v>
      </c>
      <c r="SNJ56" s="359" t="s">
        <v>90</v>
      </c>
      <c r="SNK56" s="359" t="s">
        <v>90</v>
      </c>
      <c r="SNL56" s="359" t="s">
        <v>90</v>
      </c>
      <c r="SNM56" s="359" t="s">
        <v>90</v>
      </c>
      <c r="SNN56" s="359" t="s">
        <v>90</v>
      </c>
      <c r="SNO56" s="359" t="s">
        <v>90</v>
      </c>
      <c r="SNP56" s="359" t="s">
        <v>90</v>
      </c>
      <c r="SNQ56" s="359" t="s">
        <v>90</v>
      </c>
      <c r="SNR56" s="359" t="s">
        <v>90</v>
      </c>
      <c r="SNS56" s="359" t="s">
        <v>90</v>
      </c>
      <c r="SNT56" s="359" t="s">
        <v>90</v>
      </c>
      <c r="SNU56" s="359" t="s">
        <v>90</v>
      </c>
      <c r="SNV56" s="359" t="s">
        <v>90</v>
      </c>
      <c r="SNW56" s="359" t="s">
        <v>90</v>
      </c>
      <c r="SNX56" s="359" t="s">
        <v>90</v>
      </c>
      <c r="SNY56" s="359" t="s">
        <v>90</v>
      </c>
      <c r="SNZ56" s="359" t="s">
        <v>90</v>
      </c>
      <c r="SOA56" s="359" t="s">
        <v>90</v>
      </c>
      <c r="SOB56" s="359" t="s">
        <v>90</v>
      </c>
      <c r="SOC56" s="359" t="s">
        <v>90</v>
      </c>
      <c r="SOD56" s="359" t="s">
        <v>90</v>
      </c>
      <c r="SOE56" s="359" t="s">
        <v>90</v>
      </c>
      <c r="SOF56" s="359" t="s">
        <v>90</v>
      </c>
      <c r="SOG56" s="359" t="s">
        <v>90</v>
      </c>
      <c r="SOH56" s="359" t="s">
        <v>90</v>
      </c>
      <c r="SOI56" s="359" t="s">
        <v>90</v>
      </c>
      <c r="SOJ56" s="359" t="s">
        <v>90</v>
      </c>
      <c r="SOK56" s="359" t="s">
        <v>90</v>
      </c>
      <c r="SOL56" s="359" t="s">
        <v>90</v>
      </c>
      <c r="SOM56" s="359" t="s">
        <v>90</v>
      </c>
      <c r="SON56" s="359" t="s">
        <v>90</v>
      </c>
      <c r="SOO56" s="359" t="s">
        <v>90</v>
      </c>
      <c r="SOP56" s="359" t="s">
        <v>90</v>
      </c>
      <c r="SOQ56" s="359" t="s">
        <v>90</v>
      </c>
      <c r="SOR56" s="359" t="s">
        <v>90</v>
      </c>
      <c r="SOS56" s="359" t="s">
        <v>90</v>
      </c>
      <c r="SOT56" s="359" t="s">
        <v>90</v>
      </c>
      <c r="SOU56" s="359" t="s">
        <v>90</v>
      </c>
      <c r="SOV56" s="359" t="s">
        <v>90</v>
      </c>
      <c r="SOW56" s="359" t="s">
        <v>90</v>
      </c>
      <c r="SOX56" s="359" t="s">
        <v>90</v>
      </c>
      <c r="SOY56" s="359" t="s">
        <v>90</v>
      </c>
      <c r="SOZ56" s="359" t="s">
        <v>90</v>
      </c>
      <c r="SPA56" s="359" t="s">
        <v>90</v>
      </c>
      <c r="SPB56" s="359" t="s">
        <v>90</v>
      </c>
      <c r="SPC56" s="359" t="s">
        <v>90</v>
      </c>
      <c r="SPD56" s="359" t="s">
        <v>90</v>
      </c>
      <c r="SPE56" s="359" t="s">
        <v>90</v>
      </c>
      <c r="SPF56" s="359" t="s">
        <v>90</v>
      </c>
      <c r="SPG56" s="359" t="s">
        <v>90</v>
      </c>
      <c r="SPH56" s="359" t="s">
        <v>90</v>
      </c>
      <c r="SPI56" s="359" t="s">
        <v>90</v>
      </c>
      <c r="SPJ56" s="359" t="s">
        <v>90</v>
      </c>
      <c r="SPK56" s="359" t="s">
        <v>90</v>
      </c>
      <c r="SPL56" s="359" t="s">
        <v>90</v>
      </c>
      <c r="SPM56" s="359" t="s">
        <v>90</v>
      </c>
      <c r="SPN56" s="359" t="s">
        <v>90</v>
      </c>
      <c r="SPO56" s="359" t="s">
        <v>90</v>
      </c>
      <c r="SPP56" s="359" t="s">
        <v>90</v>
      </c>
      <c r="SPQ56" s="359" t="s">
        <v>90</v>
      </c>
      <c r="SPR56" s="359" t="s">
        <v>90</v>
      </c>
      <c r="SPS56" s="359" t="s">
        <v>90</v>
      </c>
      <c r="SPT56" s="359" t="s">
        <v>90</v>
      </c>
      <c r="SPU56" s="359" t="s">
        <v>90</v>
      </c>
      <c r="SPV56" s="359" t="s">
        <v>90</v>
      </c>
      <c r="SPW56" s="359" t="s">
        <v>90</v>
      </c>
      <c r="SPX56" s="359" t="s">
        <v>90</v>
      </c>
      <c r="SPY56" s="359" t="s">
        <v>90</v>
      </c>
      <c r="SPZ56" s="359" t="s">
        <v>90</v>
      </c>
      <c r="SQA56" s="359" t="s">
        <v>90</v>
      </c>
      <c r="SQB56" s="359" t="s">
        <v>90</v>
      </c>
      <c r="SQC56" s="359" t="s">
        <v>90</v>
      </c>
      <c r="SQD56" s="359" t="s">
        <v>90</v>
      </c>
      <c r="SQE56" s="359" t="s">
        <v>90</v>
      </c>
      <c r="SQF56" s="359" t="s">
        <v>90</v>
      </c>
      <c r="SQG56" s="359" t="s">
        <v>90</v>
      </c>
      <c r="SQH56" s="359" t="s">
        <v>90</v>
      </c>
      <c r="SQI56" s="359" t="s">
        <v>90</v>
      </c>
      <c r="SQJ56" s="359" t="s">
        <v>90</v>
      </c>
      <c r="SQK56" s="359" t="s">
        <v>90</v>
      </c>
      <c r="SQL56" s="359" t="s">
        <v>90</v>
      </c>
      <c r="SQM56" s="359" t="s">
        <v>90</v>
      </c>
      <c r="SQN56" s="359" t="s">
        <v>90</v>
      </c>
      <c r="SQO56" s="359" t="s">
        <v>90</v>
      </c>
      <c r="SQP56" s="359" t="s">
        <v>90</v>
      </c>
      <c r="SQQ56" s="359" t="s">
        <v>90</v>
      </c>
      <c r="SQR56" s="359" t="s">
        <v>90</v>
      </c>
      <c r="SQS56" s="359" t="s">
        <v>90</v>
      </c>
      <c r="SQT56" s="359" t="s">
        <v>90</v>
      </c>
      <c r="SQU56" s="359" t="s">
        <v>90</v>
      </c>
      <c r="SQV56" s="359" t="s">
        <v>90</v>
      </c>
      <c r="SQW56" s="359" t="s">
        <v>90</v>
      </c>
      <c r="SQX56" s="359" t="s">
        <v>90</v>
      </c>
      <c r="SQY56" s="359" t="s">
        <v>90</v>
      </c>
      <c r="SQZ56" s="359" t="s">
        <v>90</v>
      </c>
      <c r="SRA56" s="359" t="s">
        <v>90</v>
      </c>
      <c r="SRB56" s="359" t="s">
        <v>90</v>
      </c>
      <c r="SRC56" s="359" t="s">
        <v>90</v>
      </c>
      <c r="SRD56" s="359" t="s">
        <v>90</v>
      </c>
      <c r="SRE56" s="359" t="s">
        <v>90</v>
      </c>
      <c r="SRF56" s="359" t="s">
        <v>90</v>
      </c>
      <c r="SRG56" s="359" t="s">
        <v>90</v>
      </c>
      <c r="SRH56" s="359" t="s">
        <v>90</v>
      </c>
      <c r="SRI56" s="359" t="s">
        <v>90</v>
      </c>
      <c r="SRJ56" s="359" t="s">
        <v>90</v>
      </c>
      <c r="SRK56" s="359" t="s">
        <v>90</v>
      </c>
      <c r="SRL56" s="359" t="s">
        <v>90</v>
      </c>
      <c r="SRM56" s="359" t="s">
        <v>90</v>
      </c>
      <c r="SRN56" s="359" t="s">
        <v>90</v>
      </c>
      <c r="SRO56" s="359" t="s">
        <v>90</v>
      </c>
      <c r="SRP56" s="359" t="s">
        <v>90</v>
      </c>
      <c r="SRQ56" s="359" t="s">
        <v>90</v>
      </c>
      <c r="SRR56" s="359" t="s">
        <v>90</v>
      </c>
      <c r="SRS56" s="359" t="s">
        <v>90</v>
      </c>
      <c r="SRT56" s="359" t="s">
        <v>90</v>
      </c>
      <c r="SRU56" s="359" t="s">
        <v>90</v>
      </c>
      <c r="SRV56" s="359" t="s">
        <v>90</v>
      </c>
      <c r="SRW56" s="359" t="s">
        <v>90</v>
      </c>
      <c r="SRX56" s="359" t="s">
        <v>90</v>
      </c>
      <c r="SRY56" s="359" t="s">
        <v>90</v>
      </c>
      <c r="SRZ56" s="359" t="s">
        <v>90</v>
      </c>
      <c r="SSA56" s="359" t="s">
        <v>90</v>
      </c>
      <c r="SSB56" s="359" t="s">
        <v>90</v>
      </c>
      <c r="SSC56" s="359" t="s">
        <v>90</v>
      </c>
      <c r="SSD56" s="359" t="s">
        <v>90</v>
      </c>
      <c r="SSE56" s="359" t="s">
        <v>90</v>
      </c>
      <c r="SSF56" s="359" t="s">
        <v>90</v>
      </c>
      <c r="SSG56" s="359" t="s">
        <v>90</v>
      </c>
      <c r="SSH56" s="359" t="s">
        <v>90</v>
      </c>
      <c r="SSI56" s="359" t="s">
        <v>90</v>
      </c>
      <c r="SSJ56" s="359" t="s">
        <v>90</v>
      </c>
      <c r="SSK56" s="359" t="s">
        <v>90</v>
      </c>
      <c r="SSL56" s="359" t="s">
        <v>90</v>
      </c>
      <c r="SSM56" s="359" t="s">
        <v>90</v>
      </c>
      <c r="SSN56" s="359" t="s">
        <v>90</v>
      </c>
      <c r="SSO56" s="359" t="s">
        <v>90</v>
      </c>
      <c r="SSP56" s="359" t="s">
        <v>90</v>
      </c>
      <c r="SSQ56" s="359" t="s">
        <v>90</v>
      </c>
      <c r="SSR56" s="359" t="s">
        <v>90</v>
      </c>
      <c r="SSS56" s="359" t="s">
        <v>90</v>
      </c>
      <c r="SST56" s="359" t="s">
        <v>90</v>
      </c>
      <c r="SSU56" s="359" t="s">
        <v>90</v>
      </c>
      <c r="SSV56" s="359" t="s">
        <v>90</v>
      </c>
      <c r="SSW56" s="359" t="s">
        <v>90</v>
      </c>
      <c r="SSX56" s="359" t="s">
        <v>90</v>
      </c>
      <c r="SSY56" s="359" t="s">
        <v>90</v>
      </c>
      <c r="SSZ56" s="359" t="s">
        <v>90</v>
      </c>
      <c r="STA56" s="359" t="s">
        <v>90</v>
      </c>
      <c r="STB56" s="359" t="s">
        <v>90</v>
      </c>
      <c r="STC56" s="359" t="s">
        <v>90</v>
      </c>
      <c r="STD56" s="359" t="s">
        <v>90</v>
      </c>
      <c r="STE56" s="359" t="s">
        <v>90</v>
      </c>
      <c r="STF56" s="359" t="s">
        <v>90</v>
      </c>
      <c r="STG56" s="359" t="s">
        <v>90</v>
      </c>
      <c r="STH56" s="359" t="s">
        <v>90</v>
      </c>
      <c r="STI56" s="359" t="s">
        <v>90</v>
      </c>
      <c r="STJ56" s="359" t="s">
        <v>90</v>
      </c>
      <c r="STK56" s="359" t="s">
        <v>90</v>
      </c>
      <c r="STL56" s="359" t="s">
        <v>90</v>
      </c>
      <c r="STM56" s="359" t="s">
        <v>90</v>
      </c>
      <c r="STN56" s="359" t="s">
        <v>90</v>
      </c>
      <c r="STO56" s="359" t="s">
        <v>90</v>
      </c>
      <c r="STP56" s="359" t="s">
        <v>90</v>
      </c>
      <c r="STQ56" s="359" t="s">
        <v>90</v>
      </c>
      <c r="STR56" s="359" t="s">
        <v>90</v>
      </c>
      <c r="STS56" s="359" t="s">
        <v>90</v>
      </c>
      <c r="STT56" s="359" t="s">
        <v>90</v>
      </c>
      <c r="STU56" s="359" t="s">
        <v>90</v>
      </c>
      <c r="STV56" s="359" t="s">
        <v>90</v>
      </c>
      <c r="STW56" s="359" t="s">
        <v>90</v>
      </c>
      <c r="STX56" s="359" t="s">
        <v>90</v>
      </c>
      <c r="STY56" s="359" t="s">
        <v>90</v>
      </c>
      <c r="STZ56" s="359" t="s">
        <v>90</v>
      </c>
      <c r="SUA56" s="359" t="s">
        <v>90</v>
      </c>
      <c r="SUB56" s="359" t="s">
        <v>90</v>
      </c>
      <c r="SUC56" s="359" t="s">
        <v>90</v>
      </c>
      <c r="SUD56" s="359" t="s">
        <v>90</v>
      </c>
      <c r="SUE56" s="359" t="s">
        <v>90</v>
      </c>
      <c r="SUF56" s="359" t="s">
        <v>90</v>
      </c>
      <c r="SUG56" s="359" t="s">
        <v>90</v>
      </c>
      <c r="SUH56" s="359" t="s">
        <v>90</v>
      </c>
      <c r="SUI56" s="359" t="s">
        <v>90</v>
      </c>
      <c r="SUJ56" s="359" t="s">
        <v>90</v>
      </c>
      <c r="SUK56" s="359" t="s">
        <v>90</v>
      </c>
      <c r="SUL56" s="359" t="s">
        <v>90</v>
      </c>
      <c r="SUM56" s="359" t="s">
        <v>90</v>
      </c>
      <c r="SUN56" s="359" t="s">
        <v>90</v>
      </c>
      <c r="SUO56" s="359" t="s">
        <v>90</v>
      </c>
      <c r="SUP56" s="359" t="s">
        <v>90</v>
      </c>
      <c r="SUQ56" s="359" t="s">
        <v>90</v>
      </c>
      <c r="SUR56" s="359" t="s">
        <v>90</v>
      </c>
      <c r="SUS56" s="359" t="s">
        <v>90</v>
      </c>
      <c r="SUT56" s="359" t="s">
        <v>90</v>
      </c>
      <c r="SUU56" s="359" t="s">
        <v>90</v>
      </c>
      <c r="SUV56" s="359" t="s">
        <v>90</v>
      </c>
      <c r="SUW56" s="359" t="s">
        <v>90</v>
      </c>
      <c r="SUX56" s="359" t="s">
        <v>90</v>
      </c>
      <c r="SUY56" s="359" t="s">
        <v>90</v>
      </c>
      <c r="SUZ56" s="359" t="s">
        <v>90</v>
      </c>
      <c r="SVA56" s="359" t="s">
        <v>90</v>
      </c>
      <c r="SVB56" s="359" t="s">
        <v>90</v>
      </c>
      <c r="SVC56" s="359" t="s">
        <v>90</v>
      </c>
      <c r="SVD56" s="359" t="s">
        <v>90</v>
      </c>
      <c r="SVE56" s="359" t="s">
        <v>90</v>
      </c>
      <c r="SVF56" s="359" t="s">
        <v>90</v>
      </c>
      <c r="SVG56" s="359" t="s">
        <v>90</v>
      </c>
      <c r="SVH56" s="359" t="s">
        <v>90</v>
      </c>
      <c r="SVI56" s="359" t="s">
        <v>90</v>
      </c>
      <c r="SVJ56" s="359" t="s">
        <v>90</v>
      </c>
      <c r="SVK56" s="359" t="s">
        <v>90</v>
      </c>
      <c r="SVL56" s="359" t="s">
        <v>90</v>
      </c>
      <c r="SVM56" s="359" t="s">
        <v>90</v>
      </c>
      <c r="SVN56" s="359" t="s">
        <v>90</v>
      </c>
      <c r="SVO56" s="359" t="s">
        <v>90</v>
      </c>
      <c r="SVP56" s="359" t="s">
        <v>90</v>
      </c>
      <c r="SVQ56" s="359" t="s">
        <v>90</v>
      </c>
      <c r="SVR56" s="359" t="s">
        <v>90</v>
      </c>
      <c r="SVS56" s="359" t="s">
        <v>90</v>
      </c>
      <c r="SVT56" s="359" t="s">
        <v>90</v>
      </c>
      <c r="SVU56" s="359" t="s">
        <v>90</v>
      </c>
      <c r="SVV56" s="359" t="s">
        <v>90</v>
      </c>
      <c r="SVW56" s="359" t="s">
        <v>90</v>
      </c>
      <c r="SVX56" s="359" t="s">
        <v>90</v>
      </c>
      <c r="SVY56" s="359" t="s">
        <v>90</v>
      </c>
      <c r="SVZ56" s="359" t="s">
        <v>90</v>
      </c>
      <c r="SWA56" s="359" t="s">
        <v>90</v>
      </c>
      <c r="SWB56" s="359" t="s">
        <v>90</v>
      </c>
      <c r="SWC56" s="359" t="s">
        <v>90</v>
      </c>
      <c r="SWD56" s="359" t="s">
        <v>90</v>
      </c>
      <c r="SWE56" s="359" t="s">
        <v>90</v>
      </c>
      <c r="SWF56" s="359" t="s">
        <v>90</v>
      </c>
      <c r="SWG56" s="359" t="s">
        <v>90</v>
      </c>
      <c r="SWH56" s="359" t="s">
        <v>90</v>
      </c>
      <c r="SWI56" s="359" t="s">
        <v>90</v>
      </c>
      <c r="SWJ56" s="359" t="s">
        <v>90</v>
      </c>
      <c r="SWK56" s="359" t="s">
        <v>90</v>
      </c>
      <c r="SWL56" s="359" t="s">
        <v>90</v>
      </c>
      <c r="SWM56" s="359" t="s">
        <v>90</v>
      </c>
      <c r="SWN56" s="359" t="s">
        <v>90</v>
      </c>
      <c r="SWO56" s="359" t="s">
        <v>90</v>
      </c>
      <c r="SWP56" s="359" t="s">
        <v>90</v>
      </c>
      <c r="SWQ56" s="359" t="s">
        <v>90</v>
      </c>
      <c r="SWR56" s="359" t="s">
        <v>90</v>
      </c>
      <c r="SWS56" s="359" t="s">
        <v>90</v>
      </c>
      <c r="SWT56" s="359" t="s">
        <v>90</v>
      </c>
      <c r="SWU56" s="359" t="s">
        <v>90</v>
      </c>
      <c r="SWV56" s="359" t="s">
        <v>90</v>
      </c>
      <c r="SWW56" s="359" t="s">
        <v>90</v>
      </c>
      <c r="SWX56" s="359" t="s">
        <v>90</v>
      </c>
      <c r="SWY56" s="359" t="s">
        <v>90</v>
      </c>
      <c r="SWZ56" s="359" t="s">
        <v>90</v>
      </c>
      <c r="SXA56" s="359" t="s">
        <v>90</v>
      </c>
      <c r="SXB56" s="359" t="s">
        <v>90</v>
      </c>
      <c r="SXC56" s="359" t="s">
        <v>90</v>
      </c>
      <c r="SXD56" s="359" t="s">
        <v>90</v>
      </c>
      <c r="SXE56" s="359" t="s">
        <v>90</v>
      </c>
      <c r="SXF56" s="359" t="s">
        <v>90</v>
      </c>
      <c r="SXG56" s="359" t="s">
        <v>90</v>
      </c>
      <c r="SXH56" s="359" t="s">
        <v>90</v>
      </c>
      <c r="SXI56" s="359" t="s">
        <v>90</v>
      </c>
      <c r="SXJ56" s="359" t="s">
        <v>90</v>
      </c>
      <c r="SXK56" s="359" t="s">
        <v>90</v>
      </c>
      <c r="SXL56" s="359" t="s">
        <v>90</v>
      </c>
      <c r="SXM56" s="359" t="s">
        <v>90</v>
      </c>
      <c r="SXN56" s="359" t="s">
        <v>90</v>
      </c>
      <c r="SXO56" s="359" t="s">
        <v>90</v>
      </c>
      <c r="SXP56" s="359" t="s">
        <v>90</v>
      </c>
      <c r="SXQ56" s="359" t="s">
        <v>90</v>
      </c>
      <c r="SXR56" s="359" t="s">
        <v>90</v>
      </c>
      <c r="SXS56" s="359" t="s">
        <v>90</v>
      </c>
      <c r="SXT56" s="359" t="s">
        <v>90</v>
      </c>
      <c r="SXU56" s="359" t="s">
        <v>90</v>
      </c>
      <c r="SXV56" s="359" t="s">
        <v>90</v>
      </c>
      <c r="SXW56" s="359" t="s">
        <v>90</v>
      </c>
      <c r="SXX56" s="359" t="s">
        <v>90</v>
      </c>
      <c r="SXY56" s="359" t="s">
        <v>90</v>
      </c>
      <c r="SXZ56" s="359" t="s">
        <v>90</v>
      </c>
      <c r="SYA56" s="359" t="s">
        <v>90</v>
      </c>
      <c r="SYB56" s="359" t="s">
        <v>90</v>
      </c>
      <c r="SYC56" s="359" t="s">
        <v>90</v>
      </c>
      <c r="SYD56" s="359" t="s">
        <v>90</v>
      </c>
      <c r="SYE56" s="359" t="s">
        <v>90</v>
      </c>
      <c r="SYF56" s="359" t="s">
        <v>90</v>
      </c>
      <c r="SYG56" s="359" t="s">
        <v>90</v>
      </c>
      <c r="SYH56" s="359" t="s">
        <v>90</v>
      </c>
      <c r="SYI56" s="359" t="s">
        <v>90</v>
      </c>
      <c r="SYJ56" s="359" t="s">
        <v>90</v>
      </c>
      <c r="SYK56" s="359" t="s">
        <v>90</v>
      </c>
      <c r="SYL56" s="359" t="s">
        <v>90</v>
      </c>
      <c r="SYM56" s="359" t="s">
        <v>90</v>
      </c>
      <c r="SYN56" s="359" t="s">
        <v>90</v>
      </c>
      <c r="SYO56" s="359" t="s">
        <v>90</v>
      </c>
      <c r="SYP56" s="359" t="s">
        <v>90</v>
      </c>
      <c r="SYQ56" s="359" t="s">
        <v>90</v>
      </c>
      <c r="SYR56" s="359" t="s">
        <v>90</v>
      </c>
      <c r="SYS56" s="359" t="s">
        <v>90</v>
      </c>
      <c r="SYT56" s="359" t="s">
        <v>90</v>
      </c>
      <c r="SYU56" s="359" t="s">
        <v>90</v>
      </c>
      <c r="SYV56" s="359" t="s">
        <v>90</v>
      </c>
      <c r="SYW56" s="359" t="s">
        <v>90</v>
      </c>
      <c r="SYX56" s="359" t="s">
        <v>90</v>
      </c>
      <c r="SYY56" s="359" t="s">
        <v>90</v>
      </c>
      <c r="SYZ56" s="359" t="s">
        <v>90</v>
      </c>
      <c r="SZA56" s="359" t="s">
        <v>90</v>
      </c>
      <c r="SZB56" s="359" t="s">
        <v>90</v>
      </c>
      <c r="SZC56" s="359" t="s">
        <v>90</v>
      </c>
      <c r="SZD56" s="359" t="s">
        <v>90</v>
      </c>
      <c r="SZE56" s="359" t="s">
        <v>90</v>
      </c>
      <c r="SZF56" s="359" t="s">
        <v>90</v>
      </c>
      <c r="SZG56" s="359" t="s">
        <v>90</v>
      </c>
      <c r="SZH56" s="359" t="s">
        <v>90</v>
      </c>
      <c r="SZI56" s="359" t="s">
        <v>90</v>
      </c>
      <c r="SZJ56" s="359" t="s">
        <v>90</v>
      </c>
      <c r="SZK56" s="359" t="s">
        <v>90</v>
      </c>
      <c r="SZL56" s="359" t="s">
        <v>90</v>
      </c>
      <c r="SZM56" s="359" t="s">
        <v>90</v>
      </c>
      <c r="SZN56" s="359" t="s">
        <v>90</v>
      </c>
      <c r="SZO56" s="359" t="s">
        <v>90</v>
      </c>
      <c r="SZP56" s="359" t="s">
        <v>90</v>
      </c>
      <c r="SZQ56" s="359" t="s">
        <v>90</v>
      </c>
      <c r="SZR56" s="359" t="s">
        <v>90</v>
      </c>
      <c r="SZS56" s="359" t="s">
        <v>90</v>
      </c>
      <c r="SZT56" s="359" t="s">
        <v>90</v>
      </c>
      <c r="SZU56" s="359" t="s">
        <v>90</v>
      </c>
      <c r="SZV56" s="359" t="s">
        <v>90</v>
      </c>
      <c r="SZW56" s="359" t="s">
        <v>90</v>
      </c>
      <c r="SZX56" s="359" t="s">
        <v>90</v>
      </c>
      <c r="SZY56" s="359" t="s">
        <v>90</v>
      </c>
      <c r="SZZ56" s="359" t="s">
        <v>90</v>
      </c>
      <c r="TAA56" s="359" t="s">
        <v>90</v>
      </c>
      <c r="TAB56" s="359" t="s">
        <v>90</v>
      </c>
      <c r="TAC56" s="359" t="s">
        <v>90</v>
      </c>
      <c r="TAD56" s="359" t="s">
        <v>90</v>
      </c>
      <c r="TAE56" s="359" t="s">
        <v>90</v>
      </c>
      <c r="TAF56" s="359" t="s">
        <v>90</v>
      </c>
      <c r="TAG56" s="359" t="s">
        <v>90</v>
      </c>
      <c r="TAH56" s="359" t="s">
        <v>90</v>
      </c>
      <c r="TAI56" s="359" t="s">
        <v>90</v>
      </c>
      <c r="TAJ56" s="359" t="s">
        <v>90</v>
      </c>
      <c r="TAK56" s="359" t="s">
        <v>90</v>
      </c>
      <c r="TAL56" s="359" t="s">
        <v>90</v>
      </c>
      <c r="TAM56" s="359" t="s">
        <v>90</v>
      </c>
      <c r="TAN56" s="359" t="s">
        <v>90</v>
      </c>
      <c r="TAO56" s="359" t="s">
        <v>90</v>
      </c>
      <c r="TAP56" s="359" t="s">
        <v>90</v>
      </c>
      <c r="TAQ56" s="359" t="s">
        <v>90</v>
      </c>
      <c r="TAR56" s="359" t="s">
        <v>90</v>
      </c>
      <c r="TAS56" s="359" t="s">
        <v>90</v>
      </c>
      <c r="TAT56" s="359" t="s">
        <v>90</v>
      </c>
      <c r="TAU56" s="359" t="s">
        <v>90</v>
      </c>
      <c r="TAV56" s="359" t="s">
        <v>90</v>
      </c>
      <c r="TAW56" s="359" t="s">
        <v>90</v>
      </c>
      <c r="TAX56" s="359" t="s">
        <v>90</v>
      </c>
      <c r="TAY56" s="359" t="s">
        <v>90</v>
      </c>
      <c r="TAZ56" s="359" t="s">
        <v>90</v>
      </c>
      <c r="TBA56" s="359" t="s">
        <v>90</v>
      </c>
      <c r="TBB56" s="359" t="s">
        <v>90</v>
      </c>
      <c r="TBC56" s="359" t="s">
        <v>90</v>
      </c>
      <c r="TBD56" s="359" t="s">
        <v>90</v>
      </c>
      <c r="TBE56" s="359" t="s">
        <v>90</v>
      </c>
      <c r="TBF56" s="359" t="s">
        <v>90</v>
      </c>
      <c r="TBG56" s="359" t="s">
        <v>90</v>
      </c>
      <c r="TBH56" s="359" t="s">
        <v>90</v>
      </c>
      <c r="TBI56" s="359" t="s">
        <v>90</v>
      </c>
      <c r="TBJ56" s="359" t="s">
        <v>90</v>
      </c>
      <c r="TBK56" s="359" t="s">
        <v>90</v>
      </c>
      <c r="TBL56" s="359" t="s">
        <v>90</v>
      </c>
      <c r="TBM56" s="359" t="s">
        <v>90</v>
      </c>
      <c r="TBN56" s="359" t="s">
        <v>90</v>
      </c>
      <c r="TBO56" s="359" t="s">
        <v>90</v>
      </c>
      <c r="TBP56" s="359" t="s">
        <v>90</v>
      </c>
      <c r="TBQ56" s="359" t="s">
        <v>90</v>
      </c>
      <c r="TBR56" s="359" t="s">
        <v>90</v>
      </c>
      <c r="TBS56" s="359" t="s">
        <v>90</v>
      </c>
      <c r="TBT56" s="359" t="s">
        <v>90</v>
      </c>
      <c r="TBU56" s="359" t="s">
        <v>90</v>
      </c>
      <c r="TBV56" s="359" t="s">
        <v>90</v>
      </c>
      <c r="TBW56" s="359" t="s">
        <v>90</v>
      </c>
      <c r="TBX56" s="359" t="s">
        <v>90</v>
      </c>
      <c r="TBY56" s="359" t="s">
        <v>90</v>
      </c>
      <c r="TBZ56" s="359" t="s">
        <v>90</v>
      </c>
      <c r="TCA56" s="359" t="s">
        <v>90</v>
      </c>
      <c r="TCB56" s="359" t="s">
        <v>90</v>
      </c>
      <c r="TCC56" s="359" t="s">
        <v>90</v>
      </c>
      <c r="TCD56" s="359" t="s">
        <v>90</v>
      </c>
      <c r="TCE56" s="359" t="s">
        <v>90</v>
      </c>
      <c r="TCF56" s="359" t="s">
        <v>90</v>
      </c>
      <c r="TCG56" s="359" t="s">
        <v>90</v>
      </c>
      <c r="TCH56" s="359" t="s">
        <v>90</v>
      </c>
      <c r="TCI56" s="359" t="s">
        <v>90</v>
      </c>
      <c r="TCJ56" s="359" t="s">
        <v>90</v>
      </c>
      <c r="TCK56" s="359" t="s">
        <v>90</v>
      </c>
      <c r="TCL56" s="359" t="s">
        <v>90</v>
      </c>
      <c r="TCM56" s="359" t="s">
        <v>90</v>
      </c>
      <c r="TCN56" s="359" t="s">
        <v>90</v>
      </c>
      <c r="TCO56" s="359" t="s">
        <v>90</v>
      </c>
      <c r="TCP56" s="359" t="s">
        <v>90</v>
      </c>
      <c r="TCQ56" s="359" t="s">
        <v>90</v>
      </c>
      <c r="TCR56" s="359" t="s">
        <v>90</v>
      </c>
      <c r="TCS56" s="359" t="s">
        <v>90</v>
      </c>
      <c r="TCT56" s="359" t="s">
        <v>90</v>
      </c>
      <c r="TCU56" s="359" t="s">
        <v>90</v>
      </c>
      <c r="TCV56" s="359" t="s">
        <v>90</v>
      </c>
      <c r="TCW56" s="359" t="s">
        <v>90</v>
      </c>
      <c r="TCX56" s="359" t="s">
        <v>90</v>
      </c>
      <c r="TCY56" s="359" t="s">
        <v>90</v>
      </c>
      <c r="TCZ56" s="359" t="s">
        <v>90</v>
      </c>
      <c r="TDA56" s="359" t="s">
        <v>90</v>
      </c>
      <c r="TDB56" s="359" t="s">
        <v>90</v>
      </c>
      <c r="TDC56" s="359" t="s">
        <v>90</v>
      </c>
      <c r="TDD56" s="359" t="s">
        <v>90</v>
      </c>
      <c r="TDE56" s="359" t="s">
        <v>90</v>
      </c>
      <c r="TDF56" s="359" t="s">
        <v>90</v>
      </c>
      <c r="TDG56" s="359" t="s">
        <v>90</v>
      </c>
      <c r="TDH56" s="359" t="s">
        <v>90</v>
      </c>
      <c r="TDI56" s="359" t="s">
        <v>90</v>
      </c>
      <c r="TDJ56" s="359" t="s">
        <v>90</v>
      </c>
      <c r="TDK56" s="359" t="s">
        <v>90</v>
      </c>
      <c r="TDL56" s="359" t="s">
        <v>90</v>
      </c>
      <c r="TDM56" s="359" t="s">
        <v>90</v>
      </c>
      <c r="TDN56" s="359" t="s">
        <v>90</v>
      </c>
      <c r="TDO56" s="359" t="s">
        <v>90</v>
      </c>
      <c r="TDP56" s="359" t="s">
        <v>90</v>
      </c>
      <c r="TDQ56" s="359" t="s">
        <v>90</v>
      </c>
      <c r="TDR56" s="359" t="s">
        <v>90</v>
      </c>
      <c r="TDS56" s="359" t="s">
        <v>90</v>
      </c>
      <c r="TDT56" s="359" t="s">
        <v>90</v>
      </c>
      <c r="TDU56" s="359" t="s">
        <v>90</v>
      </c>
      <c r="TDV56" s="359" t="s">
        <v>90</v>
      </c>
      <c r="TDW56" s="359" t="s">
        <v>90</v>
      </c>
      <c r="TDX56" s="359" t="s">
        <v>90</v>
      </c>
      <c r="TDY56" s="359" t="s">
        <v>90</v>
      </c>
      <c r="TDZ56" s="359" t="s">
        <v>90</v>
      </c>
      <c r="TEA56" s="359" t="s">
        <v>90</v>
      </c>
      <c r="TEB56" s="359" t="s">
        <v>90</v>
      </c>
      <c r="TEC56" s="359" t="s">
        <v>90</v>
      </c>
      <c r="TED56" s="359" t="s">
        <v>90</v>
      </c>
      <c r="TEE56" s="359" t="s">
        <v>90</v>
      </c>
      <c r="TEF56" s="359" t="s">
        <v>90</v>
      </c>
      <c r="TEG56" s="359" t="s">
        <v>90</v>
      </c>
      <c r="TEH56" s="359" t="s">
        <v>90</v>
      </c>
      <c r="TEI56" s="359" t="s">
        <v>90</v>
      </c>
      <c r="TEJ56" s="359" t="s">
        <v>90</v>
      </c>
      <c r="TEK56" s="359" t="s">
        <v>90</v>
      </c>
      <c r="TEL56" s="359" t="s">
        <v>90</v>
      </c>
      <c r="TEM56" s="359" t="s">
        <v>90</v>
      </c>
      <c r="TEN56" s="359" t="s">
        <v>90</v>
      </c>
      <c r="TEO56" s="359" t="s">
        <v>90</v>
      </c>
      <c r="TEP56" s="359" t="s">
        <v>90</v>
      </c>
      <c r="TEQ56" s="359" t="s">
        <v>90</v>
      </c>
      <c r="TER56" s="359" t="s">
        <v>90</v>
      </c>
      <c r="TES56" s="359" t="s">
        <v>90</v>
      </c>
      <c r="TET56" s="359" t="s">
        <v>90</v>
      </c>
      <c r="TEU56" s="359" t="s">
        <v>90</v>
      </c>
      <c r="TEV56" s="359" t="s">
        <v>90</v>
      </c>
      <c r="TEW56" s="359" t="s">
        <v>90</v>
      </c>
      <c r="TEX56" s="359" t="s">
        <v>90</v>
      </c>
      <c r="TEY56" s="359" t="s">
        <v>90</v>
      </c>
      <c r="TEZ56" s="359" t="s">
        <v>90</v>
      </c>
      <c r="TFA56" s="359" t="s">
        <v>90</v>
      </c>
      <c r="TFB56" s="359" t="s">
        <v>90</v>
      </c>
      <c r="TFC56" s="359" t="s">
        <v>90</v>
      </c>
      <c r="TFD56" s="359" t="s">
        <v>90</v>
      </c>
      <c r="TFE56" s="359" t="s">
        <v>90</v>
      </c>
      <c r="TFF56" s="359" t="s">
        <v>90</v>
      </c>
      <c r="TFG56" s="359" t="s">
        <v>90</v>
      </c>
      <c r="TFH56" s="359" t="s">
        <v>90</v>
      </c>
      <c r="TFI56" s="359" t="s">
        <v>90</v>
      </c>
      <c r="TFJ56" s="359" t="s">
        <v>90</v>
      </c>
      <c r="TFK56" s="359" t="s">
        <v>90</v>
      </c>
      <c r="TFL56" s="359" t="s">
        <v>90</v>
      </c>
      <c r="TFM56" s="359" t="s">
        <v>90</v>
      </c>
      <c r="TFN56" s="359" t="s">
        <v>90</v>
      </c>
      <c r="TFO56" s="359" t="s">
        <v>90</v>
      </c>
      <c r="TFP56" s="359" t="s">
        <v>90</v>
      </c>
      <c r="TFQ56" s="359" t="s">
        <v>90</v>
      </c>
      <c r="TFR56" s="359" t="s">
        <v>90</v>
      </c>
      <c r="TFS56" s="359" t="s">
        <v>90</v>
      </c>
      <c r="TFT56" s="359" t="s">
        <v>90</v>
      </c>
      <c r="TFU56" s="359" t="s">
        <v>90</v>
      </c>
      <c r="TFV56" s="359" t="s">
        <v>90</v>
      </c>
      <c r="TFW56" s="359" t="s">
        <v>90</v>
      </c>
      <c r="TFX56" s="359" t="s">
        <v>90</v>
      </c>
      <c r="TFY56" s="359" t="s">
        <v>90</v>
      </c>
      <c r="TFZ56" s="359" t="s">
        <v>90</v>
      </c>
      <c r="TGA56" s="359" t="s">
        <v>90</v>
      </c>
      <c r="TGB56" s="359" t="s">
        <v>90</v>
      </c>
      <c r="TGC56" s="359" t="s">
        <v>90</v>
      </c>
      <c r="TGD56" s="359" t="s">
        <v>90</v>
      </c>
      <c r="TGE56" s="359" t="s">
        <v>90</v>
      </c>
      <c r="TGF56" s="359" t="s">
        <v>90</v>
      </c>
      <c r="TGG56" s="359" t="s">
        <v>90</v>
      </c>
      <c r="TGH56" s="359" t="s">
        <v>90</v>
      </c>
      <c r="TGI56" s="359" t="s">
        <v>90</v>
      </c>
      <c r="TGJ56" s="359" t="s">
        <v>90</v>
      </c>
      <c r="TGK56" s="359" t="s">
        <v>90</v>
      </c>
      <c r="TGL56" s="359" t="s">
        <v>90</v>
      </c>
      <c r="TGM56" s="359" t="s">
        <v>90</v>
      </c>
      <c r="TGN56" s="359" t="s">
        <v>90</v>
      </c>
      <c r="TGO56" s="359" t="s">
        <v>90</v>
      </c>
      <c r="TGP56" s="359" t="s">
        <v>90</v>
      </c>
      <c r="TGQ56" s="359" t="s">
        <v>90</v>
      </c>
      <c r="TGR56" s="359" t="s">
        <v>90</v>
      </c>
      <c r="TGS56" s="359" t="s">
        <v>90</v>
      </c>
      <c r="TGT56" s="359" t="s">
        <v>90</v>
      </c>
      <c r="TGU56" s="359" t="s">
        <v>90</v>
      </c>
      <c r="TGV56" s="359" t="s">
        <v>90</v>
      </c>
      <c r="TGW56" s="359" t="s">
        <v>90</v>
      </c>
      <c r="TGX56" s="359" t="s">
        <v>90</v>
      </c>
      <c r="TGY56" s="359" t="s">
        <v>90</v>
      </c>
      <c r="TGZ56" s="359" t="s">
        <v>90</v>
      </c>
      <c r="THA56" s="359" t="s">
        <v>90</v>
      </c>
      <c r="THB56" s="359" t="s">
        <v>90</v>
      </c>
      <c r="THC56" s="359" t="s">
        <v>90</v>
      </c>
      <c r="THD56" s="359" t="s">
        <v>90</v>
      </c>
      <c r="THE56" s="359" t="s">
        <v>90</v>
      </c>
      <c r="THF56" s="359" t="s">
        <v>90</v>
      </c>
      <c r="THG56" s="359" t="s">
        <v>90</v>
      </c>
      <c r="THH56" s="359" t="s">
        <v>90</v>
      </c>
      <c r="THI56" s="359" t="s">
        <v>90</v>
      </c>
      <c r="THJ56" s="359" t="s">
        <v>90</v>
      </c>
      <c r="THK56" s="359" t="s">
        <v>90</v>
      </c>
      <c r="THL56" s="359" t="s">
        <v>90</v>
      </c>
      <c r="THM56" s="359" t="s">
        <v>90</v>
      </c>
      <c r="THN56" s="359" t="s">
        <v>90</v>
      </c>
      <c r="THO56" s="359" t="s">
        <v>90</v>
      </c>
      <c r="THP56" s="359" t="s">
        <v>90</v>
      </c>
      <c r="THQ56" s="359" t="s">
        <v>90</v>
      </c>
      <c r="THR56" s="359" t="s">
        <v>90</v>
      </c>
      <c r="THS56" s="359" t="s">
        <v>90</v>
      </c>
      <c r="THT56" s="359" t="s">
        <v>90</v>
      </c>
      <c r="THU56" s="359" t="s">
        <v>90</v>
      </c>
      <c r="THV56" s="359" t="s">
        <v>90</v>
      </c>
      <c r="THW56" s="359" t="s">
        <v>90</v>
      </c>
      <c r="THX56" s="359" t="s">
        <v>90</v>
      </c>
      <c r="THY56" s="359" t="s">
        <v>90</v>
      </c>
      <c r="THZ56" s="359" t="s">
        <v>90</v>
      </c>
      <c r="TIA56" s="359" t="s">
        <v>90</v>
      </c>
      <c r="TIB56" s="359" t="s">
        <v>90</v>
      </c>
      <c r="TIC56" s="359" t="s">
        <v>90</v>
      </c>
      <c r="TID56" s="359" t="s">
        <v>90</v>
      </c>
      <c r="TIE56" s="359" t="s">
        <v>90</v>
      </c>
      <c r="TIF56" s="359" t="s">
        <v>90</v>
      </c>
      <c r="TIG56" s="359" t="s">
        <v>90</v>
      </c>
      <c r="TIH56" s="359" t="s">
        <v>90</v>
      </c>
      <c r="TII56" s="359" t="s">
        <v>90</v>
      </c>
      <c r="TIJ56" s="359" t="s">
        <v>90</v>
      </c>
      <c r="TIK56" s="359" t="s">
        <v>90</v>
      </c>
      <c r="TIL56" s="359" t="s">
        <v>90</v>
      </c>
      <c r="TIM56" s="359" t="s">
        <v>90</v>
      </c>
      <c r="TIN56" s="359" t="s">
        <v>90</v>
      </c>
      <c r="TIO56" s="359" t="s">
        <v>90</v>
      </c>
      <c r="TIP56" s="359" t="s">
        <v>90</v>
      </c>
      <c r="TIQ56" s="359" t="s">
        <v>90</v>
      </c>
      <c r="TIR56" s="359" t="s">
        <v>90</v>
      </c>
      <c r="TIS56" s="359" t="s">
        <v>90</v>
      </c>
      <c r="TIT56" s="359" t="s">
        <v>90</v>
      </c>
      <c r="TIU56" s="359" t="s">
        <v>90</v>
      </c>
      <c r="TIV56" s="359" t="s">
        <v>90</v>
      </c>
      <c r="TIW56" s="359" t="s">
        <v>90</v>
      </c>
      <c r="TIX56" s="359" t="s">
        <v>90</v>
      </c>
      <c r="TIY56" s="359" t="s">
        <v>90</v>
      </c>
      <c r="TIZ56" s="359" t="s">
        <v>90</v>
      </c>
      <c r="TJA56" s="359" t="s">
        <v>90</v>
      </c>
      <c r="TJB56" s="359" t="s">
        <v>90</v>
      </c>
      <c r="TJC56" s="359" t="s">
        <v>90</v>
      </c>
      <c r="TJD56" s="359" t="s">
        <v>90</v>
      </c>
      <c r="TJE56" s="359" t="s">
        <v>90</v>
      </c>
      <c r="TJF56" s="359" t="s">
        <v>90</v>
      </c>
      <c r="TJG56" s="359" t="s">
        <v>90</v>
      </c>
      <c r="TJH56" s="359" t="s">
        <v>90</v>
      </c>
      <c r="TJI56" s="359" t="s">
        <v>90</v>
      </c>
      <c r="TJJ56" s="359" t="s">
        <v>90</v>
      </c>
      <c r="TJK56" s="359" t="s">
        <v>90</v>
      </c>
      <c r="TJL56" s="359" t="s">
        <v>90</v>
      </c>
      <c r="TJM56" s="359" t="s">
        <v>90</v>
      </c>
      <c r="TJN56" s="359" t="s">
        <v>90</v>
      </c>
      <c r="TJO56" s="359" t="s">
        <v>90</v>
      </c>
      <c r="TJP56" s="359" t="s">
        <v>90</v>
      </c>
      <c r="TJQ56" s="359" t="s">
        <v>90</v>
      </c>
      <c r="TJR56" s="359" t="s">
        <v>90</v>
      </c>
      <c r="TJS56" s="359" t="s">
        <v>90</v>
      </c>
      <c r="TJT56" s="359" t="s">
        <v>90</v>
      </c>
      <c r="TJU56" s="359" t="s">
        <v>90</v>
      </c>
      <c r="TJV56" s="359" t="s">
        <v>90</v>
      </c>
      <c r="TJW56" s="359" t="s">
        <v>90</v>
      </c>
      <c r="TJX56" s="359" t="s">
        <v>90</v>
      </c>
      <c r="TJY56" s="359" t="s">
        <v>90</v>
      </c>
      <c r="TJZ56" s="359" t="s">
        <v>90</v>
      </c>
      <c r="TKA56" s="359" t="s">
        <v>90</v>
      </c>
      <c r="TKB56" s="359" t="s">
        <v>90</v>
      </c>
      <c r="TKC56" s="359" t="s">
        <v>90</v>
      </c>
      <c r="TKD56" s="359" t="s">
        <v>90</v>
      </c>
      <c r="TKE56" s="359" t="s">
        <v>90</v>
      </c>
      <c r="TKF56" s="359" t="s">
        <v>90</v>
      </c>
      <c r="TKG56" s="359" t="s">
        <v>90</v>
      </c>
      <c r="TKH56" s="359" t="s">
        <v>90</v>
      </c>
      <c r="TKI56" s="359" t="s">
        <v>90</v>
      </c>
      <c r="TKJ56" s="359" t="s">
        <v>90</v>
      </c>
      <c r="TKK56" s="359" t="s">
        <v>90</v>
      </c>
      <c r="TKL56" s="359" t="s">
        <v>90</v>
      </c>
      <c r="TKM56" s="359" t="s">
        <v>90</v>
      </c>
      <c r="TKN56" s="359" t="s">
        <v>90</v>
      </c>
      <c r="TKO56" s="359" t="s">
        <v>90</v>
      </c>
      <c r="TKP56" s="359" t="s">
        <v>90</v>
      </c>
      <c r="TKQ56" s="359" t="s">
        <v>90</v>
      </c>
      <c r="TKR56" s="359" t="s">
        <v>90</v>
      </c>
      <c r="TKS56" s="359" t="s">
        <v>90</v>
      </c>
      <c r="TKT56" s="359" t="s">
        <v>90</v>
      </c>
      <c r="TKU56" s="359" t="s">
        <v>90</v>
      </c>
      <c r="TKV56" s="359" t="s">
        <v>90</v>
      </c>
      <c r="TKW56" s="359" t="s">
        <v>90</v>
      </c>
      <c r="TKX56" s="359" t="s">
        <v>90</v>
      </c>
      <c r="TKY56" s="359" t="s">
        <v>90</v>
      </c>
      <c r="TKZ56" s="359" t="s">
        <v>90</v>
      </c>
      <c r="TLA56" s="359" t="s">
        <v>90</v>
      </c>
      <c r="TLB56" s="359" t="s">
        <v>90</v>
      </c>
      <c r="TLC56" s="359" t="s">
        <v>90</v>
      </c>
      <c r="TLD56" s="359" t="s">
        <v>90</v>
      </c>
      <c r="TLE56" s="359" t="s">
        <v>90</v>
      </c>
      <c r="TLF56" s="359" t="s">
        <v>90</v>
      </c>
      <c r="TLG56" s="359" t="s">
        <v>90</v>
      </c>
      <c r="TLH56" s="359" t="s">
        <v>90</v>
      </c>
      <c r="TLI56" s="359" t="s">
        <v>90</v>
      </c>
      <c r="TLJ56" s="359" t="s">
        <v>90</v>
      </c>
      <c r="TLK56" s="359" t="s">
        <v>90</v>
      </c>
      <c r="TLL56" s="359" t="s">
        <v>90</v>
      </c>
      <c r="TLM56" s="359" t="s">
        <v>90</v>
      </c>
      <c r="TLN56" s="359" t="s">
        <v>90</v>
      </c>
      <c r="TLO56" s="359" t="s">
        <v>90</v>
      </c>
      <c r="TLP56" s="359" t="s">
        <v>90</v>
      </c>
      <c r="TLQ56" s="359" t="s">
        <v>90</v>
      </c>
      <c r="TLR56" s="359" t="s">
        <v>90</v>
      </c>
      <c r="TLS56" s="359" t="s">
        <v>90</v>
      </c>
      <c r="TLT56" s="359" t="s">
        <v>90</v>
      </c>
      <c r="TLU56" s="359" t="s">
        <v>90</v>
      </c>
      <c r="TLV56" s="359" t="s">
        <v>90</v>
      </c>
      <c r="TLW56" s="359" t="s">
        <v>90</v>
      </c>
      <c r="TLX56" s="359" t="s">
        <v>90</v>
      </c>
      <c r="TLY56" s="359" t="s">
        <v>90</v>
      </c>
      <c r="TLZ56" s="359" t="s">
        <v>90</v>
      </c>
      <c r="TMA56" s="359" t="s">
        <v>90</v>
      </c>
      <c r="TMB56" s="359" t="s">
        <v>90</v>
      </c>
      <c r="TMC56" s="359" t="s">
        <v>90</v>
      </c>
      <c r="TMD56" s="359" t="s">
        <v>90</v>
      </c>
      <c r="TME56" s="359" t="s">
        <v>90</v>
      </c>
      <c r="TMF56" s="359" t="s">
        <v>90</v>
      </c>
      <c r="TMG56" s="359" t="s">
        <v>90</v>
      </c>
      <c r="TMH56" s="359" t="s">
        <v>90</v>
      </c>
      <c r="TMI56" s="359" t="s">
        <v>90</v>
      </c>
      <c r="TMJ56" s="359" t="s">
        <v>90</v>
      </c>
      <c r="TMK56" s="359" t="s">
        <v>90</v>
      </c>
      <c r="TML56" s="359" t="s">
        <v>90</v>
      </c>
      <c r="TMM56" s="359" t="s">
        <v>90</v>
      </c>
      <c r="TMN56" s="359" t="s">
        <v>90</v>
      </c>
      <c r="TMO56" s="359" t="s">
        <v>90</v>
      </c>
      <c r="TMP56" s="359" t="s">
        <v>90</v>
      </c>
      <c r="TMQ56" s="359" t="s">
        <v>90</v>
      </c>
      <c r="TMR56" s="359" t="s">
        <v>90</v>
      </c>
      <c r="TMS56" s="359" t="s">
        <v>90</v>
      </c>
      <c r="TMT56" s="359" t="s">
        <v>90</v>
      </c>
      <c r="TMU56" s="359" t="s">
        <v>90</v>
      </c>
      <c r="TMV56" s="359" t="s">
        <v>90</v>
      </c>
      <c r="TMW56" s="359" t="s">
        <v>90</v>
      </c>
      <c r="TMX56" s="359" t="s">
        <v>90</v>
      </c>
      <c r="TMY56" s="359" t="s">
        <v>90</v>
      </c>
      <c r="TMZ56" s="359" t="s">
        <v>90</v>
      </c>
      <c r="TNA56" s="359" t="s">
        <v>90</v>
      </c>
      <c r="TNB56" s="359" t="s">
        <v>90</v>
      </c>
      <c r="TNC56" s="359" t="s">
        <v>90</v>
      </c>
      <c r="TND56" s="359" t="s">
        <v>90</v>
      </c>
      <c r="TNE56" s="359" t="s">
        <v>90</v>
      </c>
      <c r="TNF56" s="359" t="s">
        <v>90</v>
      </c>
      <c r="TNG56" s="359" t="s">
        <v>90</v>
      </c>
      <c r="TNH56" s="359" t="s">
        <v>90</v>
      </c>
      <c r="TNI56" s="359" t="s">
        <v>90</v>
      </c>
      <c r="TNJ56" s="359" t="s">
        <v>90</v>
      </c>
      <c r="TNK56" s="359" t="s">
        <v>90</v>
      </c>
      <c r="TNL56" s="359" t="s">
        <v>90</v>
      </c>
      <c r="TNM56" s="359" t="s">
        <v>90</v>
      </c>
      <c r="TNN56" s="359" t="s">
        <v>90</v>
      </c>
      <c r="TNO56" s="359" t="s">
        <v>90</v>
      </c>
      <c r="TNP56" s="359" t="s">
        <v>90</v>
      </c>
      <c r="TNQ56" s="359" t="s">
        <v>90</v>
      </c>
      <c r="TNR56" s="359" t="s">
        <v>90</v>
      </c>
      <c r="TNS56" s="359" t="s">
        <v>90</v>
      </c>
      <c r="TNT56" s="359" t="s">
        <v>90</v>
      </c>
      <c r="TNU56" s="359" t="s">
        <v>90</v>
      </c>
      <c r="TNV56" s="359" t="s">
        <v>90</v>
      </c>
      <c r="TNW56" s="359" t="s">
        <v>90</v>
      </c>
      <c r="TNX56" s="359" t="s">
        <v>90</v>
      </c>
      <c r="TNY56" s="359" t="s">
        <v>90</v>
      </c>
      <c r="TNZ56" s="359" t="s">
        <v>90</v>
      </c>
      <c r="TOA56" s="359" t="s">
        <v>90</v>
      </c>
      <c r="TOB56" s="359" t="s">
        <v>90</v>
      </c>
      <c r="TOC56" s="359" t="s">
        <v>90</v>
      </c>
      <c r="TOD56" s="359" t="s">
        <v>90</v>
      </c>
      <c r="TOE56" s="359" t="s">
        <v>90</v>
      </c>
      <c r="TOF56" s="359" t="s">
        <v>90</v>
      </c>
      <c r="TOG56" s="359" t="s">
        <v>90</v>
      </c>
      <c r="TOH56" s="359" t="s">
        <v>90</v>
      </c>
      <c r="TOI56" s="359" t="s">
        <v>90</v>
      </c>
      <c r="TOJ56" s="359" t="s">
        <v>90</v>
      </c>
      <c r="TOK56" s="359" t="s">
        <v>90</v>
      </c>
      <c r="TOL56" s="359" t="s">
        <v>90</v>
      </c>
      <c r="TOM56" s="359" t="s">
        <v>90</v>
      </c>
      <c r="TON56" s="359" t="s">
        <v>90</v>
      </c>
      <c r="TOO56" s="359" t="s">
        <v>90</v>
      </c>
      <c r="TOP56" s="359" t="s">
        <v>90</v>
      </c>
      <c r="TOQ56" s="359" t="s">
        <v>90</v>
      </c>
      <c r="TOR56" s="359" t="s">
        <v>90</v>
      </c>
      <c r="TOS56" s="359" t="s">
        <v>90</v>
      </c>
      <c r="TOT56" s="359" t="s">
        <v>90</v>
      </c>
      <c r="TOU56" s="359" t="s">
        <v>90</v>
      </c>
      <c r="TOV56" s="359" t="s">
        <v>90</v>
      </c>
      <c r="TOW56" s="359" t="s">
        <v>90</v>
      </c>
      <c r="TOX56" s="359" t="s">
        <v>90</v>
      </c>
      <c r="TOY56" s="359" t="s">
        <v>90</v>
      </c>
      <c r="TOZ56" s="359" t="s">
        <v>90</v>
      </c>
      <c r="TPA56" s="359" t="s">
        <v>90</v>
      </c>
      <c r="TPB56" s="359" t="s">
        <v>90</v>
      </c>
      <c r="TPC56" s="359" t="s">
        <v>90</v>
      </c>
      <c r="TPD56" s="359" t="s">
        <v>90</v>
      </c>
      <c r="TPE56" s="359" t="s">
        <v>90</v>
      </c>
      <c r="TPF56" s="359" t="s">
        <v>90</v>
      </c>
      <c r="TPG56" s="359" t="s">
        <v>90</v>
      </c>
      <c r="TPH56" s="359" t="s">
        <v>90</v>
      </c>
      <c r="TPI56" s="359" t="s">
        <v>90</v>
      </c>
      <c r="TPJ56" s="359" t="s">
        <v>90</v>
      </c>
      <c r="TPK56" s="359" t="s">
        <v>90</v>
      </c>
      <c r="TPL56" s="359" t="s">
        <v>90</v>
      </c>
      <c r="TPM56" s="359" t="s">
        <v>90</v>
      </c>
      <c r="TPN56" s="359" t="s">
        <v>90</v>
      </c>
      <c r="TPO56" s="359" t="s">
        <v>90</v>
      </c>
      <c r="TPP56" s="359" t="s">
        <v>90</v>
      </c>
      <c r="TPQ56" s="359" t="s">
        <v>90</v>
      </c>
      <c r="TPR56" s="359" t="s">
        <v>90</v>
      </c>
      <c r="TPS56" s="359" t="s">
        <v>90</v>
      </c>
      <c r="TPT56" s="359" t="s">
        <v>90</v>
      </c>
      <c r="TPU56" s="359" t="s">
        <v>90</v>
      </c>
      <c r="TPV56" s="359" t="s">
        <v>90</v>
      </c>
      <c r="TPW56" s="359" t="s">
        <v>90</v>
      </c>
      <c r="TPX56" s="359" t="s">
        <v>90</v>
      </c>
      <c r="TPY56" s="359" t="s">
        <v>90</v>
      </c>
      <c r="TPZ56" s="359" t="s">
        <v>90</v>
      </c>
      <c r="TQA56" s="359" t="s">
        <v>90</v>
      </c>
      <c r="TQB56" s="359" t="s">
        <v>90</v>
      </c>
      <c r="TQC56" s="359" t="s">
        <v>90</v>
      </c>
      <c r="TQD56" s="359" t="s">
        <v>90</v>
      </c>
      <c r="TQE56" s="359" t="s">
        <v>90</v>
      </c>
      <c r="TQF56" s="359" t="s">
        <v>90</v>
      </c>
      <c r="TQG56" s="359" t="s">
        <v>90</v>
      </c>
      <c r="TQH56" s="359" t="s">
        <v>90</v>
      </c>
      <c r="TQI56" s="359" t="s">
        <v>90</v>
      </c>
      <c r="TQJ56" s="359" t="s">
        <v>90</v>
      </c>
      <c r="TQK56" s="359" t="s">
        <v>90</v>
      </c>
      <c r="TQL56" s="359" t="s">
        <v>90</v>
      </c>
      <c r="TQM56" s="359" t="s">
        <v>90</v>
      </c>
      <c r="TQN56" s="359" t="s">
        <v>90</v>
      </c>
      <c r="TQO56" s="359" t="s">
        <v>90</v>
      </c>
      <c r="TQP56" s="359" t="s">
        <v>90</v>
      </c>
      <c r="TQQ56" s="359" t="s">
        <v>90</v>
      </c>
      <c r="TQR56" s="359" t="s">
        <v>90</v>
      </c>
      <c r="TQS56" s="359" t="s">
        <v>90</v>
      </c>
      <c r="TQT56" s="359" t="s">
        <v>90</v>
      </c>
      <c r="TQU56" s="359" t="s">
        <v>90</v>
      </c>
      <c r="TQV56" s="359" t="s">
        <v>90</v>
      </c>
      <c r="TQW56" s="359" t="s">
        <v>90</v>
      </c>
      <c r="TQX56" s="359" t="s">
        <v>90</v>
      </c>
      <c r="TQY56" s="359" t="s">
        <v>90</v>
      </c>
      <c r="TQZ56" s="359" t="s">
        <v>90</v>
      </c>
      <c r="TRA56" s="359" t="s">
        <v>90</v>
      </c>
      <c r="TRB56" s="359" t="s">
        <v>90</v>
      </c>
      <c r="TRC56" s="359" t="s">
        <v>90</v>
      </c>
      <c r="TRD56" s="359" t="s">
        <v>90</v>
      </c>
      <c r="TRE56" s="359" t="s">
        <v>90</v>
      </c>
      <c r="TRF56" s="359" t="s">
        <v>90</v>
      </c>
      <c r="TRG56" s="359" t="s">
        <v>90</v>
      </c>
      <c r="TRH56" s="359" t="s">
        <v>90</v>
      </c>
      <c r="TRI56" s="359" t="s">
        <v>90</v>
      </c>
      <c r="TRJ56" s="359" t="s">
        <v>90</v>
      </c>
      <c r="TRK56" s="359" t="s">
        <v>90</v>
      </c>
      <c r="TRL56" s="359" t="s">
        <v>90</v>
      </c>
      <c r="TRM56" s="359" t="s">
        <v>90</v>
      </c>
      <c r="TRN56" s="359" t="s">
        <v>90</v>
      </c>
      <c r="TRO56" s="359" t="s">
        <v>90</v>
      </c>
      <c r="TRP56" s="359" t="s">
        <v>90</v>
      </c>
      <c r="TRQ56" s="359" t="s">
        <v>90</v>
      </c>
      <c r="TRR56" s="359" t="s">
        <v>90</v>
      </c>
      <c r="TRS56" s="359" t="s">
        <v>90</v>
      </c>
      <c r="TRT56" s="359" t="s">
        <v>90</v>
      </c>
      <c r="TRU56" s="359" t="s">
        <v>90</v>
      </c>
      <c r="TRV56" s="359" t="s">
        <v>90</v>
      </c>
      <c r="TRW56" s="359" t="s">
        <v>90</v>
      </c>
      <c r="TRX56" s="359" t="s">
        <v>90</v>
      </c>
      <c r="TRY56" s="359" t="s">
        <v>90</v>
      </c>
      <c r="TRZ56" s="359" t="s">
        <v>90</v>
      </c>
      <c r="TSA56" s="359" t="s">
        <v>90</v>
      </c>
      <c r="TSB56" s="359" t="s">
        <v>90</v>
      </c>
      <c r="TSC56" s="359" t="s">
        <v>90</v>
      </c>
      <c r="TSD56" s="359" t="s">
        <v>90</v>
      </c>
      <c r="TSE56" s="359" t="s">
        <v>90</v>
      </c>
      <c r="TSF56" s="359" t="s">
        <v>90</v>
      </c>
      <c r="TSG56" s="359" t="s">
        <v>90</v>
      </c>
      <c r="TSH56" s="359" t="s">
        <v>90</v>
      </c>
      <c r="TSI56" s="359" t="s">
        <v>90</v>
      </c>
      <c r="TSJ56" s="359" t="s">
        <v>90</v>
      </c>
      <c r="TSK56" s="359" t="s">
        <v>90</v>
      </c>
      <c r="TSL56" s="359" t="s">
        <v>90</v>
      </c>
      <c r="TSM56" s="359" t="s">
        <v>90</v>
      </c>
      <c r="TSN56" s="359" t="s">
        <v>90</v>
      </c>
      <c r="TSO56" s="359" t="s">
        <v>90</v>
      </c>
      <c r="TSP56" s="359" t="s">
        <v>90</v>
      </c>
      <c r="TSQ56" s="359" t="s">
        <v>90</v>
      </c>
      <c r="TSR56" s="359" t="s">
        <v>90</v>
      </c>
      <c r="TSS56" s="359" t="s">
        <v>90</v>
      </c>
      <c r="TST56" s="359" t="s">
        <v>90</v>
      </c>
      <c r="TSU56" s="359" t="s">
        <v>90</v>
      </c>
      <c r="TSV56" s="359" t="s">
        <v>90</v>
      </c>
      <c r="TSW56" s="359" t="s">
        <v>90</v>
      </c>
      <c r="TSX56" s="359" t="s">
        <v>90</v>
      </c>
      <c r="TSY56" s="359" t="s">
        <v>90</v>
      </c>
      <c r="TSZ56" s="359" t="s">
        <v>90</v>
      </c>
      <c r="TTA56" s="359" t="s">
        <v>90</v>
      </c>
      <c r="TTB56" s="359" t="s">
        <v>90</v>
      </c>
      <c r="TTC56" s="359" t="s">
        <v>90</v>
      </c>
      <c r="TTD56" s="359" t="s">
        <v>90</v>
      </c>
      <c r="TTE56" s="359" t="s">
        <v>90</v>
      </c>
      <c r="TTF56" s="359" t="s">
        <v>90</v>
      </c>
      <c r="TTG56" s="359" t="s">
        <v>90</v>
      </c>
      <c r="TTH56" s="359" t="s">
        <v>90</v>
      </c>
      <c r="TTI56" s="359" t="s">
        <v>90</v>
      </c>
      <c r="TTJ56" s="359" t="s">
        <v>90</v>
      </c>
      <c r="TTK56" s="359" t="s">
        <v>90</v>
      </c>
      <c r="TTL56" s="359" t="s">
        <v>90</v>
      </c>
      <c r="TTM56" s="359" t="s">
        <v>90</v>
      </c>
      <c r="TTN56" s="359" t="s">
        <v>90</v>
      </c>
      <c r="TTO56" s="359" t="s">
        <v>90</v>
      </c>
      <c r="TTP56" s="359" t="s">
        <v>90</v>
      </c>
      <c r="TTQ56" s="359" t="s">
        <v>90</v>
      </c>
      <c r="TTR56" s="359" t="s">
        <v>90</v>
      </c>
      <c r="TTS56" s="359" t="s">
        <v>90</v>
      </c>
      <c r="TTT56" s="359" t="s">
        <v>90</v>
      </c>
      <c r="TTU56" s="359" t="s">
        <v>90</v>
      </c>
      <c r="TTV56" s="359" t="s">
        <v>90</v>
      </c>
      <c r="TTW56" s="359" t="s">
        <v>90</v>
      </c>
      <c r="TTX56" s="359" t="s">
        <v>90</v>
      </c>
      <c r="TTY56" s="359" t="s">
        <v>90</v>
      </c>
      <c r="TTZ56" s="359" t="s">
        <v>90</v>
      </c>
      <c r="TUA56" s="359" t="s">
        <v>90</v>
      </c>
      <c r="TUB56" s="359" t="s">
        <v>90</v>
      </c>
      <c r="TUC56" s="359" t="s">
        <v>90</v>
      </c>
      <c r="TUD56" s="359" t="s">
        <v>90</v>
      </c>
      <c r="TUE56" s="359" t="s">
        <v>90</v>
      </c>
      <c r="TUF56" s="359" t="s">
        <v>90</v>
      </c>
      <c r="TUG56" s="359" t="s">
        <v>90</v>
      </c>
      <c r="TUH56" s="359" t="s">
        <v>90</v>
      </c>
      <c r="TUI56" s="359" t="s">
        <v>90</v>
      </c>
      <c r="TUJ56" s="359" t="s">
        <v>90</v>
      </c>
      <c r="TUK56" s="359" t="s">
        <v>90</v>
      </c>
      <c r="TUL56" s="359" t="s">
        <v>90</v>
      </c>
      <c r="TUM56" s="359" t="s">
        <v>90</v>
      </c>
      <c r="TUN56" s="359" t="s">
        <v>90</v>
      </c>
      <c r="TUO56" s="359" t="s">
        <v>90</v>
      </c>
      <c r="TUP56" s="359" t="s">
        <v>90</v>
      </c>
      <c r="TUQ56" s="359" t="s">
        <v>90</v>
      </c>
      <c r="TUR56" s="359" t="s">
        <v>90</v>
      </c>
      <c r="TUS56" s="359" t="s">
        <v>90</v>
      </c>
      <c r="TUT56" s="359" t="s">
        <v>90</v>
      </c>
      <c r="TUU56" s="359" t="s">
        <v>90</v>
      </c>
      <c r="TUV56" s="359" t="s">
        <v>90</v>
      </c>
      <c r="TUW56" s="359" t="s">
        <v>90</v>
      </c>
      <c r="TUX56" s="359" t="s">
        <v>90</v>
      </c>
      <c r="TUY56" s="359" t="s">
        <v>90</v>
      </c>
      <c r="TUZ56" s="359" t="s">
        <v>90</v>
      </c>
      <c r="TVA56" s="359" t="s">
        <v>90</v>
      </c>
      <c r="TVB56" s="359" t="s">
        <v>90</v>
      </c>
      <c r="TVC56" s="359" t="s">
        <v>90</v>
      </c>
      <c r="TVD56" s="359" t="s">
        <v>90</v>
      </c>
      <c r="TVE56" s="359" t="s">
        <v>90</v>
      </c>
      <c r="TVF56" s="359" t="s">
        <v>90</v>
      </c>
      <c r="TVG56" s="359" t="s">
        <v>90</v>
      </c>
      <c r="TVH56" s="359" t="s">
        <v>90</v>
      </c>
      <c r="TVI56" s="359" t="s">
        <v>90</v>
      </c>
      <c r="TVJ56" s="359" t="s">
        <v>90</v>
      </c>
      <c r="TVK56" s="359" t="s">
        <v>90</v>
      </c>
      <c r="TVL56" s="359" t="s">
        <v>90</v>
      </c>
      <c r="TVM56" s="359" t="s">
        <v>90</v>
      </c>
      <c r="TVN56" s="359" t="s">
        <v>90</v>
      </c>
      <c r="TVO56" s="359" t="s">
        <v>90</v>
      </c>
      <c r="TVP56" s="359" t="s">
        <v>90</v>
      </c>
      <c r="TVQ56" s="359" t="s">
        <v>90</v>
      </c>
      <c r="TVR56" s="359" t="s">
        <v>90</v>
      </c>
      <c r="TVS56" s="359" t="s">
        <v>90</v>
      </c>
      <c r="TVT56" s="359" t="s">
        <v>90</v>
      </c>
      <c r="TVU56" s="359" t="s">
        <v>90</v>
      </c>
      <c r="TVV56" s="359" t="s">
        <v>90</v>
      </c>
      <c r="TVW56" s="359" t="s">
        <v>90</v>
      </c>
      <c r="TVX56" s="359" t="s">
        <v>90</v>
      </c>
      <c r="TVY56" s="359" t="s">
        <v>90</v>
      </c>
      <c r="TVZ56" s="359" t="s">
        <v>90</v>
      </c>
      <c r="TWA56" s="359" t="s">
        <v>90</v>
      </c>
      <c r="TWB56" s="359" t="s">
        <v>90</v>
      </c>
      <c r="TWC56" s="359" t="s">
        <v>90</v>
      </c>
      <c r="TWD56" s="359" t="s">
        <v>90</v>
      </c>
      <c r="TWE56" s="359" t="s">
        <v>90</v>
      </c>
      <c r="TWF56" s="359" t="s">
        <v>90</v>
      </c>
      <c r="TWG56" s="359" t="s">
        <v>90</v>
      </c>
      <c r="TWH56" s="359" t="s">
        <v>90</v>
      </c>
      <c r="TWI56" s="359" t="s">
        <v>90</v>
      </c>
      <c r="TWJ56" s="359" t="s">
        <v>90</v>
      </c>
      <c r="TWK56" s="359" t="s">
        <v>90</v>
      </c>
      <c r="TWL56" s="359" t="s">
        <v>90</v>
      </c>
      <c r="TWM56" s="359" t="s">
        <v>90</v>
      </c>
      <c r="TWN56" s="359" t="s">
        <v>90</v>
      </c>
      <c r="TWO56" s="359" t="s">
        <v>90</v>
      </c>
      <c r="TWP56" s="359" t="s">
        <v>90</v>
      </c>
      <c r="TWQ56" s="359" t="s">
        <v>90</v>
      </c>
      <c r="TWR56" s="359" t="s">
        <v>90</v>
      </c>
      <c r="TWS56" s="359" t="s">
        <v>90</v>
      </c>
      <c r="TWT56" s="359" t="s">
        <v>90</v>
      </c>
      <c r="TWU56" s="359" t="s">
        <v>90</v>
      </c>
      <c r="TWV56" s="359" t="s">
        <v>90</v>
      </c>
      <c r="TWW56" s="359" t="s">
        <v>90</v>
      </c>
      <c r="TWX56" s="359" t="s">
        <v>90</v>
      </c>
      <c r="TWY56" s="359" t="s">
        <v>90</v>
      </c>
      <c r="TWZ56" s="359" t="s">
        <v>90</v>
      </c>
      <c r="TXA56" s="359" t="s">
        <v>90</v>
      </c>
      <c r="TXB56" s="359" t="s">
        <v>90</v>
      </c>
      <c r="TXC56" s="359" t="s">
        <v>90</v>
      </c>
      <c r="TXD56" s="359" t="s">
        <v>90</v>
      </c>
      <c r="TXE56" s="359" t="s">
        <v>90</v>
      </c>
      <c r="TXF56" s="359" t="s">
        <v>90</v>
      </c>
      <c r="TXG56" s="359" t="s">
        <v>90</v>
      </c>
      <c r="TXH56" s="359" t="s">
        <v>90</v>
      </c>
      <c r="TXI56" s="359" t="s">
        <v>90</v>
      </c>
      <c r="TXJ56" s="359" t="s">
        <v>90</v>
      </c>
      <c r="TXK56" s="359" t="s">
        <v>90</v>
      </c>
      <c r="TXL56" s="359" t="s">
        <v>90</v>
      </c>
      <c r="TXM56" s="359" t="s">
        <v>90</v>
      </c>
      <c r="TXN56" s="359" t="s">
        <v>90</v>
      </c>
      <c r="TXO56" s="359" t="s">
        <v>90</v>
      </c>
      <c r="TXP56" s="359" t="s">
        <v>90</v>
      </c>
      <c r="TXQ56" s="359" t="s">
        <v>90</v>
      </c>
      <c r="TXR56" s="359" t="s">
        <v>90</v>
      </c>
      <c r="TXS56" s="359" t="s">
        <v>90</v>
      </c>
      <c r="TXT56" s="359" t="s">
        <v>90</v>
      </c>
      <c r="TXU56" s="359" t="s">
        <v>90</v>
      </c>
      <c r="TXV56" s="359" t="s">
        <v>90</v>
      </c>
      <c r="TXW56" s="359" t="s">
        <v>90</v>
      </c>
      <c r="TXX56" s="359" t="s">
        <v>90</v>
      </c>
      <c r="TXY56" s="359" t="s">
        <v>90</v>
      </c>
      <c r="TXZ56" s="359" t="s">
        <v>90</v>
      </c>
      <c r="TYA56" s="359" t="s">
        <v>90</v>
      </c>
      <c r="TYB56" s="359" t="s">
        <v>90</v>
      </c>
      <c r="TYC56" s="359" t="s">
        <v>90</v>
      </c>
      <c r="TYD56" s="359" t="s">
        <v>90</v>
      </c>
      <c r="TYE56" s="359" t="s">
        <v>90</v>
      </c>
      <c r="TYF56" s="359" t="s">
        <v>90</v>
      </c>
      <c r="TYG56" s="359" t="s">
        <v>90</v>
      </c>
      <c r="TYH56" s="359" t="s">
        <v>90</v>
      </c>
      <c r="TYI56" s="359" t="s">
        <v>90</v>
      </c>
      <c r="TYJ56" s="359" t="s">
        <v>90</v>
      </c>
      <c r="TYK56" s="359" t="s">
        <v>90</v>
      </c>
      <c r="TYL56" s="359" t="s">
        <v>90</v>
      </c>
      <c r="TYM56" s="359" t="s">
        <v>90</v>
      </c>
      <c r="TYN56" s="359" t="s">
        <v>90</v>
      </c>
      <c r="TYO56" s="359" t="s">
        <v>90</v>
      </c>
      <c r="TYP56" s="359" t="s">
        <v>90</v>
      </c>
      <c r="TYQ56" s="359" t="s">
        <v>90</v>
      </c>
      <c r="TYR56" s="359" t="s">
        <v>90</v>
      </c>
      <c r="TYS56" s="359" t="s">
        <v>90</v>
      </c>
      <c r="TYT56" s="359" t="s">
        <v>90</v>
      </c>
      <c r="TYU56" s="359" t="s">
        <v>90</v>
      </c>
      <c r="TYV56" s="359" t="s">
        <v>90</v>
      </c>
      <c r="TYW56" s="359" t="s">
        <v>90</v>
      </c>
      <c r="TYX56" s="359" t="s">
        <v>90</v>
      </c>
      <c r="TYY56" s="359" t="s">
        <v>90</v>
      </c>
      <c r="TYZ56" s="359" t="s">
        <v>90</v>
      </c>
      <c r="TZA56" s="359" t="s">
        <v>90</v>
      </c>
      <c r="TZB56" s="359" t="s">
        <v>90</v>
      </c>
      <c r="TZC56" s="359" t="s">
        <v>90</v>
      </c>
      <c r="TZD56" s="359" t="s">
        <v>90</v>
      </c>
      <c r="TZE56" s="359" t="s">
        <v>90</v>
      </c>
      <c r="TZF56" s="359" t="s">
        <v>90</v>
      </c>
      <c r="TZG56" s="359" t="s">
        <v>90</v>
      </c>
      <c r="TZH56" s="359" t="s">
        <v>90</v>
      </c>
      <c r="TZI56" s="359" t="s">
        <v>90</v>
      </c>
      <c r="TZJ56" s="359" t="s">
        <v>90</v>
      </c>
      <c r="TZK56" s="359" t="s">
        <v>90</v>
      </c>
      <c r="TZL56" s="359" t="s">
        <v>90</v>
      </c>
      <c r="TZM56" s="359" t="s">
        <v>90</v>
      </c>
      <c r="TZN56" s="359" t="s">
        <v>90</v>
      </c>
      <c r="TZO56" s="359" t="s">
        <v>90</v>
      </c>
      <c r="TZP56" s="359" t="s">
        <v>90</v>
      </c>
      <c r="TZQ56" s="359" t="s">
        <v>90</v>
      </c>
      <c r="TZR56" s="359" t="s">
        <v>90</v>
      </c>
      <c r="TZS56" s="359" t="s">
        <v>90</v>
      </c>
      <c r="TZT56" s="359" t="s">
        <v>90</v>
      </c>
      <c r="TZU56" s="359" t="s">
        <v>90</v>
      </c>
      <c r="TZV56" s="359" t="s">
        <v>90</v>
      </c>
      <c r="TZW56" s="359" t="s">
        <v>90</v>
      </c>
      <c r="TZX56" s="359" t="s">
        <v>90</v>
      </c>
      <c r="TZY56" s="359" t="s">
        <v>90</v>
      </c>
      <c r="TZZ56" s="359" t="s">
        <v>90</v>
      </c>
      <c r="UAA56" s="359" t="s">
        <v>90</v>
      </c>
      <c r="UAB56" s="359" t="s">
        <v>90</v>
      </c>
      <c r="UAC56" s="359" t="s">
        <v>90</v>
      </c>
      <c r="UAD56" s="359" t="s">
        <v>90</v>
      </c>
      <c r="UAE56" s="359" t="s">
        <v>90</v>
      </c>
      <c r="UAF56" s="359" t="s">
        <v>90</v>
      </c>
      <c r="UAG56" s="359" t="s">
        <v>90</v>
      </c>
      <c r="UAH56" s="359" t="s">
        <v>90</v>
      </c>
      <c r="UAI56" s="359" t="s">
        <v>90</v>
      </c>
      <c r="UAJ56" s="359" t="s">
        <v>90</v>
      </c>
      <c r="UAK56" s="359" t="s">
        <v>90</v>
      </c>
      <c r="UAL56" s="359" t="s">
        <v>90</v>
      </c>
      <c r="UAM56" s="359" t="s">
        <v>90</v>
      </c>
      <c r="UAN56" s="359" t="s">
        <v>90</v>
      </c>
      <c r="UAO56" s="359" t="s">
        <v>90</v>
      </c>
      <c r="UAP56" s="359" t="s">
        <v>90</v>
      </c>
      <c r="UAQ56" s="359" t="s">
        <v>90</v>
      </c>
      <c r="UAR56" s="359" t="s">
        <v>90</v>
      </c>
      <c r="UAS56" s="359" t="s">
        <v>90</v>
      </c>
      <c r="UAT56" s="359" t="s">
        <v>90</v>
      </c>
      <c r="UAU56" s="359" t="s">
        <v>90</v>
      </c>
      <c r="UAV56" s="359" t="s">
        <v>90</v>
      </c>
      <c r="UAW56" s="359" t="s">
        <v>90</v>
      </c>
      <c r="UAX56" s="359" t="s">
        <v>90</v>
      </c>
      <c r="UAY56" s="359" t="s">
        <v>90</v>
      </c>
      <c r="UAZ56" s="359" t="s">
        <v>90</v>
      </c>
      <c r="UBA56" s="359" t="s">
        <v>90</v>
      </c>
      <c r="UBB56" s="359" t="s">
        <v>90</v>
      </c>
      <c r="UBC56" s="359" t="s">
        <v>90</v>
      </c>
      <c r="UBD56" s="359" t="s">
        <v>90</v>
      </c>
      <c r="UBE56" s="359" t="s">
        <v>90</v>
      </c>
      <c r="UBF56" s="359" t="s">
        <v>90</v>
      </c>
      <c r="UBG56" s="359" t="s">
        <v>90</v>
      </c>
      <c r="UBH56" s="359" t="s">
        <v>90</v>
      </c>
      <c r="UBI56" s="359" t="s">
        <v>90</v>
      </c>
      <c r="UBJ56" s="359" t="s">
        <v>90</v>
      </c>
      <c r="UBK56" s="359" t="s">
        <v>90</v>
      </c>
      <c r="UBL56" s="359" t="s">
        <v>90</v>
      </c>
      <c r="UBM56" s="359" t="s">
        <v>90</v>
      </c>
      <c r="UBN56" s="359" t="s">
        <v>90</v>
      </c>
      <c r="UBO56" s="359" t="s">
        <v>90</v>
      </c>
      <c r="UBP56" s="359" t="s">
        <v>90</v>
      </c>
      <c r="UBQ56" s="359" t="s">
        <v>90</v>
      </c>
      <c r="UBR56" s="359" t="s">
        <v>90</v>
      </c>
      <c r="UBS56" s="359" t="s">
        <v>90</v>
      </c>
      <c r="UBT56" s="359" t="s">
        <v>90</v>
      </c>
      <c r="UBU56" s="359" t="s">
        <v>90</v>
      </c>
      <c r="UBV56" s="359" t="s">
        <v>90</v>
      </c>
      <c r="UBW56" s="359" t="s">
        <v>90</v>
      </c>
      <c r="UBX56" s="359" t="s">
        <v>90</v>
      </c>
      <c r="UBY56" s="359" t="s">
        <v>90</v>
      </c>
      <c r="UBZ56" s="359" t="s">
        <v>90</v>
      </c>
      <c r="UCA56" s="359" t="s">
        <v>90</v>
      </c>
      <c r="UCB56" s="359" t="s">
        <v>90</v>
      </c>
      <c r="UCC56" s="359" t="s">
        <v>90</v>
      </c>
      <c r="UCD56" s="359" t="s">
        <v>90</v>
      </c>
      <c r="UCE56" s="359" t="s">
        <v>90</v>
      </c>
      <c r="UCF56" s="359" t="s">
        <v>90</v>
      </c>
      <c r="UCG56" s="359" t="s">
        <v>90</v>
      </c>
      <c r="UCH56" s="359" t="s">
        <v>90</v>
      </c>
      <c r="UCI56" s="359" t="s">
        <v>90</v>
      </c>
      <c r="UCJ56" s="359" t="s">
        <v>90</v>
      </c>
      <c r="UCK56" s="359" t="s">
        <v>90</v>
      </c>
      <c r="UCL56" s="359" t="s">
        <v>90</v>
      </c>
      <c r="UCM56" s="359" t="s">
        <v>90</v>
      </c>
      <c r="UCN56" s="359" t="s">
        <v>90</v>
      </c>
      <c r="UCO56" s="359" t="s">
        <v>90</v>
      </c>
      <c r="UCP56" s="359" t="s">
        <v>90</v>
      </c>
      <c r="UCQ56" s="359" t="s">
        <v>90</v>
      </c>
      <c r="UCR56" s="359" t="s">
        <v>90</v>
      </c>
      <c r="UCS56" s="359" t="s">
        <v>90</v>
      </c>
      <c r="UCT56" s="359" t="s">
        <v>90</v>
      </c>
      <c r="UCU56" s="359" t="s">
        <v>90</v>
      </c>
      <c r="UCV56" s="359" t="s">
        <v>90</v>
      </c>
      <c r="UCW56" s="359" t="s">
        <v>90</v>
      </c>
      <c r="UCX56" s="359" t="s">
        <v>90</v>
      </c>
      <c r="UCY56" s="359" t="s">
        <v>90</v>
      </c>
      <c r="UCZ56" s="359" t="s">
        <v>90</v>
      </c>
      <c r="UDA56" s="359" t="s">
        <v>90</v>
      </c>
      <c r="UDB56" s="359" t="s">
        <v>90</v>
      </c>
      <c r="UDC56" s="359" t="s">
        <v>90</v>
      </c>
      <c r="UDD56" s="359" t="s">
        <v>90</v>
      </c>
      <c r="UDE56" s="359" t="s">
        <v>90</v>
      </c>
      <c r="UDF56" s="359" t="s">
        <v>90</v>
      </c>
      <c r="UDG56" s="359" t="s">
        <v>90</v>
      </c>
      <c r="UDH56" s="359" t="s">
        <v>90</v>
      </c>
      <c r="UDI56" s="359" t="s">
        <v>90</v>
      </c>
      <c r="UDJ56" s="359" t="s">
        <v>90</v>
      </c>
      <c r="UDK56" s="359" t="s">
        <v>90</v>
      </c>
      <c r="UDL56" s="359" t="s">
        <v>90</v>
      </c>
      <c r="UDM56" s="359" t="s">
        <v>90</v>
      </c>
      <c r="UDN56" s="359" t="s">
        <v>90</v>
      </c>
      <c r="UDO56" s="359" t="s">
        <v>90</v>
      </c>
      <c r="UDP56" s="359" t="s">
        <v>90</v>
      </c>
      <c r="UDQ56" s="359" t="s">
        <v>90</v>
      </c>
      <c r="UDR56" s="359" t="s">
        <v>90</v>
      </c>
      <c r="UDS56" s="359" t="s">
        <v>90</v>
      </c>
      <c r="UDT56" s="359" t="s">
        <v>90</v>
      </c>
      <c r="UDU56" s="359" t="s">
        <v>90</v>
      </c>
      <c r="UDV56" s="359" t="s">
        <v>90</v>
      </c>
      <c r="UDW56" s="359" t="s">
        <v>90</v>
      </c>
      <c r="UDX56" s="359" t="s">
        <v>90</v>
      </c>
      <c r="UDY56" s="359" t="s">
        <v>90</v>
      </c>
      <c r="UDZ56" s="359" t="s">
        <v>90</v>
      </c>
      <c r="UEA56" s="359" t="s">
        <v>90</v>
      </c>
      <c r="UEB56" s="359" t="s">
        <v>90</v>
      </c>
      <c r="UEC56" s="359" t="s">
        <v>90</v>
      </c>
      <c r="UED56" s="359" t="s">
        <v>90</v>
      </c>
      <c r="UEE56" s="359" t="s">
        <v>90</v>
      </c>
      <c r="UEF56" s="359" t="s">
        <v>90</v>
      </c>
      <c r="UEG56" s="359" t="s">
        <v>90</v>
      </c>
      <c r="UEH56" s="359" t="s">
        <v>90</v>
      </c>
      <c r="UEI56" s="359" t="s">
        <v>90</v>
      </c>
      <c r="UEJ56" s="359" t="s">
        <v>90</v>
      </c>
      <c r="UEK56" s="359" t="s">
        <v>90</v>
      </c>
      <c r="UEL56" s="359" t="s">
        <v>90</v>
      </c>
      <c r="UEM56" s="359" t="s">
        <v>90</v>
      </c>
      <c r="UEN56" s="359" t="s">
        <v>90</v>
      </c>
      <c r="UEO56" s="359" t="s">
        <v>90</v>
      </c>
      <c r="UEP56" s="359" t="s">
        <v>90</v>
      </c>
      <c r="UEQ56" s="359" t="s">
        <v>90</v>
      </c>
      <c r="UER56" s="359" t="s">
        <v>90</v>
      </c>
      <c r="UES56" s="359" t="s">
        <v>90</v>
      </c>
      <c r="UET56" s="359" t="s">
        <v>90</v>
      </c>
      <c r="UEU56" s="359" t="s">
        <v>90</v>
      </c>
      <c r="UEV56" s="359" t="s">
        <v>90</v>
      </c>
      <c r="UEW56" s="359" t="s">
        <v>90</v>
      </c>
      <c r="UEX56" s="359" t="s">
        <v>90</v>
      </c>
      <c r="UEY56" s="359" t="s">
        <v>90</v>
      </c>
      <c r="UEZ56" s="359" t="s">
        <v>90</v>
      </c>
      <c r="UFA56" s="359" t="s">
        <v>90</v>
      </c>
      <c r="UFB56" s="359" t="s">
        <v>90</v>
      </c>
      <c r="UFC56" s="359" t="s">
        <v>90</v>
      </c>
      <c r="UFD56" s="359" t="s">
        <v>90</v>
      </c>
      <c r="UFE56" s="359" t="s">
        <v>90</v>
      </c>
      <c r="UFF56" s="359" t="s">
        <v>90</v>
      </c>
      <c r="UFG56" s="359" t="s">
        <v>90</v>
      </c>
      <c r="UFH56" s="359" t="s">
        <v>90</v>
      </c>
      <c r="UFI56" s="359" t="s">
        <v>90</v>
      </c>
      <c r="UFJ56" s="359" t="s">
        <v>90</v>
      </c>
      <c r="UFK56" s="359" t="s">
        <v>90</v>
      </c>
      <c r="UFL56" s="359" t="s">
        <v>90</v>
      </c>
      <c r="UFM56" s="359" t="s">
        <v>90</v>
      </c>
      <c r="UFN56" s="359" t="s">
        <v>90</v>
      </c>
      <c r="UFO56" s="359" t="s">
        <v>90</v>
      </c>
      <c r="UFP56" s="359" t="s">
        <v>90</v>
      </c>
      <c r="UFQ56" s="359" t="s">
        <v>90</v>
      </c>
      <c r="UFR56" s="359" t="s">
        <v>90</v>
      </c>
      <c r="UFS56" s="359" t="s">
        <v>90</v>
      </c>
      <c r="UFT56" s="359" t="s">
        <v>90</v>
      </c>
      <c r="UFU56" s="359" t="s">
        <v>90</v>
      </c>
      <c r="UFV56" s="359" t="s">
        <v>90</v>
      </c>
      <c r="UFW56" s="359" t="s">
        <v>90</v>
      </c>
      <c r="UFX56" s="359" t="s">
        <v>90</v>
      </c>
      <c r="UFY56" s="359" t="s">
        <v>90</v>
      </c>
      <c r="UFZ56" s="359" t="s">
        <v>90</v>
      </c>
      <c r="UGA56" s="359" t="s">
        <v>90</v>
      </c>
      <c r="UGB56" s="359" t="s">
        <v>90</v>
      </c>
      <c r="UGC56" s="359" t="s">
        <v>90</v>
      </c>
      <c r="UGD56" s="359" t="s">
        <v>90</v>
      </c>
      <c r="UGE56" s="359" t="s">
        <v>90</v>
      </c>
      <c r="UGF56" s="359" t="s">
        <v>90</v>
      </c>
      <c r="UGG56" s="359" t="s">
        <v>90</v>
      </c>
      <c r="UGH56" s="359" t="s">
        <v>90</v>
      </c>
      <c r="UGI56" s="359" t="s">
        <v>90</v>
      </c>
      <c r="UGJ56" s="359" t="s">
        <v>90</v>
      </c>
      <c r="UGK56" s="359" t="s">
        <v>90</v>
      </c>
      <c r="UGL56" s="359" t="s">
        <v>90</v>
      </c>
      <c r="UGM56" s="359" t="s">
        <v>90</v>
      </c>
      <c r="UGN56" s="359" t="s">
        <v>90</v>
      </c>
      <c r="UGO56" s="359" t="s">
        <v>90</v>
      </c>
      <c r="UGP56" s="359" t="s">
        <v>90</v>
      </c>
      <c r="UGQ56" s="359" t="s">
        <v>90</v>
      </c>
      <c r="UGR56" s="359" t="s">
        <v>90</v>
      </c>
      <c r="UGS56" s="359" t="s">
        <v>90</v>
      </c>
      <c r="UGT56" s="359" t="s">
        <v>90</v>
      </c>
      <c r="UGU56" s="359" t="s">
        <v>90</v>
      </c>
      <c r="UGV56" s="359" t="s">
        <v>90</v>
      </c>
      <c r="UGW56" s="359" t="s">
        <v>90</v>
      </c>
      <c r="UGX56" s="359" t="s">
        <v>90</v>
      </c>
      <c r="UGY56" s="359" t="s">
        <v>90</v>
      </c>
      <c r="UGZ56" s="359" t="s">
        <v>90</v>
      </c>
      <c r="UHA56" s="359" t="s">
        <v>90</v>
      </c>
      <c r="UHB56" s="359" t="s">
        <v>90</v>
      </c>
      <c r="UHC56" s="359" t="s">
        <v>90</v>
      </c>
      <c r="UHD56" s="359" t="s">
        <v>90</v>
      </c>
      <c r="UHE56" s="359" t="s">
        <v>90</v>
      </c>
      <c r="UHF56" s="359" t="s">
        <v>90</v>
      </c>
      <c r="UHG56" s="359" t="s">
        <v>90</v>
      </c>
      <c r="UHH56" s="359" t="s">
        <v>90</v>
      </c>
      <c r="UHI56" s="359" t="s">
        <v>90</v>
      </c>
      <c r="UHJ56" s="359" t="s">
        <v>90</v>
      </c>
      <c r="UHK56" s="359" t="s">
        <v>90</v>
      </c>
      <c r="UHL56" s="359" t="s">
        <v>90</v>
      </c>
      <c r="UHM56" s="359" t="s">
        <v>90</v>
      </c>
      <c r="UHN56" s="359" t="s">
        <v>90</v>
      </c>
      <c r="UHO56" s="359" t="s">
        <v>90</v>
      </c>
      <c r="UHP56" s="359" t="s">
        <v>90</v>
      </c>
      <c r="UHQ56" s="359" t="s">
        <v>90</v>
      </c>
      <c r="UHR56" s="359" t="s">
        <v>90</v>
      </c>
      <c r="UHS56" s="359" t="s">
        <v>90</v>
      </c>
      <c r="UHT56" s="359" t="s">
        <v>90</v>
      </c>
      <c r="UHU56" s="359" t="s">
        <v>90</v>
      </c>
      <c r="UHV56" s="359" t="s">
        <v>90</v>
      </c>
      <c r="UHW56" s="359" t="s">
        <v>90</v>
      </c>
      <c r="UHX56" s="359" t="s">
        <v>90</v>
      </c>
      <c r="UHY56" s="359" t="s">
        <v>90</v>
      </c>
      <c r="UHZ56" s="359" t="s">
        <v>90</v>
      </c>
      <c r="UIA56" s="359" t="s">
        <v>90</v>
      </c>
      <c r="UIB56" s="359" t="s">
        <v>90</v>
      </c>
      <c r="UIC56" s="359" t="s">
        <v>90</v>
      </c>
      <c r="UID56" s="359" t="s">
        <v>90</v>
      </c>
      <c r="UIE56" s="359" t="s">
        <v>90</v>
      </c>
      <c r="UIF56" s="359" t="s">
        <v>90</v>
      </c>
      <c r="UIG56" s="359" t="s">
        <v>90</v>
      </c>
      <c r="UIH56" s="359" t="s">
        <v>90</v>
      </c>
      <c r="UII56" s="359" t="s">
        <v>90</v>
      </c>
      <c r="UIJ56" s="359" t="s">
        <v>90</v>
      </c>
      <c r="UIK56" s="359" t="s">
        <v>90</v>
      </c>
      <c r="UIL56" s="359" t="s">
        <v>90</v>
      </c>
      <c r="UIM56" s="359" t="s">
        <v>90</v>
      </c>
      <c r="UIN56" s="359" t="s">
        <v>90</v>
      </c>
      <c r="UIO56" s="359" t="s">
        <v>90</v>
      </c>
      <c r="UIP56" s="359" t="s">
        <v>90</v>
      </c>
      <c r="UIQ56" s="359" t="s">
        <v>90</v>
      </c>
      <c r="UIR56" s="359" t="s">
        <v>90</v>
      </c>
      <c r="UIS56" s="359" t="s">
        <v>90</v>
      </c>
      <c r="UIT56" s="359" t="s">
        <v>90</v>
      </c>
      <c r="UIU56" s="359" t="s">
        <v>90</v>
      </c>
      <c r="UIV56" s="359" t="s">
        <v>90</v>
      </c>
      <c r="UIW56" s="359" t="s">
        <v>90</v>
      </c>
      <c r="UIX56" s="359" t="s">
        <v>90</v>
      </c>
      <c r="UIY56" s="359" t="s">
        <v>90</v>
      </c>
      <c r="UIZ56" s="359" t="s">
        <v>90</v>
      </c>
      <c r="UJA56" s="359" t="s">
        <v>90</v>
      </c>
      <c r="UJB56" s="359" t="s">
        <v>90</v>
      </c>
      <c r="UJC56" s="359" t="s">
        <v>90</v>
      </c>
      <c r="UJD56" s="359" t="s">
        <v>90</v>
      </c>
      <c r="UJE56" s="359" t="s">
        <v>90</v>
      </c>
      <c r="UJF56" s="359" t="s">
        <v>90</v>
      </c>
      <c r="UJG56" s="359" t="s">
        <v>90</v>
      </c>
      <c r="UJH56" s="359" t="s">
        <v>90</v>
      </c>
      <c r="UJI56" s="359" t="s">
        <v>90</v>
      </c>
      <c r="UJJ56" s="359" t="s">
        <v>90</v>
      </c>
      <c r="UJK56" s="359" t="s">
        <v>90</v>
      </c>
      <c r="UJL56" s="359" t="s">
        <v>90</v>
      </c>
      <c r="UJM56" s="359" t="s">
        <v>90</v>
      </c>
      <c r="UJN56" s="359" t="s">
        <v>90</v>
      </c>
      <c r="UJO56" s="359" t="s">
        <v>90</v>
      </c>
      <c r="UJP56" s="359" t="s">
        <v>90</v>
      </c>
      <c r="UJQ56" s="359" t="s">
        <v>90</v>
      </c>
      <c r="UJR56" s="359" t="s">
        <v>90</v>
      </c>
      <c r="UJS56" s="359" t="s">
        <v>90</v>
      </c>
      <c r="UJT56" s="359" t="s">
        <v>90</v>
      </c>
      <c r="UJU56" s="359" t="s">
        <v>90</v>
      </c>
      <c r="UJV56" s="359" t="s">
        <v>90</v>
      </c>
      <c r="UJW56" s="359" t="s">
        <v>90</v>
      </c>
      <c r="UJX56" s="359" t="s">
        <v>90</v>
      </c>
      <c r="UJY56" s="359" t="s">
        <v>90</v>
      </c>
      <c r="UJZ56" s="359" t="s">
        <v>90</v>
      </c>
      <c r="UKA56" s="359" t="s">
        <v>90</v>
      </c>
      <c r="UKB56" s="359" t="s">
        <v>90</v>
      </c>
      <c r="UKC56" s="359" t="s">
        <v>90</v>
      </c>
      <c r="UKD56" s="359" t="s">
        <v>90</v>
      </c>
      <c r="UKE56" s="359" t="s">
        <v>90</v>
      </c>
      <c r="UKF56" s="359" t="s">
        <v>90</v>
      </c>
      <c r="UKG56" s="359" t="s">
        <v>90</v>
      </c>
      <c r="UKH56" s="359" t="s">
        <v>90</v>
      </c>
      <c r="UKI56" s="359" t="s">
        <v>90</v>
      </c>
      <c r="UKJ56" s="359" t="s">
        <v>90</v>
      </c>
      <c r="UKK56" s="359" t="s">
        <v>90</v>
      </c>
      <c r="UKL56" s="359" t="s">
        <v>90</v>
      </c>
      <c r="UKM56" s="359" t="s">
        <v>90</v>
      </c>
      <c r="UKN56" s="359" t="s">
        <v>90</v>
      </c>
      <c r="UKO56" s="359" t="s">
        <v>90</v>
      </c>
      <c r="UKP56" s="359" t="s">
        <v>90</v>
      </c>
      <c r="UKQ56" s="359" t="s">
        <v>90</v>
      </c>
      <c r="UKR56" s="359" t="s">
        <v>90</v>
      </c>
      <c r="UKS56" s="359" t="s">
        <v>90</v>
      </c>
      <c r="UKT56" s="359" t="s">
        <v>90</v>
      </c>
      <c r="UKU56" s="359" t="s">
        <v>90</v>
      </c>
      <c r="UKV56" s="359" t="s">
        <v>90</v>
      </c>
      <c r="UKW56" s="359" t="s">
        <v>90</v>
      </c>
      <c r="UKX56" s="359" t="s">
        <v>90</v>
      </c>
      <c r="UKY56" s="359" t="s">
        <v>90</v>
      </c>
      <c r="UKZ56" s="359" t="s">
        <v>90</v>
      </c>
      <c r="ULA56" s="359" t="s">
        <v>90</v>
      </c>
      <c r="ULB56" s="359" t="s">
        <v>90</v>
      </c>
      <c r="ULC56" s="359" t="s">
        <v>90</v>
      </c>
      <c r="ULD56" s="359" t="s">
        <v>90</v>
      </c>
      <c r="ULE56" s="359" t="s">
        <v>90</v>
      </c>
      <c r="ULF56" s="359" t="s">
        <v>90</v>
      </c>
      <c r="ULG56" s="359" t="s">
        <v>90</v>
      </c>
      <c r="ULH56" s="359" t="s">
        <v>90</v>
      </c>
      <c r="ULI56" s="359" t="s">
        <v>90</v>
      </c>
      <c r="ULJ56" s="359" t="s">
        <v>90</v>
      </c>
      <c r="ULK56" s="359" t="s">
        <v>90</v>
      </c>
      <c r="ULL56" s="359" t="s">
        <v>90</v>
      </c>
      <c r="ULM56" s="359" t="s">
        <v>90</v>
      </c>
      <c r="ULN56" s="359" t="s">
        <v>90</v>
      </c>
      <c r="ULO56" s="359" t="s">
        <v>90</v>
      </c>
      <c r="ULP56" s="359" t="s">
        <v>90</v>
      </c>
      <c r="ULQ56" s="359" t="s">
        <v>90</v>
      </c>
      <c r="ULR56" s="359" t="s">
        <v>90</v>
      </c>
      <c r="ULS56" s="359" t="s">
        <v>90</v>
      </c>
      <c r="ULT56" s="359" t="s">
        <v>90</v>
      </c>
      <c r="ULU56" s="359" t="s">
        <v>90</v>
      </c>
      <c r="ULV56" s="359" t="s">
        <v>90</v>
      </c>
      <c r="ULW56" s="359" t="s">
        <v>90</v>
      </c>
      <c r="ULX56" s="359" t="s">
        <v>90</v>
      </c>
      <c r="ULY56" s="359" t="s">
        <v>90</v>
      </c>
      <c r="ULZ56" s="359" t="s">
        <v>90</v>
      </c>
      <c r="UMA56" s="359" t="s">
        <v>90</v>
      </c>
      <c r="UMB56" s="359" t="s">
        <v>90</v>
      </c>
      <c r="UMC56" s="359" t="s">
        <v>90</v>
      </c>
      <c r="UMD56" s="359" t="s">
        <v>90</v>
      </c>
      <c r="UME56" s="359" t="s">
        <v>90</v>
      </c>
      <c r="UMF56" s="359" t="s">
        <v>90</v>
      </c>
      <c r="UMG56" s="359" t="s">
        <v>90</v>
      </c>
      <c r="UMH56" s="359" t="s">
        <v>90</v>
      </c>
      <c r="UMI56" s="359" t="s">
        <v>90</v>
      </c>
      <c r="UMJ56" s="359" t="s">
        <v>90</v>
      </c>
      <c r="UMK56" s="359" t="s">
        <v>90</v>
      </c>
      <c r="UML56" s="359" t="s">
        <v>90</v>
      </c>
      <c r="UMM56" s="359" t="s">
        <v>90</v>
      </c>
      <c r="UMN56" s="359" t="s">
        <v>90</v>
      </c>
      <c r="UMO56" s="359" t="s">
        <v>90</v>
      </c>
      <c r="UMP56" s="359" t="s">
        <v>90</v>
      </c>
      <c r="UMQ56" s="359" t="s">
        <v>90</v>
      </c>
      <c r="UMR56" s="359" t="s">
        <v>90</v>
      </c>
      <c r="UMS56" s="359" t="s">
        <v>90</v>
      </c>
      <c r="UMT56" s="359" t="s">
        <v>90</v>
      </c>
      <c r="UMU56" s="359" t="s">
        <v>90</v>
      </c>
      <c r="UMV56" s="359" t="s">
        <v>90</v>
      </c>
      <c r="UMW56" s="359" t="s">
        <v>90</v>
      </c>
      <c r="UMX56" s="359" t="s">
        <v>90</v>
      </c>
      <c r="UMY56" s="359" t="s">
        <v>90</v>
      </c>
      <c r="UMZ56" s="359" t="s">
        <v>90</v>
      </c>
      <c r="UNA56" s="359" t="s">
        <v>90</v>
      </c>
      <c r="UNB56" s="359" t="s">
        <v>90</v>
      </c>
      <c r="UNC56" s="359" t="s">
        <v>90</v>
      </c>
      <c r="UND56" s="359" t="s">
        <v>90</v>
      </c>
      <c r="UNE56" s="359" t="s">
        <v>90</v>
      </c>
      <c r="UNF56" s="359" t="s">
        <v>90</v>
      </c>
      <c r="UNG56" s="359" t="s">
        <v>90</v>
      </c>
      <c r="UNH56" s="359" t="s">
        <v>90</v>
      </c>
      <c r="UNI56" s="359" t="s">
        <v>90</v>
      </c>
      <c r="UNJ56" s="359" t="s">
        <v>90</v>
      </c>
      <c r="UNK56" s="359" t="s">
        <v>90</v>
      </c>
      <c r="UNL56" s="359" t="s">
        <v>90</v>
      </c>
      <c r="UNM56" s="359" t="s">
        <v>90</v>
      </c>
      <c r="UNN56" s="359" t="s">
        <v>90</v>
      </c>
      <c r="UNO56" s="359" t="s">
        <v>90</v>
      </c>
      <c r="UNP56" s="359" t="s">
        <v>90</v>
      </c>
      <c r="UNQ56" s="359" t="s">
        <v>90</v>
      </c>
      <c r="UNR56" s="359" t="s">
        <v>90</v>
      </c>
      <c r="UNS56" s="359" t="s">
        <v>90</v>
      </c>
      <c r="UNT56" s="359" t="s">
        <v>90</v>
      </c>
      <c r="UNU56" s="359" t="s">
        <v>90</v>
      </c>
      <c r="UNV56" s="359" t="s">
        <v>90</v>
      </c>
      <c r="UNW56" s="359" t="s">
        <v>90</v>
      </c>
      <c r="UNX56" s="359" t="s">
        <v>90</v>
      </c>
      <c r="UNY56" s="359" t="s">
        <v>90</v>
      </c>
      <c r="UNZ56" s="359" t="s">
        <v>90</v>
      </c>
      <c r="UOA56" s="359" t="s">
        <v>90</v>
      </c>
      <c r="UOB56" s="359" t="s">
        <v>90</v>
      </c>
      <c r="UOC56" s="359" t="s">
        <v>90</v>
      </c>
      <c r="UOD56" s="359" t="s">
        <v>90</v>
      </c>
      <c r="UOE56" s="359" t="s">
        <v>90</v>
      </c>
      <c r="UOF56" s="359" t="s">
        <v>90</v>
      </c>
      <c r="UOG56" s="359" t="s">
        <v>90</v>
      </c>
      <c r="UOH56" s="359" t="s">
        <v>90</v>
      </c>
      <c r="UOI56" s="359" t="s">
        <v>90</v>
      </c>
      <c r="UOJ56" s="359" t="s">
        <v>90</v>
      </c>
      <c r="UOK56" s="359" t="s">
        <v>90</v>
      </c>
      <c r="UOL56" s="359" t="s">
        <v>90</v>
      </c>
      <c r="UOM56" s="359" t="s">
        <v>90</v>
      </c>
      <c r="UON56" s="359" t="s">
        <v>90</v>
      </c>
      <c r="UOO56" s="359" t="s">
        <v>90</v>
      </c>
      <c r="UOP56" s="359" t="s">
        <v>90</v>
      </c>
      <c r="UOQ56" s="359" t="s">
        <v>90</v>
      </c>
      <c r="UOR56" s="359" t="s">
        <v>90</v>
      </c>
      <c r="UOS56" s="359" t="s">
        <v>90</v>
      </c>
      <c r="UOT56" s="359" t="s">
        <v>90</v>
      </c>
      <c r="UOU56" s="359" t="s">
        <v>90</v>
      </c>
      <c r="UOV56" s="359" t="s">
        <v>90</v>
      </c>
      <c r="UOW56" s="359" t="s">
        <v>90</v>
      </c>
      <c r="UOX56" s="359" t="s">
        <v>90</v>
      </c>
      <c r="UOY56" s="359" t="s">
        <v>90</v>
      </c>
      <c r="UOZ56" s="359" t="s">
        <v>90</v>
      </c>
      <c r="UPA56" s="359" t="s">
        <v>90</v>
      </c>
      <c r="UPB56" s="359" t="s">
        <v>90</v>
      </c>
      <c r="UPC56" s="359" t="s">
        <v>90</v>
      </c>
      <c r="UPD56" s="359" t="s">
        <v>90</v>
      </c>
      <c r="UPE56" s="359" t="s">
        <v>90</v>
      </c>
      <c r="UPF56" s="359" t="s">
        <v>90</v>
      </c>
      <c r="UPG56" s="359" t="s">
        <v>90</v>
      </c>
      <c r="UPH56" s="359" t="s">
        <v>90</v>
      </c>
      <c r="UPI56" s="359" t="s">
        <v>90</v>
      </c>
      <c r="UPJ56" s="359" t="s">
        <v>90</v>
      </c>
      <c r="UPK56" s="359" t="s">
        <v>90</v>
      </c>
      <c r="UPL56" s="359" t="s">
        <v>90</v>
      </c>
      <c r="UPM56" s="359" t="s">
        <v>90</v>
      </c>
      <c r="UPN56" s="359" t="s">
        <v>90</v>
      </c>
      <c r="UPO56" s="359" t="s">
        <v>90</v>
      </c>
      <c r="UPP56" s="359" t="s">
        <v>90</v>
      </c>
      <c r="UPQ56" s="359" t="s">
        <v>90</v>
      </c>
      <c r="UPR56" s="359" t="s">
        <v>90</v>
      </c>
      <c r="UPS56" s="359" t="s">
        <v>90</v>
      </c>
      <c r="UPT56" s="359" t="s">
        <v>90</v>
      </c>
      <c r="UPU56" s="359" t="s">
        <v>90</v>
      </c>
      <c r="UPV56" s="359" t="s">
        <v>90</v>
      </c>
      <c r="UPW56" s="359" t="s">
        <v>90</v>
      </c>
      <c r="UPX56" s="359" t="s">
        <v>90</v>
      </c>
      <c r="UPY56" s="359" t="s">
        <v>90</v>
      </c>
      <c r="UPZ56" s="359" t="s">
        <v>90</v>
      </c>
      <c r="UQA56" s="359" t="s">
        <v>90</v>
      </c>
      <c r="UQB56" s="359" t="s">
        <v>90</v>
      </c>
      <c r="UQC56" s="359" t="s">
        <v>90</v>
      </c>
      <c r="UQD56" s="359" t="s">
        <v>90</v>
      </c>
      <c r="UQE56" s="359" t="s">
        <v>90</v>
      </c>
      <c r="UQF56" s="359" t="s">
        <v>90</v>
      </c>
      <c r="UQG56" s="359" t="s">
        <v>90</v>
      </c>
      <c r="UQH56" s="359" t="s">
        <v>90</v>
      </c>
      <c r="UQI56" s="359" t="s">
        <v>90</v>
      </c>
      <c r="UQJ56" s="359" t="s">
        <v>90</v>
      </c>
      <c r="UQK56" s="359" t="s">
        <v>90</v>
      </c>
      <c r="UQL56" s="359" t="s">
        <v>90</v>
      </c>
      <c r="UQM56" s="359" t="s">
        <v>90</v>
      </c>
      <c r="UQN56" s="359" t="s">
        <v>90</v>
      </c>
      <c r="UQO56" s="359" t="s">
        <v>90</v>
      </c>
      <c r="UQP56" s="359" t="s">
        <v>90</v>
      </c>
      <c r="UQQ56" s="359" t="s">
        <v>90</v>
      </c>
      <c r="UQR56" s="359" t="s">
        <v>90</v>
      </c>
      <c r="UQS56" s="359" t="s">
        <v>90</v>
      </c>
      <c r="UQT56" s="359" t="s">
        <v>90</v>
      </c>
      <c r="UQU56" s="359" t="s">
        <v>90</v>
      </c>
      <c r="UQV56" s="359" t="s">
        <v>90</v>
      </c>
      <c r="UQW56" s="359" t="s">
        <v>90</v>
      </c>
      <c r="UQX56" s="359" t="s">
        <v>90</v>
      </c>
      <c r="UQY56" s="359" t="s">
        <v>90</v>
      </c>
      <c r="UQZ56" s="359" t="s">
        <v>90</v>
      </c>
      <c r="URA56" s="359" t="s">
        <v>90</v>
      </c>
      <c r="URB56" s="359" t="s">
        <v>90</v>
      </c>
      <c r="URC56" s="359" t="s">
        <v>90</v>
      </c>
      <c r="URD56" s="359" t="s">
        <v>90</v>
      </c>
      <c r="URE56" s="359" t="s">
        <v>90</v>
      </c>
      <c r="URF56" s="359" t="s">
        <v>90</v>
      </c>
      <c r="URG56" s="359" t="s">
        <v>90</v>
      </c>
      <c r="URH56" s="359" t="s">
        <v>90</v>
      </c>
      <c r="URI56" s="359" t="s">
        <v>90</v>
      </c>
      <c r="URJ56" s="359" t="s">
        <v>90</v>
      </c>
      <c r="URK56" s="359" t="s">
        <v>90</v>
      </c>
      <c r="URL56" s="359" t="s">
        <v>90</v>
      </c>
      <c r="URM56" s="359" t="s">
        <v>90</v>
      </c>
      <c r="URN56" s="359" t="s">
        <v>90</v>
      </c>
      <c r="URO56" s="359" t="s">
        <v>90</v>
      </c>
      <c r="URP56" s="359" t="s">
        <v>90</v>
      </c>
      <c r="URQ56" s="359" t="s">
        <v>90</v>
      </c>
      <c r="URR56" s="359" t="s">
        <v>90</v>
      </c>
      <c r="URS56" s="359" t="s">
        <v>90</v>
      </c>
      <c r="URT56" s="359" t="s">
        <v>90</v>
      </c>
      <c r="URU56" s="359" t="s">
        <v>90</v>
      </c>
      <c r="URV56" s="359" t="s">
        <v>90</v>
      </c>
      <c r="URW56" s="359" t="s">
        <v>90</v>
      </c>
      <c r="URX56" s="359" t="s">
        <v>90</v>
      </c>
      <c r="URY56" s="359" t="s">
        <v>90</v>
      </c>
      <c r="URZ56" s="359" t="s">
        <v>90</v>
      </c>
      <c r="USA56" s="359" t="s">
        <v>90</v>
      </c>
      <c r="USB56" s="359" t="s">
        <v>90</v>
      </c>
      <c r="USC56" s="359" t="s">
        <v>90</v>
      </c>
      <c r="USD56" s="359" t="s">
        <v>90</v>
      </c>
      <c r="USE56" s="359" t="s">
        <v>90</v>
      </c>
      <c r="USF56" s="359" t="s">
        <v>90</v>
      </c>
      <c r="USG56" s="359" t="s">
        <v>90</v>
      </c>
      <c r="USH56" s="359" t="s">
        <v>90</v>
      </c>
      <c r="USI56" s="359" t="s">
        <v>90</v>
      </c>
      <c r="USJ56" s="359" t="s">
        <v>90</v>
      </c>
      <c r="USK56" s="359" t="s">
        <v>90</v>
      </c>
      <c r="USL56" s="359" t="s">
        <v>90</v>
      </c>
      <c r="USM56" s="359" t="s">
        <v>90</v>
      </c>
      <c r="USN56" s="359" t="s">
        <v>90</v>
      </c>
      <c r="USO56" s="359" t="s">
        <v>90</v>
      </c>
      <c r="USP56" s="359" t="s">
        <v>90</v>
      </c>
      <c r="USQ56" s="359" t="s">
        <v>90</v>
      </c>
      <c r="USR56" s="359" t="s">
        <v>90</v>
      </c>
      <c r="USS56" s="359" t="s">
        <v>90</v>
      </c>
      <c r="UST56" s="359" t="s">
        <v>90</v>
      </c>
      <c r="USU56" s="359" t="s">
        <v>90</v>
      </c>
      <c r="USV56" s="359" t="s">
        <v>90</v>
      </c>
      <c r="USW56" s="359" t="s">
        <v>90</v>
      </c>
      <c r="USX56" s="359" t="s">
        <v>90</v>
      </c>
      <c r="USY56" s="359" t="s">
        <v>90</v>
      </c>
      <c r="USZ56" s="359" t="s">
        <v>90</v>
      </c>
      <c r="UTA56" s="359" t="s">
        <v>90</v>
      </c>
      <c r="UTB56" s="359" t="s">
        <v>90</v>
      </c>
      <c r="UTC56" s="359" t="s">
        <v>90</v>
      </c>
      <c r="UTD56" s="359" t="s">
        <v>90</v>
      </c>
      <c r="UTE56" s="359" t="s">
        <v>90</v>
      </c>
      <c r="UTF56" s="359" t="s">
        <v>90</v>
      </c>
      <c r="UTG56" s="359" t="s">
        <v>90</v>
      </c>
      <c r="UTH56" s="359" t="s">
        <v>90</v>
      </c>
      <c r="UTI56" s="359" t="s">
        <v>90</v>
      </c>
      <c r="UTJ56" s="359" t="s">
        <v>90</v>
      </c>
      <c r="UTK56" s="359" t="s">
        <v>90</v>
      </c>
      <c r="UTL56" s="359" t="s">
        <v>90</v>
      </c>
      <c r="UTM56" s="359" t="s">
        <v>90</v>
      </c>
      <c r="UTN56" s="359" t="s">
        <v>90</v>
      </c>
      <c r="UTO56" s="359" t="s">
        <v>90</v>
      </c>
      <c r="UTP56" s="359" t="s">
        <v>90</v>
      </c>
      <c r="UTQ56" s="359" t="s">
        <v>90</v>
      </c>
      <c r="UTR56" s="359" t="s">
        <v>90</v>
      </c>
      <c r="UTS56" s="359" t="s">
        <v>90</v>
      </c>
      <c r="UTT56" s="359" t="s">
        <v>90</v>
      </c>
      <c r="UTU56" s="359" t="s">
        <v>90</v>
      </c>
      <c r="UTV56" s="359" t="s">
        <v>90</v>
      </c>
      <c r="UTW56" s="359" t="s">
        <v>90</v>
      </c>
      <c r="UTX56" s="359" t="s">
        <v>90</v>
      </c>
      <c r="UTY56" s="359" t="s">
        <v>90</v>
      </c>
      <c r="UTZ56" s="359" t="s">
        <v>90</v>
      </c>
      <c r="UUA56" s="359" t="s">
        <v>90</v>
      </c>
      <c r="UUB56" s="359" t="s">
        <v>90</v>
      </c>
      <c r="UUC56" s="359" t="s">
        <v>90</v>
      </c>
      <c r="UUD56" s="359" t="s">
        <v>90</v>
      </c>
      <c r="UUE56" s="359" t="s">
        <v>90</v>
      </c>
      <c r="UUF56" s="359" t="s">
        <v>90</v>
      </c>
      <c r="UUG56" s="359" t="s">
        <v>90</v>
      </c>
      <c r="UUH56" s="359" t="s">
        <v>90</v>
      </c>
      <c r="UUI56" s="359" t="s">
        <v>90</v>
      </c>
      <c r="UUJ56" s="359" t="s">
        <v>90</v>
      </c>
      <c r="UUK56" s="359" t="s">
        <v>90</v>
      </c>
      <c r="UUL56" s="359" t="s">
        <v>90</v>
      </c>
      <c r="UUM56" s="359" t="s">
        <v>90</v>
      </c>
      <c r="UUN56" s="359" t="s">
        <v>90</v>
      </c>
      <c r="UUO56" s="359" t="s">
        <v>90</v>
      </c>
      <c r="UUP56" s="359" t="s">
        <v>90</v>
      </c>
      <c r="UUQ56" s="359" t="s">
        <v>90</v>
      </c>
      <c r="UUR56" s="359" t="s">
        <v>90</v>
      </c>
      <c r="UUS56" s="359" t="s">
        <v>90</v>
      </c>
      <c r="UUT56" s="359" t="s">
        <v>90</v>
      </c>
      <c r="UUU56" s="359" t="s">
        <v>90</v>
      </c>
      <c r="UUV56" s="359" t="s">
        <v>90</v>
      </c>
      <c r="UUW56" s="359" t="s">
        <v>90</v>
      </c>
      <c r="UUX56" s="359" t="s">
        <v>90</v>
      </c>
      <c r="UUY56" s="359" t="s">
        <v>90</v>
      </c>
      <c r="UUZ56" s="359" t="s">
        <v>90</v>
      </c>
      <c r="UVA56" s="359" t="s">
        <v>90</v>
      </c>
      <c r="UVB56" s="359" t="s">
        <v>90</v>
      </c>
      <c r="UVC56" s="359" t="s">
        <v>90</v>
      </c>
      <c r="UVD56" s="359" t="s">
        <v>90</v>
      </c>
      <c r="UVE56" s="359" t="s">
        <v>90</v>
      </c>
      <c r="UVF56" s="359" t="s">
        <v>90</v>
      </c>
      <c r="UVG56" s="359" t="s">
        <v>90</v>
      </c>
      <c r="UVH56" s="359" t="s">
        <v>90</v>
      </c>
      <c r="UVI56" s="359" t="s">
        <v>90</v>
      </c>
      <c r="UVJ56" s="359" t="s">
        <v>90</v>
      </c>
      <c r="UVK56" s="359" t="s">
        <v>90</v>
      </c>
      <c r="UVL56" s="359" t="s">
        <v>90</v>
      </c>
      <c r="UVM56" s="359" t="s">
        <v>90</v>
      </c>
      <c r="UVN56" s="359" t="s">
        <v>90</v>
      </c>
      <c r="UVO56" s="359" t="s">
        <v>90</v>
      </c>
      <c r="UVP56" s="359" t="s">
        <v>90</v>
      </c>
      <c r="UVQ56" s="359" t="s">
        <v>90</v>
      </c>
      <c r="UVR56" s="359" t="s">
        <v>90</v>
      </c>
      <c r="UVS56" s="359" t="s">
        <v>90</v>
      </c>
      <c r="UVT56" s="359" t="s">
        <v>90</v>
      </c>
      <c r="UVU56" s="359" t="s">
        <v>90</v>
      </c>
      <c r="UVV56" s="359" t="s">
        <v>90</v>
      </c>
      <c r="UVW56" s="359" t="s">
        <v>90</v>
      </c>
      <c r="UVX56" s="359" t="s">
        <v>90</v>
      </c>
      <c r="UVY56" s="359" t="s">
        <v>90</v>
      </c>
      <c r="UVZ56" s="359" t="s">
        <v>90</v>
      </c>
      <c r="UWA56" s="359" t="s">
        <v>90</v>
      </c>
      <c r="UWB56" s="359" t="s">
        <v>90</v>
      </c>
      <c r="UWC56" s="359" t="s">
        <v>90</v>
      </c>
      <c r="UWD56" s="359" t="s">
        <v>90</v>
      </c>
      <c r="UWE56" s="359" t="s">
        <v>90</v>
      </c>
      <c r="UWF56" s="359" t="s">
        <v>90</v>
      </c>
      <c r="UWG56" s="359" t="s">
        <v>90</v>
      </c>
      <c r="UWH56" s="359" t="s">
        <v>90</v>
      </c>
      <c r="UWI56" s="359" t="s">
        <v>90</v>
      </c>
      <c r="UWJ56" s="359" t="s">
        <v>90</v>
      </c>
      <c r="UWK56" s="359" t="s">
        <v>90</v>
      </c>
      <c r="UWL56" s="359" t="s">
        <v>90</v>
      </c>
      <c r="UWM56" s="359" t="s">
        <v>90</v>
      </c>
      <c r="UWN56" s="359" t="s">
        <v>90</v>
      </c>
      <c r="UWO56" s="359" t="s">
        <v>90</v>
      </c>
      <c r="UWP56" s="359" t="s">
        <v>90</v>
      </c>
      <c r="UWQ56" s="359" t="s">
        <v>90</v>
      </c>
      <c r="UWR56" s="359" t="s">
        <v>90</v>
      </c>
      <c r="UWS56" s="359" t="s">
        <v>90</v>
      </c>
      <c r="UWT56" s="359" t="s">
        <v>90</v>
      </c>
      <c r="UWU56" s="359" t="s">
        <v>90</v>
      </c>
      <c r="UWV56" s="359" t="s">
        <v>90</v>
      </c>
      <c r="UWW56" s="359" t="s">
        <v>90</v>
      </c>
      <c r="UWX56" s="359" t="s">
        <v>90</v>
      </c>
      <c r="UWY56" s="359" t="s">
        <v>90</v>
      </c>
      <c r="UWZ56" s="359" t="s">
        <v>90</v>
      </c>
      <c r="UXA56" s="359" t="s">
        <v>90</v>
      </c>
      <c r="UXB56" s="359" t="s">
        <v>90</v>
      </c>
      <c r="UXC56" s="359" t="s">
        <v>90</v>
      </c>
      <c r="UXD56" s="359" t="s">
        <v>90</v>
      </c>
      <c r="UXE56" s="359" t="s">
        <v>90</v>
      </c>
      <c r="UXF56" s="359" t="s">
        <v>90</v>
      </c>
      <c r="UXG56" s="359" t="s">
        <v>90</v>
      </c>
      <c r="UXH56" s="359" t="s">
        <v>90</v>
      </c>
      <c r="UXI56" s="359" t="s">
        <v>90</v>
      </c>
      <c r="UXJ56" s="359" t="s">
        <v>90</v>
      </c>
      <c r="UXK56" s="359" t="s">
        <v>90</v>
      </c>
      <c r="UXL56" s="359" t="s">
        <v>90</v>
      </c>
      <c r="UXM56" s="359" t="s">
        <v>90</v>
      </c>
      <c r="UXN56" s="359" t="s">
        <v>90</v>
      </c>
      <c r="UXO56" s="359" t="s">
        <v>90</v>
      </c>
      <c r="UXP56" s="359" t="s">
        <v>90</v>
      </c>
      <c r="UXQ56" s="359" t="s">
        <v>90</v>
      </c>
      <c r="UXR56" s="359" t="s">
        <v>90</v>
      </c>
      <c r="UXS56" s="359" t="s">
        <v>90</v>
      </c>
      <c r="UXT56" s="359" t="s">
        <v>90</v>
      </c>
      <c r="UXU56" s="359" t="s">
        <v>90</v>
      </c>
      <c r="UXV56" s="359" t="s">
        <v>90</v>
      </c>
      <c r="UXW56" s="359" t="s">
        <v>90</v>
      </c>
      <c r="UXX56" s="359" t="s">
        <v>90</v>
      </c>
      <c r="UXY56" s="359" t="s">
        <v>90</v>
      </c>
      <c r="UXZ56" s="359" t="s">
        <v>90</v>
      </c>
      <c r="UYA56" s="359" t="s">
        <v>90</v>
      </c>
      <c r="UYB56" s="359" t="s">
        <v>90</v>
      </c>
      <c r="UYC56" s="359" t="s">
        <v>90</v>
      </c>
      <c r="UYD56" s="359" t="s">
        <v>90</v>
      </c>
      <c r="UYE56" s="359" t="s">
        <v>90</v>
      </c>
      <c r="UYF56" s="359" t="s">
        <v>90</v>
      </c>
      <c r="UYG56" s="359" t="s">
        <v>90</v>
      </c>
      <c r="UYH56" s="359" t="s">
        <v>90</v>
      </c>
      <c r="UYI56" s="359" t="s">
        <v>90</v>
      </c>
      <c r="UYJ56" s="359" t="s">
        <v>90</v>
      </c>
      <c r="UYK56" s="359" t="s">
        <v>90</v>
      </c>
      <c r="UYL56" s="359" t="s">
        <v>90</v>
      </c>
      <c r="UYM56" s="359" t="s">
        <v>90</v>
      </c>
      <c r="UYN56" s="359" t="s">
        <v>90</v>
      </c>
      <c r="UYO56" s="359" t="s">
        <v>90</v>
      </c>
      <c r="UYP56" s="359" t="s">
        <v>90</v>
      </c>
      <c r="UYQ56" s="359" t="s">
        <v>90</v>
      </c>
      <c r="UYR56" s="359" t="s">
        <v>90</v>
      </c>
      <c r="UYS56" s="359" t="s">
        <v>90</v>
      </c>
      <c r="UYT56" s="359" t="s">
        <v>90</v>
      </c>
      <c r="UYU56" s="359" t="s">
        <v>90</v>
      </c>
      <c r="UYV56" s="359" t="s">
        <v>90</v>
      </c>
      <c r="UYW56" s="359" t="s">
        <v>90</v>
      </c>
      <c r="UYX56" s="359" t="s">
        <v>90</v>
      </c>
      <c r="UYY56" s="359" t="s">
        <v>90</v>
      </c>
      <c r="UYZ56" s="359" t="s">
        <v>90</v>
      </c>
      <c r="UZA56" s="359" t="s">
        <v>90</v>
      </c>
      <c r="UZB56" s="359" t="s">
        <v>90</v>
      </c>
      <c r="UZC56" s="359" t="s">
        <v>90</v>
      </c>
      <c r="UZD56" s="359" t="s">
        <v>90</v>
      </c>
      <c r="UZE56" s="359" t="s">
        <v>90</v>
      </c>
      <c r="UZF56" s="359" t="s">
        <v>90</v>
      </c>
      <c r="UZG56" s="359" t="s">
        <v>90</v>
      </c>
      <c r="UZH56" s="359" t="s">
        <v>90</v>
      </c>
      <c r="UZI56" s="359" t="s">
        <v>90</v>
      </c>
      <c r="UZJ56" s="359" t="s">
        <v>90</v>
      </c>
      <c r="UZK56" s="359" t="s">
        <v>90</v>
      </c>
      <c r="UZL56" s="359" t="s">
        <v>90</v>
      </c>
      <c r="UZM56" s="359" t="s">
        <v>90</v>
      </c>
      <c r="UZN56" s="359" t="s">
        <v>90</v>
      </c>
      <c r="UZO56" s="359" t="s">
        <v>90</v>
      </c>
      <c r="UZP56" s="359" t="s">
        <v>90</v>
      </c>
      <c r="UZQ56" s="359" t="s">
        <v>90</v>
      </c>
      <c r="UZR56" s="359" t="s">
        <v>90</v>
      </c>
      <c r="UZS56" s="359" t="s">
        <v>90</v>
      </c>
      <c r="UZT56" s="359" t="s">
        <v>90</v>
      </c>
      <c r="UZU56" s="359" t="s">
        <v>90</v>
      </c>
      <c r="UZV56" s="359" t="s">
        <v>90</v>
      </c>
      <c r="UZW56" s="359" t="s">
        <v>90</v>
      </c>
      <c r="UZX56" s="359" t="s">
        <v>90</v>
      </c>
      <c r="UZY56" s="359" t="s">
        <v>90</v>
      </c>
      <c r="UZZ56" s="359" t="s">
        <v>90</v>
      </c>
      <c r="VAA56" s="359" t="s">
        <v>90</v>
      </c>
      <c r="VAB56" s="359" t="s">
        <v>90</v>
      </c>
      <c r="VAC56" s="359" t="s">
        <v>90</v>
      </c>
      <c r="VAD56" s="359" t="s">
        <v>90</v>
      </c>
      <c r="VAE56" s="359" t="s">
        <v>90</v>
      </c>
      <c r="VAF56" s="359" t="s">
        <v>90</v>
      </c>
      <c r="VAG56" s="359" t="s">
        <v>90</v>
      </c>
      <c r="VAH56" s="359" t="s">
        <v>90</v>
      </c>
      <c r="VAI56" s="359" t="s">
        <v>90</v>
      </c>
      <c r="VAJ56" s="359" t="s">
        <v>90</v>
      </c>
      <c r="VAK56" s="359" t="s">
        <v>90</v>
      </c>
      <c r="VAL56" s="359" t="s">
        <v>90</v>
      </c>
      <c r="VAM56" s="359" t="s">
        <v>90</v>
      </c>
      <c r="VAN56" s="359" t="s">
        <v>90</v>
      </c>
      <c r="VAO56" s="359" t="s">
        <v>90</v>
      </c>
      <c r="VAP56" s="359" t="s">
        <v>90</v>
      </c>
      <c r="VAQ56" s="359" t="s">
        <v>90</v>
      </c>
      <c r="VAR56" s="359" t="s">
        <v>90</v>
      </c>
      <c r="VAS56" s="359" t="s">
        <v>90</v>
      </c>
      <c r="VAT56" s="359" t="s">
        <v>90</v>
      </c>
      <c r="VAU56" s="359" t="s">
        <v>90</v>
      </c>
      <c r="VAV56" s="359" t="s">
        <v>90</v>
      </c>
      <c r="VAW56" s="359" t="s">
        <v>90</v>
      </c>
      <c r="VAX56" s="359" t="s">
        <v>90</v>
      </c>
      <c r="VAY56" s="359" t="s">
        <v>90</v>
      </c>
      <c r="VAZ56" s="359" t="s">
        <v>90</v>
      </c>
      <c r="VBA56" s="359" t="s">
        <v>90</v>
      </c>
      <c r="VBB56" s="359" t="s">
        <v>90</v>
      </c>
      <c r="VBC56" s="359" t="s">
        <v>90</v>
      </c>
      <c r="VBD56" s="359" t="s">
        <v>90</v>
      </c>
      <c r="VBE56" s="359" t="s">
        <v>90</v>
      </c>
      <c r="VBF56" s="359" t="s">
        <v>90</v>
      </c>
      <c r="VBG56" s="359" t="s">
        <v>90</v>
      </c>
      <c r="VBH56" s="359" t="s">
        <v>90</v>
      </c>
      <c r="VBI56" s="359" t="s">
        <v>90</v>
      </c>
      <c r="VBJ56" s="359" t="s">
        <v>90</v>
      </c>
      <c r="VBK56" s="359" t="s">
        <v>90</v>
      </c>
      <c r="VBL56" s="359" t="s">
        <v>90</v>
      </c>
      <c r="VBM56" s="359" t="s">
        <v>90</v>
      </c>
      <c r="VBN56" s="359" t="s">
        <v>90</v>
      </c>
      <c r="VBO56" s="359" t="s">
        <v>90</v>
      </c>
      <c r="VBP56" s="359" t="s">
        <v>90</v>
      </c>
      <c r="VBQ56" s="359" t="s">
        <v>90</v>
      </c>
      <c r="VBR56" s="359" t="s">
        <v>90</v>
      </c>
      <c r="VBS56" s="359" t="s">
        <v>90</v>
      </c>
      <c r="VBT56" s="359" t="s">
        <v>90</v>
      </c>
      <c r="VBU56" s="359" t="s">
        <v>90</v>
      </c>
      <c r="VBV56" s="359" t="s">
        <v>90</v>
      </c>
      <c r="VBW56" s="359" t="s">
        <v>90</v>
      </c>
      <c r="VBX56" s="359" t="s">
        <v>90</v>
      </c>
      <c r="VBY56" s="359" t="s">
        <v>90</v>
      </c>
      <c r="VBZ56" s="359" t="s">
        <v>90</v>
      </c>
      <c r="VCA56" s="359" t="s">
        <v>90</v>
      </c>
      <c r="VCB56" s="359" t="s">
        <v>90</v>
      </c>
      <c r="VCC56" s="359" t="s">
        <v>90</v>
      </c>
      <c r="VCD56" s="359" t="s">
        <v>90</v>
      </c>
      <c r="VCE56" s="359" t="s">
        <v>90</v>
      </c>
      <c r="VCF56" s="359" t="s">
        <v>90</v>
      </c>
      <c r="VCG56" s="359" t="s">
        <v>90</v>
      </c>
      <c r="VCH56" s="359" t="s">
        <v>90</v>
      </c>
      <c r="VCI56" s="359" t="s">
        <v>90</v>
      </c>
      <c r="VCJ56" s="359" t="s">
        <v>90</v>
      </c>
      <c r="VCK56" s="359" t="s">
        <v>90</v>
      </c>
      <c r="VCL56" s="359" t="s">
        <v>90</v>
      </c>
      <c r="VCM56" s="359" t="s">
        <v>90</v>
      </c>
      <c r="VCN56" s="359" t="s">
        <v>90</v>
      </c>
      <c r="VCO56" s="359" t="s">
        <v>90</v>
      </c>
      <c r="VCP56" s="359" t="s">
        <v>90</v>
      </c>
      <c r="VCQ56" s="359" t="s">
        <v>90</v>
      </c>
      <c r="VCR56" s="359" t="s">
        <v>90</v>
      </c>
      <c r="VCS56" s="359" t="s">
        <v>90</v>
      </c>
      <c r="VCT56" s="359" t="s">
        <v>90</v>
      </c>
      <c r="VCU56" s="359" t="s">
        <v>90</v>
      </c>
      <c r="VCV56" s="359" t="s">
        <v>90</v>
      </c>
      <c r="VCW56" s="359" t="s">
        <v>90</v>
      </c>
      <c r="VCX56" s="359" t="s">
        <v>90</v>
      </c>
      <c r="VCY56" s="359" t="s">
        <v>90</v>
      </c>
      <c r="VCZ56" s="359" t="s">
        <v>90</v>
      </c>
      <c r="VDA56" s="359" t="s">
        <v>90</v>
      </c>
      <c r="VDB56" s="359" t="s">
        <v>90</v>
      </c>
      <c r="VDC56" s="359" t="s">
        <v>90</v>
      </c>
      <c r="VDD56" s="359" t="s">
        <v>90</v>
      </c>
      <c r="VDE56" s="359" t="s">
        <v>90</v>
      </c>
      <c r="VDF56" s="359" t="s">
        <v>90</v>
      </c>
      <c r="VDG56" s="359" t="s">
        <v>90</v>
      </c>
      <c r="VDH56" s="359" t="s">
        <v>90</v>
      </c>
      <c r="VDI56" s="359" t="s">
        <v>90</v>
      </c>
      <c r="VDJ56" s="359" t="s">
        <v>90</v>
      </c>
      <c r="VDK56" s="359" t="s">
        <v>90</v>
      </c>
      <c r="VDL56" s="359" t="s">
        <v>90</v>
      </c>
      <c r="VDM56" s="359" t="s">
        <v>90</v>
      </c>
      <c r="VDN56" s="359" t="s">
        <v>90</v>
      </c>
      <c r="VDO56" s="359" t="s">
        <v>90</v>
      </c>
      <c r="VDP56" s="359" t="s">
        <v>90</v>
      </c>
      <c r="VDQ56" s="359" t="s">
        <v>90</v>
      </c>
      <c r="VDR56" s="359" t="s">
        <v>90</v>
      </c>
      <c r="VDS56" s="359" t="s">
        <v>90</v>
      </c>
      <c r="VDT56" s="359" t="s">
        <v>90</v>
      </c>
      <c r="VDU56" s="359" t="s">
        <v>90</v>
      </c>
      <c r="VDV56" s="359" t="s">
        <v>90</v>
      </c>
      <c r="VDW56" s="359" t="s">
        <v>90</v>
      </c>
      <c r="VDX56" s="359" t="s">
        <v>90</v>
      </c>
      <c r="VDY56" s="359" t="s">
        <v>90</v>
      </c>
      <c r="VDZ56" s="359" t="s">
        <v>90</v>
      </c>
      <c r="VEA56" s="359" t="s">
        <v>90</v>
      </c>
      <c r="VEB56" s="359" t="s">
        <v>90</v>
      </c>
      <c r="VEC56" s="359" t="s">
        <v>90</v>
      </c>
      <c r="VED56" s="359" t="s">
        <v>90</v>
      </c>
      <c r="VEE56" s="359" t="s">
        <v>90</v>
      </c>
      <c r="VEF56" s="359" t="s">
        <v>90</v>
      </c>
      <c r="VEG56" s="359" t="s">
        <v>90</v>
      </c>
      <c r="VEH56" s="359" t="s">
        <v>90</v>
      </c>
      <c r="VEI56" s="359" t="s">
        <v>90</v>
      </c>
      <c r="VEJ56" s="359" t="s">
        <v>90</v>
      </c>
      <c r="VEK56" s="359" t="s">
        <v>90</v>
      </c>
      <c r="VEL56" s="359" t="s">
        <v>90</v>
      </c>
      <c r="VEM56" s="359" t="s">
        <v>90</v>
      </c>
      <c r="VEN56" s="359" t="s">
        <v>90</v>
      </c>
      <c r="VEO56" s="359" t="s">
        <v>90</v>
      </c>
      <c r="VEP56" s="359" t="s">
        <v>90</v>
      </c>
      <c r="VEQ56" s="359" t="s">
        <v>90</v>
      </c>
      <c r="VER56" s="359" t="s">
        <v>90</v>
      </c>
      <c r="VES56" s="359" t="s">
        <v>90</v>
      </c>
      <c r="VET56" s="359" t="s">
        <v>90</v>
      </c>
      <c r="VEU56" s="359" t="s">
        <v>90</v>
      </c>
      <c r="VEV56" s="359" t="s">
        <v>90</v>
      </c>
      <c r="VEW56" s="359" t="s">
        <v>90</v>
      </c>
      <c r="VEX56" s="359" t="s">
        <v>90</v>
      </c>
      <c r="VEY56" s="359" t="s">
        <v>90</v>
      </c>
      <c r="VEZ56" s="359" t="s">
        <v>90</v>
      </c>
      <c r="VFA56" s="359" t="s">
        <v>90</v>
      </c>
      <c r="VFB56" s="359" t="s">
        <v>90</v>
      </c>
      <c r="VFC56" s="359" t="s">
        <v>90</v>
      </c>
      <c r="VFD56" s="359" t="s">
        <v>90</v>
      </c>
      <c r="VFE56" s="359" t="s">
        <v>90</v>
      </c>
      <c r="VFF56" s="359" t="s">
        <v>90</v>
      </c>
      <c r="VFG56" s="359" t="s">
        <v>90</v>
      </c>
      <c r="VFH56" s="359" t="s">
        <v>90</v>
      </c>
      <c r="VFI56" s="359" t="s">
        <v>90</v>
      </c>
      <c r="VFJ56" s="359" t="s">
        <v>90</v>
      </c>
      <c r="VFK56" s="359" t="s">
        <v>90</v>
      </c>
      <c r="VFL56" s="359" t="s">
        <v>90</v>
      </c>
      <c r="VFM56" s="359" t="s">
        <v>90</v>
      </c>
      <c r="VFN56" s="359" t="s">
        <v>90</v>
      </c>
      <c r="VFO56" s="359" t="s">
        <v>90</v>
      </c>
      <c r="VFP56" s="359" t="s">
        <v>90</v>
      </c>
      <c r="VFQ56" s="359" t="s">
        <v>90</v>
      </c>
      <c r="VFR56" s="359" t="s">
        <v>90</v>
      </c>
      <c r="VFS56" s="359" t="s">
        <v>90</v>
      </c>
      <c r="VFT56" s="359" t="s">
        <v>90</v>
      </c>
      <c r="VFU56" s="359" t="s">
        <v>90</v>
      </c>
      <c r="VFV56" s="359" t="s">
        <v>90</v>
      </c>
      <c r="VFW56" s="359" t="s">
        <v>90</v>
      </c>
      <c r="VFX56" s="359" t="s">
        <v>90</v>
      </c>
      <c r="VFY56" s="359" t="s">
        <v>90</v>
      </c>
      <c r="VFZ56" s="359" t="s">
        <v>90</v>
      </c>
      <c r="VGA56" s="359" t="s">
        <v>90</v>
      </c>
      <c r="VGB56" s="359" t="s">
        <v>90</v>
      </c>
      <c r="VGC56" s="359" t="s">
        <v>90</v>
      </c>
      <c r="VGD56" s="359" t="s">
        <v>90</v>
      </c>
      <c r="VGE56" s="359" t="s">
        <v>90</v>
      </c>
      <c r="VGF56" s="359" t="s">
        <v>90</v>
      </c>
      <c r="VGG56" s="359" t="s">
        <v>90</v>
      </c>
      <c r="VGH56" s="359" t="s">
        <v>90</v>
      </c>
      <c r="VGI56" s="359" t="s">
        <v>90</v>
      </c>
      <c r="VGJ56" s="359" t="s">
        <v>90</v>
      </c>
      <c r="VGK56" s="359" t="s">
        <v>90</v>
      </c>
      <c r="VGL56" s="359" t="s">
        <v>90</v>
      </c>
      <c r="VGM56" s="359" t="s">
        <v>90</v>
      </c>
      <c r="VGN56" s="359" t="s">
        <v>90</v>
      </c>
      <c r="VGO56" s="359" t="s">
        <v>90</v>
      </c>
      <c r="VGP56" s="359" t="s">
        <v>90</v>
      </c>
      <c r="VGQ56" s="359" t="s">
        <v>90</v>
      </c>
      <c r="VGR56" s="359" t="s">
        <v>90</v>
      </c>
      <c r="VGS56" s="359" t="s">
        <v>90</v>
      </c>
      <c r="VGT56" s="359" t="s">
        <v>90</v>
      </c>
      <c r="VGU56" s="359" t="s">
        <v>90</v>
      </c>
      <c r="VGV56" s="359" t="s">
        <v>90</v>
      </c>
      <c r="VGW56" s="359" t="s">
        <v>90</v>
      </c>
      <c r="VGX56" s="359" t="s">
        <v>90</v>
      </c>
      <c r="VGY56" s="359" t="s">
        <v>90</v>
      </c>
      <c r="VGZ56" s="359" t="s">
        <v>90</v>
      </c>
      <c r="VHA56" s="359" t="s">
        <v>90</v>
      </c>
      <c r="VHB56" s="359" t="s">
        <v>90</v>
      </c>
      <c r="VHC56" s="359" t="s">
        <v>90</v>
      </c>
      <c r="VHD56" s="359" t="s">
        <v>90</v>
      </c>
      <c r="VHE56" s="359" t="s">
        <v>90</v>
      </c>
      <c r="VHF56" s="359" t="s">
        <v>90</v>
      </c>
      <c r="VHG56" s="359" t="s">
        <v>90</v>
      </c>
      <c r="VHH56" s="359" t="s">
        <v>90</v>
      </c>
      <c r="VHI56" s="359" t="s">
        <v>90</v>
      </c>
      <c r="VHJ56" s="359" t="s">
        <v>90</v>
      </c>
      <c r="VHK56" s="359" t="s">
        <v>90</v>
      </c>
      <c r="VHL56" s="359" t="s">
        <v>90</v>
      </c>
      <c r="VHM56" s="359" t="s">
        <v>90</v>
      </c>
      <c r="VHN56" s="359" t="s">
        <v>90</v>
      </c>
      <c r="VHO56" s="359" t="s">
        <v>90</v>
      </c>
      <c r="VHP56" s="359" t="s">
        <v>90</v>
      </c>
      <c r="VHQ56" s="359" t="s">
        <v>90</v>
      </c>
      <c r="VHR56" s="359" t="s">
        <v>90</v>
      </c>
      <c r="VHS56" s="359" t="s">
        <v>90</v>
      </c>
      <c r="VHT56" s="359" t="s">
        <v>90</v>
      </c>
      <c r="VHU56" s="359" t="s">
        <v>90</v>
      </c>
      <c r="VHV56" s="359" t="s">
        <v>90</v>
      </c>
      <c r="VHW56" s="359" t="s">
        <v>90</v>
      </c>
      <c r="VHX56" s="359" t="s">
        <v>90</v>
      </c>
      <c r="VHY56" s="359" t="s">
        <v>90</v>
      </c>
      <c r="VHZ56" s="359" t="s">
        <v>90</v>
      </c>
      <c r="VIA56" s="359" t="s">
        <v>90</v>
      </c>
      <c r="VIB56" s="359" t="s">
        <v>90</v>
      </c>
      <c r="VIC56" s="359" t="s">
        <v>90</v>
      </c>
      <c r="VID56" s="359" t="s">
        <v>90</v>
      </c>
      <c r="VIE56" s="359" t="s">
        <v>90</v>
      </c>
      <c r="VIF56" s="359" t="s">
        <v>90</v>
      </c>
      <c r="VIG56" s="359" t="s">
        <v>90</v>
      </c>
      <c r="VIH56" s="359" t="s">
        <v>90</v>
      </c>
      <c r="VII56" s="359" t="s">
        <v>90</v>
      </c>
      <c r="VIJ56" s="359" t="s">
        <v>90</v>
      </c>
      <c r="VIK56" s="359" t="s">
        <v>90</v>
      </c>
      <c r="VIL56" s="359" t="s">
        <v>90</v>
      </c>
      <c r="VIM56" s="359" t="s">
        <v>90</v>
      </c>
      <c r="VIN56" s="359" t="s">
        <v>90</v>
      </c>
      <c r="VIO56" s="359" t="s">
        <v>90</v>
      </c>
      <c r="VIP56" s="359" t="s">
        <v>90</v>
      </c>
      <c r="VIQ56" s="359" t="s">
        <v>90</v>
      </c>
      <c r="VIR56" s="359" t="s">
        <v>90</v>
      </c>
      <c r="VIS56" s="359" t="s">
        <v>90</v>
      </c>
      <c r="VIT56" s="359" t="s">
        <v>90</v>
      </c>
      <c r="VIU56" s="359" t="s">
        <v>90</v>
      </c>
      <c r="VIV56" s="359" t="s">
        <v>90</v>
      </c>
      <c r="VIW56" s="359" t="s">
        <v>90</v>
      </c>
      <c r="VIX56" s="359" t="s">
        <v>90</v>
      </c>
      <c r="VIY56" s="359" t="s">
        <v>90</v>
      </c>
      <c r="VIZ56" s="359" t="s">
        <v>90</v>
      </c>
      <c r="VJA56" s="359" t="s">
        <v>90</v>
      </c>
      <c r="VJB56" s="359" t="s">
        <v>90</v>
      </c>
      <c r="VJC56" s="359" t="s">
        <v>90</v>
      </c>
      <c r="VJD56" s="359" t="s">
        <v>90</v>
      </c>
      <c r="VJE56" s="359" t="s">
        <v>90</v>
      </c>
      <c r="VJF56" s="359" t="s">
        <v>90</v>
      </c>
      <c r="VJG56" s="359" t="s">
        <v>90</v>
      </c>
      <c r="VJH56" s="359" t="s">
        <v>90</v>
      </c>
      <c r="VJI56" s="359" t="s">
        <v>90</v>
      </c>
      <c r="VJJ56" s="359" t="s">
        <v>90</v>
      </c>
      <c r="VJK56" s="359" t="s">
        <v>90</v>
      </c>
      <c r="VJL56" s="359" t="s">
        <v>90</v>
      </c>
      <c r="VJM56" s="359" t="s">
        <v>90</v>
      </c>
      <c r="VJN56" s="359" t="s">
        <v>90</v>
      </c>
      <c r="VJO56" s="359" t="s">
        <v>90</v>
      </c>
      <c r="VJP56" s="359" t="s">
        <v>90</v>
      </c>
      <c r="VJQ56" s="359" t="s">
        <v>90</v>
      </c>
      <c r="VJR56" s="359" t="s">
        <v>90</v>
      </c>
      <c r="VJS56" s="359" t="s">
        <v>90</v>
      </c>
      <c r="VJT56" s="359" t="s">
        <v>90</v>
      </c>
      <c r="VJU56" s="359" t="s">
        <v>90</v>
      </c>
      <c r="VJV56" s="359" t="s">
        <v>90</v>
      </c>
      <c r="VJW56" s="359" t="s">
        <v>90</v>
      </c>
      <c r="VJX56" s="359" t="s">
        <v>90</v>
      </c>
      <c r="VJY56" s="359" t="s">
        <v>90</v>
      </c>
      <c r="VJZ56" s="359" t="s">
        <v>90</v>
      </c>
      <c r="VKA56" s="359" t="s">
        <v>90</v>
      </c>
      <c r="VKB56" s="359" t="s">
        <v>90</v>
      </c>
      <c r="VKC56" s="359" t="s">
        <v>90</v>
      </c>
      <c r="VKD56" s="359" t="s">
        <v>90</v>
      </c>
      <c r="VKE56" s="359" t="s">
        <v>90</v>
      </c>
      <c r="VKF56" s="359" t="s">
        <v>90</v>
      </c>
      <c r="VKG56" s="359" t="s">
        <v>90</v>
      </c>
      <c r="VKH56" s="359" t="s">
        <v>90</v>
      </c>
      <c r="VKI56" s="359" t="s">
        <v>90</v>
      </c>
      <c r="VKJ56" s="359" t="s">
        <v>90</v>
      </c>
      <c r="VKK56" s="359" t="s">
        <v>90</v>
      </c>
      <c r="VKL56" s="359" t="s">
        <v>90</v>
      </c>
      <c r="VKM56" s="359" t="s">
        <v>90</v>
      </c>
      <c r="VKN56" s="359" t="s">
        <v>90</v>
      </c>
      <c r="VKO56" s="359" t="s">
        <v>90</v>
      </c>
      <c r="VKP56" s="359" t="s">
        <v>90</v>
      </c>
      <c r="VKQ56" s="359" t="s">
        <v>90</v>
      </c>
      <c r="VKR56" s="359" t="s">
        <v>90</v>
      </c>
      <c r="VKS56" s="359" t="s">
        <v>90</v>
      </c>
      <c r="VKT56" s="359" t="s">
        <v>90</v>
      </c>
      <c r="VKU56" s="359" t="s">
        <v>90</v>
      </c>
      <c r="VKV56" s="359" t="s">
        <v>90</v>
      </c>
      <c r="VKW56" s="359" t="s">
        <v>90</v>
      </c>
      <c r="VKX56" s="359" t="s">
        <v>90</v>
      </c>
      <c r="VKY56" s="359" t="s">
        <v>90</v>
      </c>
      <c r="VKZ56" s="359" t="s">
        <v>90</v>
      </c>
      <c r="VLA56" s="359" t="s">
        <v>90</v>
      </c>
      <c r="VLB56" s="359" t="s">
        <v>90</v>
      </c>
      <c r="VLC56" s="359" t="s">
        <v>90</v>
      </c>
      <c r="VLD56" s="359" t="s">
        <v>90</v>
      </c>
      <c r="VLE56" s="359" t="s">
        <v>90</v>
      </c>
      <c r="VLF56" s="359" t="s">
        <v>90</v>
      </c>
      <c r="VLG56" s="359" t="s">
        <v>90</v>
      </c>
      <c r="VLH56" s="359" t="s">
        <v>90</v>
      </c>
      <c r="VLI56" s="359" t="s">
        <v>90</v>
      </c>
      <c r="VLJ56" s="359" t="s">
        <v>90</v>
      </c>
      <c r="VLK56" s="359" t="s">
        <v>90</v>
      </c>
      <c r="VLL56" s="359" t="s">
        <v>90</v>
      </c>
      <c r="VLM56" s="359" t="s">
        <v>90</v>
      </c>
      <c r="VLN56" s="359" t="s">
        <v>90</v>
      </c>
      <c r="VLO56" s="359" t="s">
        <v>90</v>
      </c>
      <c r="VLP56" s="359" t="s">
        <v>90</v>
      </c>
      <c r="VLQ56" s="359" t="s">
        <v>90</v>
      </c>
      <c r="VLR56" s="359" t="s">
        <v>90</v>
      </c>
      <c r="VLS56" s="359" t="s">
        <v>90</v>
      </c>
      <c r="VLT56" s="359" t="s">
        <v>90</v>
      </c>
      <c r="VLU56" s="359" t="s">
        <v>90</v>
      </c>
      <c r="VLV56" s="359" t="s">
        <v>90</v>
      </c>
      <c r="VLW56" s="359" t="s">
        <v>90</v>
      </c>
      <c r="VLX56" s="359" t="s">
        <v>90</v>
      </c>
      <c r="VLY56" s="359" t="s">
        <v>90</v>
      </c>
      <c r="VLZ56" s="359" t="s">
        <v>90</v>
      </c>
      <c r="VMA56" s="359" t="s">
        <v>90</v>
      </c>
      <c r="VMB56" s="359" t="s">
        <v>90</v>
      </c>
      <c r="VMC56" s="359" t="s">
        <v>90</v>
      </c>
      <c r="VMD56" s="359" t="s">
        <v>90</v>
      </c>
      <c r="VME56" s="359" t="s">
        <v>90</v>
      </c>
      <c r="VMF56" s="359" t="s">
        <v>90</v>
      </c>
      <c r="VMG56" s="359" t="s">
        <v>90</v>
      </c>
      <c r="VMH56" s="359" t="s">
        <v>90</v>
      </c>
      <c r="VMI56" s="359" t="s">
        <v>90</v>
      </c>
      <c r="VMJ56" s="359" t="s">
        <v>90</v>
      </c>
      <c r="VMK56" s="359" t="s">
        <v>90</v>
      </c>
      <c r="VML56" s="359" t="s">
        <v>90</v>
      </c>
      <c r="VMM56" s="359" t="s">
        <v>90</v>
      </c>
      <c r="VMN56" s="359" t="s">
        <v>90</v>
      </c>
      <c r="VMO56" s="359" t="s">
        <v>90</v>
      </c>
      <c r="VMP56" s="359" t="s">
        <v>90</v>
      </c>
      <c r="VMQ56" s="359" t="s">
        <v>90</v>
      </c>
      <c r="VMR56" s="359" t="s">
        <v>90</v>
      </c>
      <c r="VMS56" s="359" t="s">
        <v>90</v>
      </c>
      <c r="VMT56" s="359" t="s">
        <v>90</v>
      </c>
      <c r="VMU56" s="359" t="s">
        <v>90</v>
      </c>
      <c r="VMV56" s="359" t="s">
        <v>90</v>
      </c>
      <c r="VMW56" s="359" t="s">
        <v>90</v>
      </c>
      <c r="VMX56" s="359" t="s">
        <v>90</v>
      </c>
      <c r="VMY56" s="359" t="s">
        <v>90</v>
      </c>
      <c r="VMZ56" s="359" t="s">
        <v>90</v>
      </c>
      <c r="VNA56" s="359" t="s">
        <v>90</v>
      </c>
      <c r="VNB56" s="359" t="s">
        <v>90</v>
      </c>
      <c r="VNC56" s="359" t="s">
        <v>90</v>
      </c>
      <c r="VND56" s="359" t="s">
        <v>90</v>
      </c>
      <c r="VNE56" s="359" t="s">
        <v>90</v>
      </c>
      <c r="VNF56" s="359" t="s">
        <v>90</v>
      </c>
      <c r="VNG56" s="359" t="s">
        <v>90</v>
      </c>
      <c r="VNH56" s="359" t="s">
        <v>90</v>
      </c>
      <c r="VNI56" s="359" t="s">
        <v>90</v>
      </c>
      <c r="VNJ56" s="359" t="s">
        <v>90</v>
      </c>
      <c r="VNK56" s="359" t="s">
        <v>90</v>
      </c>
      <c r="VNL56" s="359" t="s">
        <v>90</v>
      </c>
      <c r="VNM56" s="359" t="s">
        <v>90</v>
      </c>
      <c r="VNN56" s="359" t="s">
        <v>90</v>
      </c>
      <c r="VNO56" s="359" t="s">
        <v>90</v>
      </c>
      <c r="VNP56" s="359" t="s">
        <v>90</v>
      </c>
      <c r="VNQ56" s="359" t="s">
        <v>90</v>
      </c>
      <c r="VNR56" s="359" t="s">
        <v>90</v>
      </c>
      <c r="VNS56" s="359" t="s">
        <v>90</v>
      </c>
      <c r="VNT56" s="359" t="s">
        <v>90</v>
      </c>
      <c r="VNU56" s="359" t="s">
        <v>90</v>
      </c>
      <c r="VNV56" s="359" t="s">
        <v>90</v>
      </c>
      <c r="VNW56" s="359" t="s">
        <v>90</v>
      </c>
      <c r="VNX56" s="359" t="s">
        <v>90</v>
      </c>
      <c r="VNY56" s="359" t="s">
        <v>90</v>
      </c>
      <c r="VNZ56" s="359" t="s">
        <v>90</v>
      </c>
      <c r="VOA56" s="359" t="s">
        <v>90</v>
      </c>
      <c r="VOB56" s="359" t="s">
        <v>90</v>
      </c>
      <c r="VOC56" s="359" t="s">
        <v>90</v>
      </c>
      <c r="VOD56" s="359" t="s">
        <v>90</v>
      </c>
      <c r="VOE56" s="359" t="s">
        <v>90</v>
      </c>
      <c r="VOF56" s="359" t="s">
        <v>90</v>
      </c>
      <c r="VOG56" s="359" t="s">
        <v>90</v>
      </c>
      <c r="VOH56" s="359" t="s">
        <v>90</v>
      </c>
      <c r="VOI56" s="359" t="s">
        <v>90</v>
      </c>
      <c r="VOJ56" s="359" t="s">
        <v>90</v>
      </c>
      <c r="VOK56" s="359" t="s">
        <v>90</v>
      </c>
      <c r="VOL56" s="359" t="s">
        <v>90</v>
      </c>
      <c r="VOM56" s="359" t="s">
        <v>90</v>
      </c>
      <c r="VON56" s="359" t="s">
        <v>90</v>
      </c>
      <c r="VOO56" s="359" t="s">
        <v>90</v>
      </c>
      <c r="VOP56" s="359" t="s">
        <v>90</v>
      </c>
      <c r="VOQ56" s="359" t="s">
        <v>90</v>
      </c>
      <c r="VOR56" s="359" t="s">
        <v>90</v>
      </c>
      <c r="VOS56" s="359" t="s">
        <v>90</v>
      </c>
      <c r="VOT56" s="359" t="s">
        <v>90</v>
      </c>
      <c r="VOU56" s="359" t="s">
        <v>90</v>
      </c>
      <c r="VOV56" s="359" t="s">
        <v>90</v>
      </c>
      <c r="VOW56" s="359" t="s">
        <v>90</v>
      </c>
      <c r="VOX56" s="359" t="s">
        <v>90</v>
      </c>
      <c r="VOY56" s="359" t="s">
        <v>90</v>
      </c>
      <c r="VOZ56" s="359" t="s">
        <v>90</v>
      </c>
      <c r="VPA56" s="359" t="s">
        <v>90</v>
      </c>
      <c r="VPB56" s="359" t="s">
        <v>90</v>
      </c>
      <c r="VPC56" s="359" t="s">
        <v>90</v>
      </c>
      <c r="VPD56" s="359" t="s">
        <v>90</v>
      </c>
      <c r="VPE56" s="359" t="s">
        <v>90</v>
      </c>
      <c r="VPF56" s="359" t="s">
        <v>90</v>
      </c>
      <c r="VPG56" s="359" t="s">
        <v>90</v>
      </c>
      <c r="VPH56" s="359" t="s">
        <v>90</v>
      </c>
      <c r="VPI56" s="359" t="s">
        <v>90</v>
      </c>
      <c r="VPJ56" s="359" t="s">
        <v>90</v>
      </c>
      <c r="VPK56" s="359" t="s">
        <v>90</v>
      </c>
      <c r="VPL56" s="359" t="s">
        <v>90</v>
      </c>
      <c r="VPM56" s="359" t="s">
        <v>90</v>
      </c>
      <c r="VPN56" s="359" t="s">
        <v>90</v>
      </c>
      <c r="VPO56" s="359" t="s">
        <v>90</v>
      </c>
      <c r="VPP56" s="359" t="s">
        <v>90</v>
      </c>
      <c r="VPQ56" s="359" t="s">
        <v>90</v>
      </c>
      <c r="VPR56" s="359" t="s">
        <v>90</v>
      </c>
      <c r="VPS56" s="359" t="s">
        <v>90</v>
      </c>
      <c r="VPT56" s="359" t="s">
        <v>90</v>
      </c>
      <c r="VPU56" s="359" t="s">
        <v>90</v>
      </c>
      <c r="VPV56" s="359" t="s">
        <v>90</v>
      </c>
      <c r="VPW56" s="359" t="s">
        <v>90</v>
      </c>
      <c r="VPX56" s="359" t="s">
        <v>90</v>
      </c>
      <c r="VPY56" s="359" t="s">
        <v>90</v>
      </c>
      <c r="VPZ56" s="359" t="s">
        <v>90</v>
      </c>
      <c r="VQA56" s="359" t="s">
        <v>90</v>
      </c>
      <c r="VQB56" s="359" t="s">
        <v>90</v>
      </c>
      <c r="VQC56" s="359" t="s">
        <v>90</v>
      </c>
      <c r="VQD56" s="359" t="s">
        <v>90</v>
      </c>
      <c r="VQE56" s="359" t="s">
        <v>90</v>
      </c>
      <c r="VQF56" s="359" t="s">
        <v>90</v>
      </c>
      <c r="VQG56" s="359" t="s">
        <v>90</v>
      </c>
      <c r="VQH56" s="359" t="s">
        <v>90</v>
      </c>
      <c r="VQI56" s="359" t="s">
        <v>90</v>
      </c>
      <c r="VQJ56" s="359" t="s">
        <v>90</v>
      </c>
      <c r="VQK56" s="359" t="s">
        <v>90</v>
      </c>
      <c r="VQL56" s="359" t="s">
        <v>90</v>
      </c>
      <c r="VQM56" s="359" t="s">
        <v>90</v>
      </c>
      <c r="VQN56" s="359" t="s">
        <v>90</v>
      </c>
      <c r="VQO56" s="359" t="s">
        <v>90</v>
      </c>
      <c r="VQP56" s="359" t="s">
        <v>90</v>
      </c>
      <c r="VQQ56" s="359" t="s">
        <v>90</v>
      </c>
      <c r="VQR56" s="359" t="s">
        <v>90</v>
      </c>
      <c r="VQS56" s="359" t="s">
        <v>90</v>
      </c>
      <c r="VQT56" s="359" t="s">
        <v>90</v>
      </c>
      <c r="VQU56" s="359" t="s">
        <v>90</v>
      </c>
      <c r="VQV56" s="359" t="s">
        <v>90</v>
      </c>
      <c r="VQW56" s="359" t="s">
        <v>90</v>
      </c>
      <c r="VQX56" s="359" t="s">
        <v>90</v>
      </c>
      <c r="VQY56" s="359" t="s">
        <v>90</v>
      </c>
      <c r="VQZ56" s="359" t="s">
        <v>90</v>
      </c>
      <c r="VRA56" s="359" t="s">
        <v>90</v>
      </c>
      <c r="VRB56" s="359" t="s">
        <v>90</v>
      </c>
      <c r="VRC56" s="359" t="s">
        <v>90</v>
      </c>
      <c r="VRD56" s="359" t="s">
        <v>90</v>
      </c>
      <c r="VRE56" s="359" t="s">
        <v>90</v>
      </c>
      <c r="VRF56" s="359" t="s">
        <v>90</v>
      </c>
      <c r="VRG56" s="359" t="s">
        <v>90</v>
      </c>
      <c r="VRH56" s="359" t="s">
        <v>90</v>
      </c>
      <c r="VRI56" s="359" t="s">
        <v>90</v>
      </c>
      <c r="VRJ56" s="359" t="s">
        <v>90</v>
      </c>
      <c r="VRK56" s="359" t="s">
        <v>90</v>
      </c>
      <c r="VRL56" s="359" t="s">
        <v>90</v>
      </c>
      <c r="VRM56" s="359" t="s">
        <v>90</v>
      </c>
      <c r="VRN56" s="359" t="s">
        <v>90</v>
      </c>
      <c r="VRO56" s="359" t="s">
        <v>90</v>
      </c>
      <c r="VRP56" s="359" t="s">
        <v>90</v>
      </c>
      <c r="VRQ56" s="359" t="s">
        <v>90</v>
      </c>
      <c r="VRR56" s="359" t="s">
        <v>90</v>
      </c>
      <c r="VRS56" s="359" t="s">
        <v>90</v>
      </c>
      <c r="VRT56" s="359" t="s">
        <v>90</v>
      </c>
      <c r="VRU56" s="359" t="s">
        <v>90</v>
      </c>
      <c r="VRV56" s="359" t="s">
        <v>90</v>
      </c>
      <c r="VRW56" s="359" t="s">
        <v>90</v>
      </c>
      <c r="VRX56" s="359" t="s">
        <v>90</v>
      </c>
      <c r="VRY56" s="359" t="s">
        <v>90</v>
      </c>
      <c r="VRZ56" s="359" t="s">
        <v>90</v>
      </c>
      <c r="VSA56" s="359" t="s">
        <v>90</v>
      </c>
      <c r="VSB56" s="359" t="s">
        <v>90</v>
      </c>
      <c r="VSC56" s="359" t="s">
        <v>90</v>
      </c>
      <c r="VSD56" s="359" t="s">
        <v>90</v>
      </c>
      <c r="VSE56" s="359" t="s">
        <v>90</v>
      </c>
      <c r="VSF56" s="359" t="s">
        <v>90</v>
      </c>
      <c r="VSG56" s="359" t="s">
        <v>90</v>
      </c>
      <c r="VSH56" s="359" t="s">
        <v>90</v>
      </c>
      <c r="VSI56" s="359" t="s">
        <v>90</v>
      </c>
      <c r="VSJ56" s="359" t="s">
        <v>90</v>
      </c>
      <c r="VSK56" s="359" t="s">
        <v>90</v>
      </c>
      <c r="VSL56" s="359" t="s">
        <v>90</v>
      </c>
      <c r="VSM56" s="359" t="s">
        <v>90</v>
      </c>
      <c r="VSN56" s="359" t="s">
        <v>90</v>
      </c>
      <c r="VSO56" s="359" t="s">
        <v>90</v>
      </c>
      <c r="VSP56" s="359" t="s">
        <v>90</v>
      </c>
      <c r="VSQ56" s="359" t="s">
        <v>90</v>
      </c>
      <c r="VSR56" s="359" t="s">
        <v>90</v>
      </c>
      <c r="VSS56" s="359" t="s">
        <v>90</v>
      </c>
      <c r="VST56" s="359" t="s">
        <v>90</v>
      </c>
      <c r="VSU56" s="359" t="s">
        <v>90</v>
      </c>
      <c r="VSV56" s="359" t="s">
        <v>90</v>
      </c>
      <c r="VSW56" s="359" t="s">
        <v>90</v>
      </c>
      <c r="VSX56" s="359" t="s">
        <v>90</v>
      </c>
      <c r="VSY56" s="359" t="s">
        <v>90</v>
      </c>
      <c r="VSZ56" s="359" t="s">
        <v>90</v>
      </c>
      <c r="VTA56" s="359" t="s">
        <v>90</v>
      </c>
      <c r="VTB56" s="359" t="s">
        <v>90</v>
      </c>
      <c r="VTC56" s="359" t="s">
        <v>90</v>
      </c>
      <c r="VTD56" s="359" t="s">
        <v>90</v>
      </c>
      <c r="VTE56" s="359" t="s">
        <v>90</v>
      </c>
      <c r="VTF56" s="359" t="s">
        <v>90</v>
      </c>
      <c r="VTG56" s="359" t="s">
        <v>90</v>
      </c>
      <c r="VTH56" s="359" t="s">
        <v>90</v>
      </c>
      <c r="VTI56" s="359" t="s">
        <v>90</v>
      </c>
      <c r="VTJ56" s="359" t="s">
        <v>90</v>
      </c>
      <c r="VTK56" s="359" t="s">
        <v>90</v>
      </c>
      <c r="VTL56" s="359" t="s">
        <v>90</v>
      </c>
      <c r="VTM56" s="359" t="s">
        <v>90</v>
      </c>
      <c r="VTN56" s="359" t="s">
        <v>90</v>
      </c>
      <c r="VTO56" s="359" t="s">
        <v>90</v>
      </c>
      <c r="VTP56" s="359" t="s">
        <v>90</v>
      </c>
      <c r="VTQ56" s="359" t="s">
        <v>90</v>
      </c>
      <c r="VTR56" s="359" t="s">
        <v>90</v>
      </c>
      <c r="VTS56" s="359" t="s">
        <v>90</v>
      </c>
      <c r="VTT56" s="359" t="s">
        <v>90</v>
      </c>
      <c r="VTU56" s="359" t="s">
        <v>90</v>
      </c>
      <c r="VTV56" s="359" t="s">
        <v>90</v>
      </c>
      <c r="VTW56" s="359" t="s">
        <v>90</v>
      </c>
      <c r="VTX56" s="359" t="s">
        <v>90</v>
      </c>
      <c r="VTY56" s="359" t="s">
        <v>90</v>
      </c>
      <c r="VTZ56" s="359" t="s">
        <v>90</v>
      </c>
      <c r="VUA56" s="359" t="s">
        <v>90</v>
      </c>
      <c r="VUB56" s="359" t="s">
        <v>90</v>
      </c>
      <c r="VUC56" s="359" t="s">
        <v>90</v>
      </c>
      <c r="VUD56" s="359" t="s">
        <v>90</v>
      </c>
      <c r="VUE56" s="359" t="s">
        <v>90</v>
      </c>
      <c r="VUF56" s="359" t="s">
        <v>90</v>
      </c>
      <c r="VUG56" s="359" t="s">
        <v>90</v>
      </c>
      <c r="VUH56" s="359" t="s">
        <v>90</v>
      </c>
      <c r="VUI56" s="359" t="s">
        <v>90</v>
      </c>
      <c r="VUJ56" s="359" t="s">
        <v>90</v>
      </c>
      <c r="VUK56" s="359" t="s">
        <v>90</v>
      </c>
      <c r="VUL56" s="359" t="s">
        <v>90</v>
      </c>
      <c r="VUM56" s="359" t="s">
        <v>90</v>
      </c>
      <c r="VUN56" s="359" t="s">
        <v>90</v>
      </c>
      <c r="VUO56" s="359" t="s">
        <v>90</v>
      </c>
      <c r="VUP56" s="359" t="s">
        <v>90</v>
      </c>
      <c r="VUQ56" s="359" t="s">
        <v>90</v>
      </c>
      <c r="VUR56" s="359" t="s">
        <v>90</v>
      </c>
      <c r="VUS56" s="359" t="s">
        <v>90</v>
      </c>
      <c r="VUT56" s="359" t="s">
        <v>90</v>
      </c>
      <c r="VUU56" s="359" t="s">
        <v>90</v>
      </c>
      <c r="VUV56" s="359" t="s">
        <v>90</v>
      </c>
      <c r="VUW56" s="359" t="s">
        <v>90</v>
      </c>
      <c r="VUX56" s="359" t="s">
        <v>90</v>
      </c>
      <c r="VUY56" s="359" t="s">
        <v>90</v>
      </c>
      <c r="VUZ56" s="359" t="s">
        <v>90</v>
      </c>
      <c r="VVA56" s="359" t="s">
        <v>90</v>
      </c>
      <c r="VVB56" s="359" t="s">
        <v>90</v>
      </c>
      <c r="VVC56" s="359" t="s">
        <v>90</v>
      </c>
      <c r="VVD56" s="359" t="s">
        <v>90</v>
      </c>
      <c r="VVE56" s="359" t="s">
        <v>90</v>
      </c>
      <c r="VVF56" s="359" t="s">
        <v>90</v>
      </c>
      <c r="VVG56" s="359" t="s">
        <v>90</v>
      </c>
      <c r="VVH56" s="359" t="s">
        <v>90</v>
      </c>
      <c r="VVI56" s="359" t="s">
        <v>90</v>
      </c>
      <c r="VVJ56" s="359" t="s">
        <v>90</v>
      </c>
      <c r="VVK56" s="359" t="s">
        <v>90</v>
      </c>
      <c r="VVL56" s="359" t="s">
        <v>90</v>
      </c>
      <c r="VVM56" s="359" t="s">
        <v>90</v>
      </c>
      <c r="VVN56" s="359" t="s">
        <v>90</v>
      </c>
      <c r="VVO56" s="359" t="s">
        <v>90</v>
      </c>
      <c r="VVP56" s="359" t="s">
        <v>90</v>
      </c>
      <c r="VVQ56" s="359" t="s">
        <v>90</v>
      </c>
      <c r="VVR56" s="359" t="s">
        <v>90</v>
      </c>
      <c r="VVS56" s="359" t="s">
        <v>90</v>
      </c>
      <c r="VVT56" s="359" t="s">
        <v>90</v>
      </c>
      <c r="VVU56" s="359" t="s">
        <v>90</v>
      </c>
      <c r="VVV56" s="359" t="s">
        <v>90</v>
      </c>
      <c r="VVW56" s="359" t="s">
        <v>90</v>
      </c>
      <c r="VVX56" s="359" t="s">
        <v>90</v>
      </c>
      <c r="VVY56" s="359" t="s">
        <v>90</v>
      </c>
      <c r="VVZ56" s="359" t="s">
        <v>90</v>
      </c>
      <c r="VWA56" s="359" t="s">
        <v>90</v>
      </c>
      <c r="VWB56" s="359" t="s">
        <v>90</v>
      </c>
      <c r="VWC56" s="359" t="s">
        <v>90</v>
      </c>
      <c r="VWD56" s="359" t="s">
        <v>90</v>
      </c>
      <c r="VWE56" s="359" t="s">
        <v>90</v>
      </c>
      <c r="VWF56" s="359" t="s">
        <v>90</v>
      </c>
      <c r="VWG56" s="359" t="s">
        <v>90</v>
      </c>
      <c r="VWH56" s="359" t="s">
        <v>90</v>
      </c>
      <c r="VWI56" s="359" t="s">
        <v>90</v>
      </c>
      <c r="VWJ56" s="359" t="s">
        <v>90</v>
      </c>
      <c r="VWK56" s="359" t="s">
        <v>90</v>
      </c>
      <c r="VWL56" s="359" t="s">
        <v>90</v>
      </c>
      <c r="VWM56" s="359" t="s">
        <v>90</v>
      </c>
      <c r="VWN56" s="359" t="s">
        <v>90</v>
      </c>
      <c r="VWO56" s="359" t="s">
        <v>90</v>
      </c>
      <c r="VWP56" s="359" t="s">
        <v>90</v>
      </c>
      <c r="VWQ56" s="359" t="s">
        <v>90</v>
      </c>
      <c r="VWR56" s="359" t="s">
        <v>90</v>
      </c>
      <c r="VWS56" s="359" t="s">
        <v>90</v>
      </c>
      <c r="VWT56" s="359" t="s">
        <v>90</v>
      </c>
      <c r="VWU56" s="359" t="s">
        <v>90</v>
      </c>
      <c r="VWV56" s="359" t="s">
        <v>90</v>
      </c>
      <c r="VWW56" s="359" t="s">
        <v>90</v>
      </c>
      <c r="VWX56" s="359" t="s">
        <v>90</v>
      </c>
      <c r="VWY56" s="359" t="s">
        <v>90</v>
      </c>
      <c r="VWZ56" s="359" t="s">
        <v>90</v>
      </c>
      <c r="VXA56" s="359" t="s">
        <v>90</v>
      </c>
      <c r="VXB56" s="359" t="s">
        <v>90</v>
      </c>
      <c r="VXC56" s="359" t="s">
        <v>90</v>
      </c>
      <c r="VXD56" s="359" t="s">
        <v>90</v>
      </c>
      <c r="VXE56" s="359" t="s">
        <v>90</v>
      </c>
      <c r="VXF56" s="359" t="s">
        <v>90</v>
      </c>
      <c r="VXG56" s="359" t="s">
        <v>90</v>
      </c>
      <c r="VXH56" s="359" t="s">
        <v>90</v>
      </c>
      <c r="VXI56" s="359" t="s">
        <v>90</v>
      </c>
      <c r="VXJ56" s="359" t="s">
        <v>90</v>
      </c>
      <c r="VXK56" s="359" t="s">
        <v>90</v>
      </c>
      <c r="VXL56" s="359" t="s">
        <v>90</v>
      </c>
      <c r="VXM56" s="359" t="s">
        <v>90</v>
      </c>
      <c r="VXN56" s="359" t="s">
        <v>90</v>
      </c>
      <c r="VXO56" s="359" t="s">
        <v>90</v>
      </c>
      <c r="VXP56" s="359" t="s">
        <v>90</v>
      </c>
      <c r="VXQ56" s="359" t="s">
        <v>90</v>
      </c>
      <c r="VXR56" s="359" t="s">
        <v>90</v>
      </c>
      <c r="VXS56" s="359" t="s">
        <v>90</v>
      </c>
      <c r="VXT56" s="359" t="s">
        <v>90</v>
      </c>
      <c r="VXU56" s="359" t="s">
        <v>90</v>
      </c>
      <c r="VXV56" s="359" t="s">
        <v>90</v>
      </c>
      <c r="VXW56" s="359" t="s">
        <v>90</v>
      </c>
      <c r="VXX56" s="359" t="s">
        <v>90</v>
      </c>
      <c r="VXY56" s="359" t="s">
        <v>90</v>
      </c>
      <c r="VXZ56" s="359" t="s">
        <v>90</v>
      </c>
      <c r="VYA56" s="359" t="s">
        <v>90</v>
      </c>
      <c r="VYB56" s="359" t="s">
        <v>90</v>
      </c>
      <c r="VYC56" s="359" t="s">
        <v>90</v>
      </c>
      <c r="VYD56" s="359" t="s">
        <v>90</v>
      </c>
      <c r="VYE56" s="359" t="s">
        <v>90</v>
      </c>
      <c r="VYF56" s="359" t="s">
        <v>90</v>
      </c>
      <c r="VYG56" s="359" t="s">
        <v>90</v>
      </c>
      <c r="VYH56" s="359" t="s">
        <v>90</v>
      </c>
      <c r="VYI56" s="359" t="s">
        <v>90</v>
      </c>
      <c r="VYJ56" s="359" t="s">
        <v>90</v>
      </c>
      <c r="VYK56" s="359" t="s">
        <v>90</v>
      </c>
      <c r="VYL56" s="359" t="s">
        <v>90</v>
      </c>
      <c r="VYM56" s="359" t="s">
        <v>90</v>
      </c>
      <c r="VYN56" s="359" t="s">
        <v>90</v>
      </c>
      <c r="VYO56" s="359" t="s">
        <v>90</v>
      </c>
      <c r="VYP56" s="359" t="s">
        <v>90</v>
      </c>
      <c r="VYQ56" s="359" t="s">
        <v>90</v>
      </c>
      <c r="VYR56" s="359" t="s">
        <v>90</v>
      </c>
      <c r="VYS56" s="359" t="s">
        <v>90</v>
      </c>
      <c r="VYT56" s="359" t="s">
        <v>90</v>
      </c>
      <c r="VYU56" s="359" t="s">
        <v>90</v>
      </c>
      <c r="VYV56" s="359" t="s">
        <v>90</v>
      </c>
      <c r="VYW56" s="359" t="s">
        <v>90</v>
      </c>
      <c r="VYX56" s="359" t="s">
        <v>90</v>
      </c>
      <c r="VYY56" s="359" t="s">
        <v>90</v>
      </c>
      <c r="VYZ56" s="359" t="s">
        <v>90</v>
      </c>
      <c r="VZA56" s="359" t="s">
        <v>90</v>
      </c>
      <c r="VZB56" s="359" t="s">
        <v>90</v>
      </c>
      <c r="VZC56" s="359" t="s">
        <v>90</v>
      </c>
      <c r="VZD56" s="359" t="s">
        <v>90</v>
      </c>
      <c r="VZE56" s="359" t="s">
        <v>90</v>
      </c>
      <c r="VZF56" s="359" t="s">
        <v>90</v>
      </c>
      <c r="VZG56" s="359" t="s">
        <v>90</v>
      </c>
      <c r="VZH56" s="359" t="s">
        <v>90</v>
      </c>
      <c r="VZI56" s="359" t="s">
        <v>90</v>
      </c>
      <c r="VZJ56" s="359" t="s">
        <v>90</v>
      </c>
      <c r="VZK56" s="359" t="s">
        <v>90</v>
      </c>
      <c r="VZL56" s="359" t="s">
        <v>90</v>
      </c>
      <c r="VZM56" s="359" t="s">
        <v>90</v>
      </c>
      <c r="VZN56" s="359" t="s">
        <v>90</v>
      </c>
      <c r="VZO56" s="359" t="s">
        <v>90</v>
      </c>
      <c r="VZP56" s="359" t="s">
        <v>90</v>
      </c>
      <c r="VZQ56" s="359" t="s">
        <v>90</v>
      </c>
      <c r="VZR56" s="359" t="s">
        <v>90</v>
      </c>
      <c r="VZS56" s="359" t="s">
        <v>90</v>
      </c>
      <c r="VZT56" s="359" t="s">
        <v>90</v>
      </c>
      <c r="VZU56" s="359" t="s">
        <v>90</v>
      </c>
      <c r="VZV56" s="359" t="s">
        <v>90</v>
      </c>
      <c r="VZW56" s="359" t="s">
        <v>90</v>
      </c>
      <c r="VZX56" s="359" t="s">
        <v>90</v>
      </c>
      <c r="VZY56" s="359" t="s">
        <v>90</v>
      </c>
      <c r="VZZ56" s="359" t="s">
        <v>90</v>
      </c>
      <c r="WAA56" s="359" t="s">
        <v>90</v>
      </c>
      <c r="WAB56" s="359" t="s">
        <v>90</v>
      </c>
      <c r="WAC56" s="359" t="s">
        <v>90</v>
      </c>
      <c r="WAD56" s="359" t="s">
        <v>90</v>
      </c>
      <c r="WAE56" s="359" t="s">
        <v>90</v>
      </c>
      <c r="WAF56" s="359" t="s">
        <v>90</v>
      </c>
      <c r="WAG56" s="359" t="s">
        <v>90</v>
      </c>
      <c r="WAH56" s="359" t="s">
        <v>90</v>
      </c>
      <c r="WAI56" s="359" t="s">
        <v>90</v>
      </c>
      <c r="WAJ56" s="359" t="s">
        <v>90</v>
      </c>
      <c r="WAK56" s="359" t="s">
        <v>90</v>
      </c>
      <c r="WAL56" s="359" t="s">
        <v>90</v>
      </c>
      <c r="WAM56" s="359" t="s">
        <v>90</v>
      </c>
      <c r="WAN56" s="359" t="s">
        <v>90</v>
      </c>
      <c r="WAO56" s="359" t="s">
        <v>90</v>
      </c>
      <c r="WAP56" s="359" t="s">
        <v>90</v>
      </c>
      <c r="WAQ56" s="359" t="s">
        <v>90</v>
      </c>
      <c r="WAR56" s="359" t="s">
        <v>90</v>
      </c>
      <c r="WAS56" s="359" t="s">
        <v>90</v>
      </c>
      <c r="WAT56" s="359" t="s">
        <v>90</v>
      </c>
      <c r="WAU56" s="359" t="s">
        <v>90</v>
      </c>
      <c r="WAV56" s="359" t="s">
        <v>90</v>
      </c>
      <c r="WAW56" s="359" t="s">
        <v>90</v>
      </c>
      <c r="WAX56" s="359" t="s">
        <v>90</v>
      </c>
      <c r="WAY56" s="359" t="s">
        <v>90</v>
      </c>
      <c r="WAZ56" s="359" t="s">
        <v>90</v>
      </c>
      <c r="WBA56" s="359" t="s">
        <v>90</v>
      </c>
      <c r="WBB56" s="359" t="s">
        <v>90</v>
      </c>
      <c r="WBC56" s="359" t="s">
        <v>90</v>
      </c>
      <c r="WBD56" s="359" t="s">
        <v>90</v>
      </c>
      <c r="WBE56" s="359" t="s">
        <v>90</v>
      </c>
      <c r="WBF56" s="359" t="s">
        <v>90</v>
      </c>
      <c r="WBG56" s="359" t="s">
        <v>90</v>
      </c>
      <c r="WBH56" s="359" t="s">
        <v>90</v>
      </c>
      <c r="WBI56" s="359" t="s">
        <v>90</v>
      </c>
      <c r="WBJ56" s="359" t="s">
        <v>90</v>
      </c>
      <c r="WBK56" s="359" t="s">
        <v>90</v>
      </c>
      <c r="WBL56" s="359" t="s">
        <v>90</v>
      </c>
      <c r="WBM56" s="359" t="s">
        <v>90</v>
      </c>
      <c r="WBN56" s="359" t="s">
        <v>90</v>
      </c>
      <c r="WBO56" s="359" t="s">
        <v>90</v>
      </c>
      <c r="WBP56" s="359" t="s">
        <v>90</v>
      </c>
      <c r="WBQ56" s="359" t="s">
        <v>90</v>
      </c>
      <c r="WBR56" s="359" t="s">
        <v>90</v>
      </c>
      <c r="WBS56" s="359" t="s">
        <v>90</v>
      </c>
      <c r="WBT56" s="359" t="s">
        <v>90</v>
      </c>
      <c r="WBU56" s="359" t="s">
        <v>90</v>
      </c>
      <c r="WBV56" s="359" t="s">
        <v>90</v>
      </c>
      <c r="WBW56" s="359" t="s">
        <v>90</v>
      </c>
      <c r="WBX56" s="359" t="s">
        <v>90</v>
      </c>
      <c r="WBY56" s="359" t="s">
        <v>90</v>
      </c>
      <c r="WBZ56" s="359" t="s">
        <v>90</v>
      </c>
      <c r="WCA56" s="359" t="s">
        <v>90</v>
      </c>
      <c r="WCB56" s="359" t="s">
        <v>90</v>
      </c>
      <c r="WCC56" s="359" t="s">
        <v>90</v>
      </c>
      <c r="WCD56" s="359" t="s">
        <v>90</v>
      </c>
      <c r="WCE56" s="359" t="s">
        <v>90</v>
      </c>
      <c r="WCF56" s="359" t="s">
        <v>90</v>
      </c>
      <c r="WCG56" s="359" t="s">
        <v>90</v>
      </c>
      <c r="WCH56" s="359" t="s">
        <v>90</v>
      </c>
      <c r="WCI56" s="359" t="s">
        <v>90</v>
      </c>
      <c r="WCJ56" s="359" t="s">
        <v>90</v>
      </c>
      <c r="WCK56" s="359" t="s">
        <v>90</v>
      </c>
      <c r="WCL56" s="359" t="s">
        <v>90</v>
      </c>
      <c r="WCM56" s="359" t="s">
        <v>90</v>
      </c>
      <c r="WCN56" s="359" t="s">
        <v>90</v>
      </c>
      <c r="WCO56" s="359" t="s">
        <v>90</v>
      </c>
      <c r="WCP56" s="359" t="s">
        <v>90</v>
      </c>
      <c r="WCQ56" s="359" t="s">
        <v>90</v>
      </c>
      <c r="WCR56" s="359" t="s">
        <v>90</v>
      </c>
      <c r="WCS56" s="359" t="s">
        <v>90</v>
      </c>
      <c r="WCT56" s="359" t="s">
        <v>90</v>
      </c>
      <c r="WCU56" s="359" t="s">
        <v>90</v>
      </c>
      <c r="WCV56" s="359" t="s">
        <v>90</v>
      </c>
      <c r="WCW56" s="359" t="s">
        <v>90</v>
      </c>
      <c r="WCX56" s="359" t="s">
        <v>90</v>
      </c>
      <c r="WCY56" s="359" t="s">
        <v>90</v>
      </c>
      <c r="WCZ56" s="359" t="s">
        <v>90</v>
      </c>
      <c r="WDA56" s="359" t="s">
        <v>90</v>
      </c>
      <c r="WDB56" s="359" t="s">
        <v>90</v>
      </c>
      <c r="WDC56" s="359" t="s">
        <v>90</v>
      </c>
      <c r="WDD56" s="359" t="s">
        <v>90</v>
      </c>
      <c r="WDE56" s="359" t="s">
        <v>90</v>
      </c>
      <c r="WDF56" s="359" t="s">
        <v>90</v>
      </c>
      <c r="WDG56" s="359" t="s">
        <v>90</v>
      </c>
      <c r="WDH56" s="359" t="s">
        <v>90</v>
      </c>
      <c r="WDI56" s="359" t="s">
        <v>90</v>
      </c>
      <c r="WDJ56" s="359" t="s">
        <v>90</v>
      </c>
      <c r="WDK56" s="359" t="s">
        <v>90</v>
      </c>
      <c r="WDL56" s="359" t="s">
        <v>90</v>
      </c>
      <c r="WDM56" s="359" t="s">
        <v>90</v>
      </c>
      <c r="WDN56" s="359" t="s">
        <v>90</v>
      </c>
      <c r="WDO56" s="359" t="s">
        <v>90</v>
      </c>
      <c r="WDP56" s="359" t="s">
        <v>90</v>
      </c>
      <c r="WDQ56" s="359" t="s">
        <v>90</v>
      </c>
      <c r="WDR56" s="359" t="s">
        <v>90</v>
      </c>
      <c r="WDS56" s="359" t="s">
        <v>90</v>
      </c>
      <c r="WDT56" s="359" t="s">
        <v>90</v>
      </c>
      <c r="WDU56" s="359" t="s">
        <v>90</v>
      </c>
      <c r="WDV56" s="359" t="s">
        <v>90</v>
      </c>
      <c r="WDW56" s="359" t="s">
        <v>90</v>
      </c>
      <c r="WDX56" s="359" t="s">
        <v>90</v>
      </c>
      <c r="WDY56" s="359" t="s">
        <v>90</v>
      </c>
      <c r="WDZ56" s="359" t="s">
        <v>90</v>
      </c>
      <c r="WEA56" s="359" t="s">
        <v>90</v>
      </c>
      <c r="WEB56" s="359" t="s">
        <v>90</v>
      </c>
      <c r="WEC56" s="359" t="s">
        <v>90</v>
      </c>
      <c r="WED56" s="359" t="s">
        <v>90</v>
      </c>
      <c r="WEE56" s="359" t="s">
        <v>90</v>
      </c>
      <c r="WEF56" s="359" t="s">
        <v>90</v>
      </c>
      <c r="WEG56" s="359" t="s">
        <v>90</v>
      </c>
      <c r="WEH56" s="359" t="s">
        <v>90</v>
      </c>
      <c r="WEI56" s="359" t="s">
        <v>90</v>
      </c>
      <c r="WEJ56" s="359" t="s">
        <v>90</v>
      </c>
      <c r="WEK56" s="359" t="s">
        <v>90</v>
      </c>
      <c r="WEL56" s="359" t="s">
        <v>90</v>
      </c>
      <c r="WEM56" s="359" t="s">
        <v>90</v>
      </c>
      <c r="WEN56" s="359" t="s">
        <v>90</v>
      </c>
      <c r="WEO56" s="359" t="s">
        <v>90</v>
      </c>
      <c r="WEP56" s="359" t="s">
        <v>90</v>
      </c>
      <c r="WEQ56" s="359" t="s">
        <v>90</v>
      </c>
      <c r="WER56" s="359" t="s">
        <v>90</v>
      </c>
      <c r="WES56" s="359" t="s">
        <v>90</v>
      </c>
      <c r="WET56" s="359" t="s">
        <v>90</v>
      </c>
      <c r="WEU56" s="359" t="s">
        <v>90</v>
      </c>
      <c r="WEV56" s="359" t="s">
        <v>90</v>
      </c>
      <c r="WEW56" s="359" t="s">
        <v>90</v>
      </c>
      <c r="WEX56" s="359" t="s">
        <v>90</v>
      </c>
      <c r="WEY56" s="359" t="s">
        <v>90</v>
      </c>
      <c r="WEZ56" s="359" t="s">
        <v>90</v>
      </c>
      <c r="WFA56" s="359" t="s">
        <v>90</v>
      </c>
      <c r="WFB56" s="359" t="s">
        <v>90</v>
      </c>
      <c r="WFC56" s="359" t="s">
        <v>90</v>
      </c>
      <c r="WFD56" s="359" t="s">
        <v>90</v>
      </c>
      <c r="WFE56" s="359" t="s">
        <v>90</v>
      </c>
      <c r="WFF56" s="359" t="s">
        <v>90</v>
      </c>
      <c r="WFG56" s="359" t="s">
        <v>90</v>
      </c>
      <c r="WFH56" s="359" t="s">
        <v>90</v>
      </c>
      <c r="WFI56" s="359" t="s">
        <v>90</v>
      </c>
      <c r="WFJ56" s="359" t="s">
        <v>90</v>
      </c>
      <c r="WFK56" s="359" t="s">
        <v>90</v>
      </c>
      <c r="WFL56" s="359" t="s">
        <v>90</v>
      </c>
      <c r="WFM56" s="359" t="s">
        <v>90</v>
      </c>
      <c r="WFN56" s="359" t="s">
        <v>90</v>
      </c>
      <c r="WFO56" s="359" t="s">
        <v>90</v>
      </c>
      <c r="WFP56" s="359" t="s">
        <v>90</v>
      </c>
      <c r="WFQ56" s="359" t="s">
        <v>90</v>
      </c>
      <c r="WFR56" s="359" t="s">
        <v>90</v>
      </c>
      <c r="WFS56" s="359" t="s">
        <v>90</v>
      </c>
      <c r="WFT56" s="359" t="s">
        <v>90</v>
      </c>
      <c r="WFU56" s="359" t="s">
        <v>90</v>
      </c>
      <c r="WFV56" s="359" t="s">
        <v>90</v>
      </c>
      <c r="WFW56" s="359" t="s">
        <v>90</v>
      </c>
      <c r="WFX56" s="359" t="s">
        <v>90</v>
      </c>
      <c r="WFY56" s="359" t="s">
        <v>90</v>
      </c>
      <c r="WFZ56" s="359" t="s">
        <v>90</v>
      </c>
      <c r="WGA56" s="359" t="s">
        <v>90</v>
      </c>
      <c r="WGB56" s="359" t="s">
        <v>90</v>
      </c>
      <c r="WGC56" s="359" t="s">
        <v>90</v>
      </c>
      <c r="WGD56" s="359" t="s">
        <v>90</v>
      </c>
      <c r="WGE56" s="359" t="s">
        <v>90</v>
      </c>
      <c r="WGF56" s="359" t="s">
        <v>90</v>
      </c>
      <c r="WGG56" s="359" t="s">
        <v>90</v>
      </c>
      <c r="WGH56" s="359" t="s">
        <v>90</v>
      </c>
      <c r="WGI56" s="359" t="s">
        <v>90</v>
      </c>
      <c r="WGJ56" s="359" t="s">
        <v>90</v>
      </c>
      <c r="WGK56" s="359" t="s">
        <v>90</v>
      </c>
      <c r="WGL56" s="359" t="s">
        <v>90</v>
      </c>
      <c r="WGM56" s="359" t="s">
        <v>90</v>
      </c>
      <c r="WGN56" s="359" t="s">
        <v>90</v>
      </c>
      <c r="WGO56" s="359" t="s">
        <v>90</v>
      </c>
      <c r="WGP56" s="359" t="s">
        <v>90</v>
      </c>
      <c r="WGQ56" s="359" t="s">
        <v>90</v>
      </c>
      <c r="WGR56" s="359" t="s">
        <v>90</v>
      </c>
      <c r="WGS56" s="359" t="s">
        <v>90</v>
      </c>
      <c r="WGT56" s="359" t="s">
        <v>90</v>
      </c>
      <c r="WGU56" s="359" t="s">
        <v>90</v>
      </c>
      <c r="WGV56" s="359" t="s">
        <v>90</v>
      </c>
      <c r="WGW56" s="359" t="s">
        <v>90</v>
      </c>
      <c r="WGX56" s="359" t="s">
        <v>90</v>
      </c>
      <c r="WGY56" s="359" t="s">
        <v>90</v>
      </c>
      <c r="WGZ56" s="359" t="s">
        <v>90</v>
      </c>
      <c r="WHA56" s="359" t="s">
        <v>90</v>
      </c>
      <c r="WHB56" s="359" t="s">
        <v>90</v>
      </c>
      <c r="WHC56" s="359" t="s">
        <v>90</v>
      </c>
      <c r="WHD56" s="359" t="s">
        <v>90</v>
      </c>
      <c r="WHE56" s="359" t="s">
        <v>90</v>
      </c>
      <c r="WHF56" s="359" t="s">
        <v>90</v>
      </c>
      <c r="WHG56" s="359" t="s">
        <v>90</v>
      </c>
      <c r="WHH56" s="359" t="s">
        <v>90</v>
      </c>
      <c r="WHI56" s="359" t="s">
        <v>90</v>
      </c>
      <c r="WHJ56" s="359" t="s">
        <v>90</v>
      </c>
      <c r="WHK56" s="359" t="s">
        <v>90</v>
      </c>
      <c r="WHL56" s="359" t="s">
        <v>90</v>
      </c>
      <c r="WHM56" s="359" t="s">
        <v>90</v>
      </c>
      <c r="WHN56" s="359" t="s">
        <v>90</v>
      </c>
      <c r="WHO56" s="359" t="s">
        <v>90</v>
      </c>
      <c r="WHP56" s="359" t="s">
        <v>90</v>
      </c>
      <c r="WHQ56" s="359" t="s">
        <v>90</v>
      </c>
      <c r="WHR56" s="359" t="s">
        <v>90</v>
      </c>
      <c r="WHS56" s="359" t="s">
        <v>90</v>
      </c>
      <c r="WHT56" s="359" t="s">
        <v>90</v>
      </c>
      <c r="WHU56" s="359" t="s">
        <v>90</v>
      </c>
      <c r="WHV56" s="359" t="s">
        <v>90</v>
      </c>
      <c r="WHW56" s="359" t="s">
        <v>90</v>
      </c>
      <c r="WHX56" s="359" t="s">
        <v>90</v>
      </c>
      <c r="WHY56" s="359" t="s">
        <v>90</v>
      </c>
      <c r="WHZ56" s="359" t="s">
        <v>90</v>
      </c>
      <c r="WIA56" s="359" t="s">
        <v>90</v>
      </c>
      <c r="WIB56" s="359" t="s">
        <v>90</v>
      </c>
      <c r="WIC56" s="359" t="s">
        <v>90</v>
      </c>
      <c r="WID56" s="359" t="s">
        <v>90</v>
      </c>
      <c r="WIE56" s="359" t="s">
        <v>90</v>
      </c>
      <c r="WIF56" s="359" t="s">
        <v>90</v>
      </c>
      <c r="WIG56" s="359" t="s">
        <v>90</v>
      </c>
      <c r="WIH56" s="359" t="s">
        <v>90</v>
      </c>
      <c r="WII56" s="359" t="s">
        <v>90</v>
      </c>
      <c r="WIJ56" s="359" t="s">
        <v>90</v>
      </c>
      <c r="WIK56" s="359" t="s">
        <v>90</v>
      </c>
      <c r="WIL56" s="359" t="s">
        <v>90</v>
      </c>
      <c r="WIM56" s="359" t="s">
        <v>90</v>
      </c>
      <c r="WIN56" s="359" t="s">
        <v>90</v>
      </c>
      <c r="WIO56" s="359" t="s">
        <v>90</v>
      </c>
      <c r="WIP56" s="359" t="s">
        <v>90</v>
      </c>
      <c r="WIQ56" s="359" t="s">
        <v>90</v>
      </c>
      <c r="WIR56" s="359" t="s">
        <v>90</v>
      </c>
      <c r="WIS56" s="359" t="s">
        <v>90</v>
      </c>
      <c r="WIT56" s="359" t="s">
        <v>90</v>
      </c>
      <c r="WIU56" s="359" t="s">
        <v>90</v>
      </c>
      <c r="WIV56" s="359" t="s">
        <v>90</v>
      </c>
      <c r="WIW56" s="359" t="s">
        <v>90</v>
      </c>
      <c r="WIX56" s="359" t="s">
        <v>90</v>
      </c>
      <c r="WIY56" s="359" t="s">
        <v>90</v>
      </c>
      <c r="WIZ56" s="359" t="s">
        <v>90</v>
      </c>
      <c r="WJA56" s="359" t="s">
        <v>90</v>
      </c>
      <c r="WJB56" s="359" t="s">
        <v>90</v>
      </c>
      <c r="WJC56" s="359" t="s">
        <v>90</v>
      </c>
      <c r="WJD56" s="359" t="s">
        <v>90</v>
      </c>
      <c r="WJE56" s="359" t="s">
        <v>90</v>
      </c>
      <c r="WJF56" s="359" t="s">
        <v>90</v>
      </c>
      <c r="WJG56" s="359" t="s">
        <v>90</v>
      </c>
      <c r="WJH56" s="359" t="s">
        <v>90</v>
      </c>
      <c r="WJI56" s="359" t="s">
        <v>90</v>
      </c>
      <c r="WJJ56" s="359" t="s">
        <v>90</v>
      </c>
      <c r="WJK56" s="359" t="s">
        <v>90</v>
      </c>
      <c r="WJL56" s="359" t="s">
        <v>90</v>
      </c>
      <c r="WJM56" s="359" t="s">
        <v>90</v>
      </c>
      <c r="WJN56" s="359" t="s">
        <v>90</v>
      </c>
      <c r="WJO56" s="359" t="s">
        <v>90</v>
      </c>
      <c r="WJP56" s="359" t="s">
        <v>90</v>
      </c>
      <c r="WJQ56" s="359" t="s">
        <v>90</v>
      </c>
      <c r="WJR56" s="359" t="s">
        <v>90</v>
      </c>
      <c r="WJS56" s="359" t="s">
        <v>90</v>
      </c>
      <c r="WJT56" s="359" t="s">
        <v>90</v>
      </c>
      <c r="WJU56" s="359" t="s">
        <v>90</v>
      </c>
      <c r="WJV56" s="359" t="s">
        <v>90</v>
      </c>
      <c r="WJW56" s="359" t="s">
        <v>90</v>
      </c>
      <c r="WJX56" s="359" t="s">
        <v>90</v>
      </c>
      <c r="WJY56" s="359" t="s">
        <v>90</v>
      </c>
      <c r="WJZ56" s="359" t="s">
        <v>90</v>
      </c>
      <c r="WKA56" s="359" t="s">
        <v>90</v>
      </c>
      <c r="WKB56" s="359" t="s">
        <v>90</v>
      </c>
      <c r="WKC56" s="359" t="s">
        <v>90</v>
      </c>
      <c r="WKD56" s="359" t="s">
        <v>90</v>
      </c>
      <c r="WKE56" s="359" t="s">
        <v>90</v>
      </c>
      <c r="WKF56" s="359" t="s">
        <v>90</v>
      </c>
      <c r="WKG56" s="359" t="s">
        <v>90</v>
      </c>
      <c r="WKH56" s="359" t="s">
        <v>90</v>
      </c>
      <c r="WKI56" s="359" t="s">
        <v>90</v>
      </c>
      <c r="WKJ56" s="359" t="s">
        <v>90</v>
      </c>
      <c r="WKK56" s="359" t="s">
        <v>90</v>
      </c>
      <c r="WKL56" s="359" t="s">
        <v>90</v>
      </c>
      <c r="WKM56" s="359" t="s">
        <v>90</v>
      </c>
      <c r="WKN56" s="359" t="s">
        <v>90</v>
      </c>
      <c r="WKO56" s="359" t="s">
        <v>90</v>
      </c>
      <c r="WKP56" s="359" t="s">
        <v>90</v>
      </c>
      <c r="WKQ56" s="359" t="s">
        <v>90</v>
      </c>
      <c r="WKR56" s="359" t="s">
        <v>90</v>
      </c>
      <c r="WKS56" s="359" t="s">
        <v>90</v>
      </c>
      <c r="WKT56" s="359" t="s">
        <v>90</v>
      </c>
      <c r="WKU56" s="359" t="s">
        <v>90</v>
      </c>
      <c r="WKV56" s="359" t="s">
        <v>90</v>
      </c>
      <c r="WKW56" s="359" t="s">
        <v>90</v>
      </c>
      <c r="WKX56" s="359" t="s">
        <v>90</v>
      </c>
      <c r="WKY56" s="359" t="s">
        <v>90</v>
      </c>
      <c r="WKZ56" s="359" t="s">
        <v>90</v>
      </c>
      <c r="WLA56" s="359" t="s">
        <v>90</v>
      </c>
      <c r="WLB56" s="359" t="s">
        <v>90</v>
      </c>
      <c r="WLC56" s="359" t="s">
        <v>90</v>
      </c>
      <c r="WLD56" s="359" t="s">
        <v>90</v>
      </c>
      <c r="WLE56" s="359" t="s">
        <v>90</v>
      </c>
      <c r="WLF56" s="359" t="s">
        <v>90</v>
      </c>
      <c r="WLG56" s="359" t="s">
        <v>90</v>
      </c>
      <c r="WLH56" s="359" t="s">
        <v>90</v>
      </c>
      <c r="WLI56" s="359" t="s">
        <v>90</v>
      </c>
      <c r="WLJ56" s="359" t="s">
        <v>90</v>
      </c>
      <c r="WLK56" s="359" t="s">
        <v>90</v>
      </c>
      <c r="WLL56" s="359" t="s">
        <v>90</v>
      </c>
      <c r="WLM56" s="359" t="s">
        <v>90</v>
      </c>
      <c r="WLN56" s="359" t="s">
        <v>90</v>
      </c>
      <c r="WLO56" s="359" t="s">
        <v>90</v>
      </c>
      <c r="WLP56" s="359" t="s">
        <v>90</v>
      </c>
      <c r="WLQ56" s="359" t="s">
        <v>90</v>
      </c>
      <c r="WLR56" s="359" t="s">
        <v>90</v>
      </c>
      <c r="WLS56" s="359" t="s">
        <v>90</v>
      </c>
      <c r="WLT56" s="359" t="s">
        <v>90</v>
      </c>
      <c r="WLU56" s="359" t="s">
        <v>90</v>
      </c>
      <c r="WLV56" s="359" t="s">
        <v>90</v>
      </c>
      <c r="WLW56" s="359" t="s">
        <v>90</v>
      </c>
      <c r="WLX56" s="359" t="s">
        <v>90</v>
      </c>
      <c r="WLY56" s="359" t="s">
        <v>90</v>
      </c>
      <c r="WLZ56" s="359" t="s">
        <v>90</v>
      </c>
      <c r="WMA56" s="359" t="s">
        <v>90</v>
      </c>
      <c r="WMB56" s="359" t="s">
        <v>90</v>
      </c>
      <c r="WMC56" s="359" t="s">
        <v>90</v>
      </c>
      <c r="WMD56" s="359" t="s">
        <v>90</v>
      </c>
      <c r="WME56" s="359" t="s">
        <v>90</v>
      </c>
      <c r="WMF56" s="359" t="s">
        <v>90</v>
      </c>
      <c r="WMG56" s="359" t="s">
        <v>90</v>
      </c>
      <c r="WMH56" s="359" t="s">
        <v>90</v>
      </c>
      <c r="WMI56" s="359" t="s">
        <v>90</v>
      </c>
      <c r="WMJ56" s="359" t="s">
        <v>90</v>
      </c>
      <c r="WMK56" s="359" t="s">
        <v>90</v>
      </c>
      <c r="WML56" s="359" t="s">
        <v>90</v>
      </c>
      <c r="WMM56" s="359" t="s">
        <v>90</v>
      </c>
      <c r="WMN56" s="359" t="s">
        <v>90</v>
      </c>
      <c r="WMO56" s="359" t="s">
        <v>90</v>
      </c>
      <c r="WMP56" s="359" t="s">
        <v>90</v>
      </c>
      <c r="WMQ56" s="359" t="s">
        <v>90</v>
      </c>
      <c r="WMR56" s="359" t="s">
        <v>90</v>
      </c>
      <c r="WMS56" s="359" t="s">
        <v>90</v>
      </c>
      <c r="WMT56" s="359" t="s">
        <v>90</v>
      </c>
      <c r="WMU56" s="359" t="s">
        <v>90</v>
      </c>
      <c r="WMV56" s="359" t="s">
        <v>90</v>
      </c>
      <c r="WMW56" s="359" t="s">
        <v>90</v>
      </c>
      <c r="WMX56" s="359" t="s">
        <v>90</v>
      </c>
      <c r="WMY56" s="359" t="s">
        <v>90</v>
      </c>
      <c r="WMZ56" s="359" t="s">
        <v>90</v>
      </c>
      <c r="WNA56" s="359" t="s">
        <v>90</v>
      </c>
      <c r="WNB56" s="359" t="s">
        <v>90</v>
      </c>
      <c r="WNC56" s="359" t="s">
        <v>90</v>
      </c>
      <c r="WND56" s="359" t="s">
        <v>90</v>
      </c>
      <c r="WNE56" s="359" t="s">
        <v>90</v>
      </c>
      <c r="WNF56" s="359" t="s">
        <v>90</v>
      </c>
      <c r="WNG56" s="359" t="s">
        <v>90</v>
      </c>
      <c r="WNH56" s="359" t="s">
        <v>90</v>
      </c>
      <c r="WNI56" s="359" t="s">
        <v>90</v>
      </c>
      <c r="WNJ56" s="359" t="s">
        <v>90</v>
      </c>
      <c r="WNK56" s="359" t="s">
        <v>90</v>
      </c>
      <c r="WNL56" s="359" t="s">
        <v>90</v>
      </c>
      <c r="WNM56" s="359" t="s">
        <v>90</v>
      </c>
      <c r="WNN56" s="359" t="s">
        <v>90</v>
      </c>
      <c r="WNO56" s="359" t="s">
        <v>90</v>
      </c>
      <c r="WNP56" s="359" t="s">
        <v>90</v>
      </c>
      <c r="WNQ56" s="359" t="s">
        <v>90</v>
      </c>
      <c r="WNR56" s="359" t="s">
        <v>90</v>
      </c>
      <c r="WNS56" s="359" t="s">
        <v>90</v>
      </c>
      <c r="WNT56" s="359" t="s">
        <v>90</v>
      </c>
      <c r="WNU56" s="359" t="s">
        <v>90</v>
      </c>
      <c r="WNV56" s="359" t="s">
        <v>90</v>
      </c>
      <c r="WNW56" s="359" t="s">
        <v>90</v>
      </c>
      <c r="WNX56" s="359" t="s">
        <v>90</v>
      </c>
      <c r="WNY56" s="359" t="s">
        <v>90</v>
      </c>
      <c r="WNZ56" s="359" t="s">
        <v>90</v>
      </c>
      <c r="WOA56" s="359" t="s">
        <v>90</v>
      </c>
      <c r="WOB56" s="359" t="s">
        <v>90</v>
      </c>
      <c r="WOC56" s="359" t="s">
        <v>90</v>
      </c>
      <c r="WOD56" s="359" t="s">
        <v>90</v>
      </c>
      <c r="WOE56" s="359" t="s">
        <v>90</v>
      </c>
      <c r="WOF56" s="359" t="s">
        <v>90</v>
      </c>
      <c r="WOG56" s="359" t="s">
        <v>90</v>
      </c>
      <c r="WOH56" s="359" t="s">
        <v>90</v>
      </c>
      <c r="WOI56" s="359" t="s">
        <v>90</v>
      </c>
      <c r="WOJ56" s="359" t="s">
        <v>90</v>
      </c>
      <c r="WOK56" s="359" t="s">
        <v>90</v>
      </c>
      <c r="WOL56" s="359" t="s">
        <v>90</v>
      </c>
      <c r="WOM56" s="359" t="s">
        <v>90</v>
      </c>
      <c r="WON56" s="359" t="s">
        <v>90</v>
      </c>
      <c r="WOO56" s="359" t="s">
        <v>90</v>
      </c>
      <c r="WOP56" s="359" t="s">
        <v>90</v>
      </c>
      <c r="WOQ56" s="359" t="s">
        <v>90</v>
      </c>
      <c r="WOR56" s="359" t="s">
        <v>90</v>
      </c>
      <c r="WOS56" s="359" t="s">
        <v>90</v>
      </c>
      <c r="WOT56" s="359" t="s">
        <v>90</v>
      </c>
      <c r="WOU56" s="359" t="s">
        <v>90</v>
      </c>
      <c r="WOV56" s="359" t="s">
        <v>90</v>
      </c>
      <c r="WOW56" s="359" t="s">
        <v>90</v>
      </c>
      <c r="WOX56" s="359" t="s">
        <v>90</v>
      </c>
      <c r="WOY56" s="359" t="s">
        <v>90</v>
      </c>
      <c r="WOZ56" s="359" t="s">
        <v>90</v>
      </c>
      <c r="WPA56" s="359" t="s">
        <v>90</v>
      </c>
      <c r="WPB56" s="359" t="s">
        <v>90</v>
      </c>
      <c r="WPC56" s="359" t="s">
        <v>90</v>
      </c>
      <c r="WPD56" s="359" t="s">
        <v>90</v>
      </c>
      <c r="WPE56" s="359" t="s">
        <v>90</v>
      </c>
      <c r="WPF56" s="359" t="s">
        <v>90</v>
      </c>
      <c r="WPG56" s="359" t="s">
        <v>90</v>
      </c>
      <c r="WPH56" s="359" t="s">
        <v>90</v>
      </c>
      <c r="WPI56" s="359" t="s">
        <v>90</v>
      </c>
      <c r="WPJ56" s="359" t="s">
        <v>90</v>
      </c>
      <c r="WPK56" s="359" t="s">
        <v>90</v>
      </c>
      <c r="WPL56" s="359" t="s">
        <v>90</v>
      </c>
      <c r="WPM56" s="359" t="s">
        <v>90</v>
      </c>
      <c r="WPN56" s="359" t="s">
        <v>90</v>
      </c>
      <c r="WPO56" s="359" t="s">
        <v>90</v>
      </c>
      <c r="WPP56" s="359" t="s">
        <v>90</v>
      </c>
      <c r="WPQ56" s="359" t="s">
        <v>90</v>
      </c>
      <c r="WPR56" s="359" t="s">
        <v>90</v>
      </c>
      <c r="WPS56" s="359" t="s">
        <v>90</v>
      </c>
      <c r="WPT56" s="359" t="s">
        <v>90</v>
      </c>
      <c r="WPU56" s="359" t="s">
        <v>90</v>
      </c>
      <c r="WPV56" s="359" t="s">
        <v>90</v>
      </c>
      <c r="WPW56" s="359" t="s">
        <v>90</v>
      </c>
      <c r="WPX56" s="359" t="s">
        <v>90</v>
      </c>
      <c r="WPY56" s="359" t="s">
        <v>90</v>
      </c>
      <c r="WPZ56" s="359" t="s">
        <v>90</v>
      </c>
      <c r="WQA56" s="359" t="s">
        <v>90</v>
      </c>
      <c r="WQB56" s="359" t="s">
        <v>90</v>
      </c>
      <c r="WQC56" s="359" t="s">
        <v>90</v>
      </c>
      <c r="WQD56" s="359" t="s">
        <v>90</v>
      </c>
      <c r="WQE56" s="359" t="s">
        <v>90</v>
      </c>
      <c r="WQF56" s="359" t="s">
        <v>90</v>
      </c>
      <c r="WQG56" s="359" t="s">
        <v>90</v>
      </c>
      <c r="WQH56" s="359" t="s">
        <v>90</v>
      </c>
      <c r="WQI56" s="359" t="s">
        <v>90</v>
      </c>
      <c r="WQJ56" s="359" t="s">
        <v>90</v>
      </c>
      <c r="WQK56" s="359" t="s">
        <v>90</v>
      </c>
      <c r="WQL56" s="359" t="s">
        <v>90</v>
      </c>
      <c r="WQM56" s="359" t="s">
        <v>90</v>
      </c>
      <c r="WQN56" s="359" t="s">
        <v>90</v>
      </c>
      <c r="WQO56" s="359" t="s">
        <v>90</v>
      </c>
      <c r="WQP56" s="359" t="s">
        <v>90</v>
      </c>
      <c r="WQQ56" s="359" t="s">
        <v>90</v>
      </c>
      <c r="WQR56" s="359" t="s">
        <v>90</v>
      </c>
      <c r="WQS56" s="359" t="s">
        <v>90</v>
      </c>
      <c r="WQT56" s="359" t="s">
        <v>90</v>
      </c>
      <c r="WQU56" s="359" t="s">
        <v>90</v>
      </c>
      <c r="WQV56" s="359" t="s">
        <v>90</v>
      </c>
      <c r="WQW56" s="359" t="s">
        <v>90</v>
      </c>
      <c r="WQX56" s="359" t="s">
        <v>90</v>
      </c>
      <c r="WQY56" s="359" t="s">
        <v>90</v>
      </c>
      <c r="WQZ56" s="359" t="s">
        <v>90</v>
      </c>
      <c r="WRA56" s="359" t="s">
        <v>90</v>
      </c>
      <c r="WRB56" s="359" t="s">
        <v>90</v>
      </c>
      <c r="WRC56" s="359" t="s">
        <v>90</v>
      </c>
      <c r="WRD56" s="359" t="s">
        <v>90</v>
      </c>
      <c r="WRE56" s="359" t="s">
        <v>90</v>
      </c>
      <c r="WRF56" s="359" t="s">
        <v>90</v>
      </c>
      <c r="WRG56" s="359" t="s">
        <v>90</v>
      </c>
      <c r="WRH56" s="359" t="s">
        <v>90</v>
      </c>
      <c r="WRI56" s="359" t="s">
        <v>90</v>
      </c>
      <c r="WRJ56" s="359" t="s">
        <v>90</v>
      </c>
      <c r="WRK56" s="359" t="s">
        <v>90</v>
      </c>
      <c r="WRL56" s="359" t="s">
        <v>90</v>
      </c>
      <c r="WRM56" s="359" t="s">
        <v>90</v>
      </c>
      <c r="WRN56" s="359" t="s">
        <v>90</v>
      </c>
      <c r="WRO56" s="359" t="s">
        <v>90</v>
      </c>
      <c r="WRP56" s="359" t="s">
        <v>90</v>
      </c>
      <c r="WRQ56" s="359" t="s">
        <v>90</v>
      </c>
      <c r="WRR56" s="359" t="s">
        <v>90</v>
      </c>
      <c r="WRS56" s="359" t="s">
        <v>90</v>
      </c>
      <c r="WRT56" s="359" t="s">
        <v>90</v>
      </c>
      <c r="WRU56" s="359" t="s">
        <v>90</v>
      </c>
      <c r="WRV56" s="359" t="s">
        <v>90</v>
      </c>
      <c r="WRW56" s="359" t="s">
        <v>90</v>
      </c>
      <c r="WRX56" s="359" t="s">
        <v>90</v>
      </c>
      <c r="WRY56" s="359" t="s">
        <v>90</v>
      </c>
      <c r="WRZ56" s="359" t="s">
        <v>90</v>
      </c>
      <c r="WSA56" s="359" t="s">
        <v>90</v>
      </c>
      <c r="WSB56" s="359" t="s">
        <v>90</v>
      </c>
      <c r="WSC56" s="359" t="s">
        <v>90</v>
      </c>
      <c r="WSD56" s="359" t="s">
        <v>90</v>
      </c>
      <c r="WSE56" s="359" t="s">
        <v>90</v>
      </c>
      <c r="WSF56" s="359" t="s">
        <v>90</v>
      </c>
      <c r="WSG56" s="359" t="s">
        <v>90</v>
      </c>
      <c r="WSH56" s="359" t="s">
        <v>90</v>
      </c>
      <c r="WSI56" s="359" t="s">
        <v>90</v>
      </c>
      <c r="WSJ56" s="359" t="s">
        <v>90</v>
      </c>
      <c r="WSK56" s="359" t="s">
        <v>90</v>
      </c>
      <c r="WSL56" s="359" t="s">
        <v>90</v>
      </c>
      <c r="WSM56" s="359" t="s">
        <v>90</v>
      </c>
      <c r="WSN56" s="359" t="s">
        <v>90</v>
      </c>
      <c r="WSO56" s="359" t="s">
        <v>90</v>
      </c>
      <c r="WSP56" s="359" t="s">
        <v>90</v>
      </c>
      <c r="WSQ56" s="359" t="s">
        <v>90</v>
      </c>
      <c r="WSR56" s="359" t="s">
        <v>90</v>
      </c>
      <c r="WSS56" s="359" t="s">
        <v>90</v>
      </c>
      <c r="WST56" s="359" t="s">
        <v>90</v>
      </c>
      <c r="WSU56" s="359" t="s">
        <v>90</v>
      </c>
      <c r="WSV56" s="359" t="s">
        <v>90</v>
      </c>
      <c r="WSW56" s="359" t="s">
        <v>90</v>
      </c>
      <c r="WSX56" s="359" t="s">
        <v>90</v>
      </c>
      <c r="WSY56" s="359" t="s">
        <v>90</v>
      </c>
      <c r="WSZ56" s="359" t="s">
        <v>90</v>
      </c>
      <c r="WTA56" s="359" t="s">
        <v>90</v>
      </c>
      <c r="WTB56" s="359" t="s">
        <v>90</v>
      </c>
      <c r="WTC56" s="359" t="s">
        <v>90</v>
      </c>
      <c r="WTD56" s="359" t="s">
        <v>90</v>
      </c>
      <c r="WTE56" s="359" t="s">
        <v>90</v>
      </c>
      <c r="WTF56" s="359" t="s">
        <v>90</v>
      </c>
      <c r="WTG56" s="359" t="s">
        <v>90</v>
      </c>
      <c r="WTH56" s="359" t="s">
        <v>90</v>
      </c>
      <c r="WTI56" s="359" t="s">
        <v>90</v>
      </c>
      <c r="WTJ56" s="359" t="s">
        <v>90</v>
      </c>
      <c r="WTK56" s="359" t="s">
        <v>90</v>
      </c>
      <c r="WTL56" s="359" t="s">
        <v>90</v>
      </c>
      <c r="WTM56" s="359" t="s">
        <v>90</v>
      </c>
      <c r="WTN56" s="359" t="s">
        <v>90</v>
      </c>
      <c r="WTO56" s="359" t="s">
        <v>90</v>
      </c>
      <c r="WTP56" s="359" t="s">
        <v>90</v>
      </c>
      <c r="WTQ56" s="359" t="s">
        <v>90</v>
      </c>
      <c r="WTR56" s="359" t="s">
        <v>90</v>
      </c>
      <c r="WTS56" s="359" t="s">
        <v>90</v>
      </c>
      <c r="WTT56" s="359" t="s">
        <v>90</v>
      </c>
      <c r="WTU56" s="359" t="s">
        <v>90</v>
      </c>
      <c r="WTV56" s="359" t="s">
        <v>90</v>
      </c>
      <c r="WTW56" s="359" t="s">
        <v>90</v>
      </c>
      <c r="WTX56" s="359" t="s">
        <v>90</v>
      </c>
      <c r="WTY56" s="359" t="s">
        <v>90</v>
      </c>
      <c r="WTZ56" s="359" t="s">
        <v>90</v>
      </c>
      <c r="WUA56" s="359" t="s">
        <v>90</v>
      </c>
      <c r="WUB56" s="359" t="s">
        <v>90</v>
      </c>
      <c r="WUC56" s="359" t="s">
        <v>90</v>
      </c>
      <c r="WUD56" s="359" t="s">
        <v>90</v>
      </c>
      <c r="WUE56" s="359" t="s">
        <v>90</v>
      </c>
      <c r="WUF56" s="359" t="s">
        <v>90</v>
      </c>
      <c r="WUG56" s="359" t="s">
        <v>90</v>
      </c>
      <c r="WUH56" s="359" t="s">
        <v>90</v>
      </c>
      <c r="WUI56" s="359" t="s">
        <v>90</v>
      </c>
      <c r="WUJ56" s="359" t="s">
        <v>90</v>
      </c>
      <c r="WUK56" s="359" t="s">
        <v>90</v>
      </c>
      <c r="WUL56" s="359" t="s">
        <v>90</v>
      </c>
      <c r="WUM56" s="359" t="s">
        <v>90</v>
      </c>
      <c r="WUN56" s="359" t="s">
        <v>90</v>
      </c>
      <c r="WUO56" s="359" t="s">
        <v>90</v>
      </c>
      <c r="WUP56" s="359" t="s">
        <v>90</v>
      </c>
      <c r="WUQ56" s="359" t="s">
        <v>90</v>
      </c>
      <c r="WUR56" s="359" t="s">
        <v>90</v>
      </c>
      <c r="WUS56" s="359" t="s">
        <v>90</v>
      </c>
      <c r="WUT56" s="359" t="s">
        <v>90</v>
      </c>
      <c r="WUU56" s="359" t="s">
        <v>90</v>
      </c>
      <c r="WUV56" s="359" t="s">
        <v>90</v>
      </c>
      <c r="WUW56" s="359" t="s">
        <v>90</v>
      </c>
      <c r="WUX56" s="359" t="s">
        <v>90</v>
      </c>
      <c r="WUY56" s="359" t="s">
        <v>90</v>
      </c>
      <c r="WUZ56" s="359" t="s">
        <v>90</v>
      </c>
      <c r="WVA56" s="359" t="s">
        <v>90</v>
      </c>
      <c r="WVB56" s="359" t="s">
        <v>90</v>
      </c>
      <c r="WVC56" s="359" t="s">
        <v>90</v>
      </c>
      <c r="WVD56" s="359" t="s">
        <v>90</v>
      </c>
      <c r="WVE56" s="359" t="s">
        <v>90</v>
      </c>
      <c r="WVF56" s="359" t="s">
        <v>90</v>
      </c>
      <c r="WVG56" s="359" t="s">
        <v>90</v>
      </c>
      <c r="WVH56" s="359" t="s">
        <v>90</v>
      </c>
      <c r="WVI56" s="359" t="s">
        <v>90</v>
      </c>
      <c r="WVJ56" s="359" t="s">
        <v>90</v>
      </c>
      <c r="WVK56" s="359" t="s">
        <v>90</v>
      </c>
      <c r="WVL56" s="359" t="s">
        <v>90</v>
      </c>
      <c r="WVM56" s="359" t="s">
        <v>90</v>
      </c>
      <c r="WVN56" s="359" t="s">
        <v>90</v>
      </c>
      <c r="WVO56" s="359" t="s">
        <v>90</v>
      </c>
      <c r="WVP56" s="359" t="s">
        <v>90</v>
      </c>
      <c r="WVQ56" s="359" t="s">
        <v>90</v>
      </c>
      <c r="WVR56" s="359" t="s">
        <v>90</v>
      </c>
      <c r="WVS56" s="359" t="s">
        <v>90</v>
      </c>
      <c r="WVT56" s="359" t="s">
        <v>90</v>
      </c>
      <c r="WVU56" s="359" t="s">
        <v>90</v>
      </c>
      <c r="WVV56" s="359" t="s">
        <v>90</v>
      </c>
      <c r="WVW56" s="359" t="s">
        <v>90</v>
      </c>
      <c r="WVX56" s="359" t="s">
        <v>90</v>
      </c>
      <c r="WVY56" s="359" t="s">
        <v>90</v>
      </c>
      <c r="WVZ56" s="359" t="s">
        <v>90</v>
      </c>
      <c r="WWA56" s="359" t="s">
        <v>90</v>
      </c>
      <c r="WWB56" s="359" t="s">
        <v>90</v>
      </c>
      <c r="WWC56" s="359" t="s">
        <v>90</v>
      </c>
      <c r="WWD56" s="359" t="s">
        <v>90</v>
      </c>
      <c r="WWE56" s="359" t="s">
        <v>90</v>
      </c>
      <c r="WWF56" s="359" t="s">
        <v>90</v>
      </c>
      <c r="WWG56" s="359" t="s">
        <v>90</v>
      </c>
      <c r="WWH56" s="359" t="s">
        <v>90</v>
      </c>
      <c r="WWI56" s="359" t="s">
        <v>90</v>
      </c>
      <c r="WWJ56" s="359" t="s">
        <v>90</v>
      </c>
      <c r="WWK56" s="359" t="s">
        <v>90</v>
      </c>
      <c r="WWL56" s="359" t="s">
        <v>90</v>
      </c>
      <c r="WWM56" s="359" t="s">
        <v>90</v>
      </c>
      <c r="WWN56" s="359" t="s">
        <v>90</v>
      </c>
      <c r="WWO56" s="359" t="s">
        <v>90</v>
      </c>
      <c r="WWP56" s="359" t="s">
        <v>90</v>
      </c>
      <c r="WWQ56" s="359" t="s">
        <v>90</v>
      </c>
      <c r="WWR56" s="359" t="s">
        <v>90</v>
      </c>
      <c r="WWS56" s="359" t="s">
        <v>90</v>
      </c>
      <c r="WWT56" s="359" t="s">
        <v>90</v>
      </c>
      <c r="WWU56" s="359" t="s">
        <v>90</v>
      </c>
      <c r="WWV56" s="359" t="s">
        <v>90</v>
      </c>
      <c r="WWW56" s="359" t="s">
        <v>90</v>
      </c>
      <c r="WWX56" s="359" t="s">
        <v>90</v>
      </c>
      <c r="WWY56" s="359" t="s">
        <v>90</v>
      </c>
      <c r="WWZ56" s="359" t="s">
        <v>90</v>
      </c>
      <c r="WXA56" s="359" t="s">
        <v>90</v>
      </c>
      <c r="WXB56" s="359" t="s">
        <v>90</v>
      </c>
      <c r="WXC56" s="359" t="s">
        <v>90</v>
      </c>
      <c r="WXD56" s="359" t="s">
        <v>90</v>
      </c>
      <c r="WXE56" s="359" t="s">
        <v>90</v>
      </c>
      <c r="WXF56" s="359" t="s">
        <v>90</v>
      </c>
      <c r="WXG56" s="359" t="s">
        <v>90</v>
      </c>
      <c r="WXH56" s="359" t="s">
        <v>90</v>
      </c>
      <c r="WXI56" s="359" t="s">
        <v>90</v>
      </c>
      <c r="WXJ56" s="359" t="s">
        <v>90</v>
      </c>
      <c r="WXK56" s="359" t="s">
        <v>90</v>
      </c>
      <c r="WXL56" s="359" t="s">
        <v>90</v>
      </c>
      <c r="WXM56" s="359" t="s">
        <v>90</v>
      </c>
      <c r="WXN56" s="359" t="s">
        <v>90</v>
      </c>
      <c r="WXO56" s="359" t="s">
        <v>90</v>
      </c>
      <c r="WXP56" s="359" t="s">
        <v>90</v>
      </c>
      <c r="WXQ56" s="359" t="s">
        <v>90</v>
      </c>
      <c r="WXR56" s="359" t="s">
        <v>90</v>
      </c>
      <c r="WXS56" s="359" t="s">
        <v>90</v>
      </c>
      <c r="WXT56" s="359" t="s">
        <v>90</v>
      </c>
      <c r="WXU56" s="359" t="s">
        <v>90</v>
      </c>
      <c r="WXV56" s="359" t="s">
        <v>90</v>
      </c>
      <c r="WXW56" s="359" t="s">
        <v>90</v>
      </c>
      <c r="WXX56" s="359" t="s">
        <v>90</v>
      </c>
      <c r="WXY56" s="359" t="s">
        <v>90</v>
      </c>
      <c r="WXZ56" s="359" t="s">
        <v>90</v>
      </c>
      <c r="WYA56" s="359" t="s">
        <v>90</v>
      </c>
      <c r="WYB56" s="359" t="s">
        <v>90</v>
      </c>
      <c r="WYC56" s="359" t="s">
        <v>90</v>
      </c>
      <c r="WYD56" s="359" t="s">
        <v>90</v>
      </c>
      <c r="WYE56" s="359" t="s">
        <v>90</v>
      </c>
      <c r="WYF56" s="359" t="s">
        <v>90</v>
      </c>
      <c r="WYG56" s="359" t="s">
        <v>90</v>
      </c>
      <c r="WYH56" s="359" t="s">
        <v>90</v>
      </c>
      <c r="WYI56" s="359" t="s">
        <v>90</v>
      </c>
      <c r="WYJ56" s="359" t="s">
        <v>90</v>
      </c>
      <c r="WYK56" s="359" t="s">
        <v>90</v>
      </c>
      <c r="WYL56" s="359" t="s">
        <v>90</v>
      </c>
      <c r="WYM56" s="359" t="s">
        <v>90</v>
      </c>
      <c r="WYN56" s="359" t="s">
        <v>90</v>
      </c>
      <c r="WYO56" s="359" t="s">
        <v>90</v>
      </c>
      <c r="WYP56" s="359" t="s">
        <v>90</v>
      </c>
      <c r="WYQ56" s="359" t="s">
        <v>90</v>
      </c>
      <c r="WYR56" s="359" t="s">
        <v>90</v>
      </c>
      <c r="WYS56" s="359" t="s">
        <v>90</v>
      </c>
      <c r="WYT56" s="359" t="s">
        <v>90</v>
      </c>
      <c r="WYU56" s="359" t="s">
        <v>90</v>
      </c>
      <c r="WYV56" s="359" t="s">
        <v>90</v>
      </c>
      <c r="WYW56" s="359" t="s">
        <v>90</v>
      </c>
      <c r="WYX56" s="359" t="s">
        <v>90</v>
      </c>
      <c r="WYY56" s="359" t="s">
        <v>90</v>
      </c>
      <c r="WYZ56" s="359" t="s">
        <v>90</v>
      </c>
      <c r="WZA56" s="359" t="s">
        <v>90</v>
      </c>
      <c r="WZB56" s="359" t="s">
        <v>90</v>
      </c>
      <c r="WZC56" s="359" t="s">
        <v>90</v>
      </c>
      <c r="WZD56" s="359" t="s">
        <v>90</v>
      </c>
      <c r="WZE56" s="359" t="s">
        <v>90</v>
      </c>
      <c r="WZF56" s="359" t="s">
        <v>90</v>
      </c>
      <c r="WZG56" s="359" t="s">
        <v>90</v>
      </c>
      <c r="WZH56" s="359" t="s">
        <v>90</v>
      </c>
      <c r="WZI56" s="359" t="s">
        <v>90</v>
      </c>
      <c r="WZJ56" s="359" t="s">
        <v>90</v>
      </c>
      <c r="WZK56" s="359" t="s">
        <v>90</v>
      </c>
      <c r="WZL56" s="359" t="s">
        <v>90</v>
      </c>
      <c r="WZM56" s="359" t="s">
        <v>90</v>
      </c>
      <c r="WZN56" s="359" t="s">
        <v>90</v>
      </c>
      <c r="WZO56" s="359" t="s">
        <v>90</v>
      </c>
      <c r="WZP56" s="359" t="s">
        <v>90</v>
      </c>
      <c r="WZQ56" s="359" t="s">
        <v>90</v>
      </c>
      <c r="WZR56" s="359" t="s">
        <v>90</v>
      </c>
      <c r="WZS56" s="359" t="s">
        <v>90</v>
      </c>
      <c r="WZT56" s="359" t="s">
        <v>90</v>
      </c>
      <c r="WZU56" s="359" t="s">
        <v>90</v>
      </c>
      <c r="WZV56" s="359" t="s">
        <v>90</v>
      </c>
      <c r="WZW56" s="359" t="s">
        <v>90</v>
      </c>
      <c r="WZX56" s="359" t="s">
        <v>90</v>
      </c>
      <c r="WZY56" s="359" t="s">
        <v>90</v>
      </c>
      <c r="WZZ56" s="359" t="s">
        <v>90</v>
      </c>
      <c r="XAA56" s="359" t="s">
        <v>90</v>
      </c>
      <c r="XAB56" s="359" t="s">
        <v>90</v>
      </c>
      <c r="XAC56" s="359" t="s">
        <v>90</v>
      </c>
      <c r="XAD56" s="359" t="s">
        <v>90</v>
      </c>
      <c r="XAE56" s="359" t="s">
        <v>90</v>
      </c>
      <c r="XAF56" s="359" t="s">
        <v>90</v>
      </c>
      <c r="XAG56" s="359" t="s">
        <v>90</v>
      </c>
      <c r="XAH56" s="359" t="s">
        <v>90</v>
      </c>
      <c r="XAI56" s="359" t="s">
        <v>90</v>
      </c>
      <c r="XAJ56" s="359" t="s">
        <v>90</v>
      </c>
      <c r="XAK56" s="359" t="s">
        <v>90</v>
      </c>
      <c r="XAL56" s="359" t="s">
        <v>90</v>
      </c>
      <c r="XAM56" s="359" t="s">
        <v>90</v>
      </c>
      <c r="XAN56" s="359" t="s">
        <v>90</v>
      </c>
      <c r="XAO56" s="359" t="s">
        <v>90</v>
      </c>
      <c r="XAP56" s="359" t="s">
        <v>90</v>
      </c>
      <c r="XAQ56" s="359" t="s">
        <v>90</v>
      </c>
      <c r="XAR56" s="359" t="s">
        <v>90</v>
      </c>
      <c r="XAS56" s="359" t="s">
        <v>90</v>
      </c>
      <c r="XAT56" s="359" t="s">
        <v>90</v>
      </c>
      <c r="XAU56" s="359" t="s">
        <v>90</v>
      </c>
      <c r="XAV56" s="359" t="s">
        <v>90</v>
      </c>
      <c r="XAW56" s="359" t="s">
        <v>90</v>
      </c>
      <c r="XAX56" s="359" t="s">
        <v>90</v>
      </c>
      <c r="XAY56" s="359" t="s">
        <v>90</v>
      </c>
      <c r="XAZ56" s="359" t="s">
        <v>90</v>
      </c>
      <c r="XBA56" s="359" t="s">
        <v>90</v>
      </c>
      <c r="XBB56" s="359" t="s">
        <v>90</v>
      </c>
      <c r="XBC56" s="359" t="s">
        <v>90</v>
      </c>
      <c r="XBD56" s="359" t="s">
        <v>90</v>
      </c>
      <c r="XBE56" s="359" t="s">
        <v>90</v>
      </c>
      <c r="XBF56" s="359" t="s">
        <v>90</v>
      </c>
      <c r="XBG56" s="359" t="s">
        <v>90</v>
      </c>
      <c r="XBH56" s="359" t="s">
        <v>90</v>
      </c>
      <c r="XBI56" s="359" t="s">
        <v>90</v>
      </c>
      <c r="XBJ56" s="359" t="s">
        <v>90</v>
      </c>
      <c r="XBK56" s="359" t="s">
        <v>90</v>
      </c>
      <c r="XBL56" s="359" t="s">
        <v>90</v>
      </c>
      <c r="XBM56" s="359" t="s">
        <v>90</v>
      </c>
      <c r="XBN56" s="359" t="s">
        <v>90</v>
      </c>
      <c r="XBO56" s="359" t="s">
        <v>90</v>
      </c>
      <c r="XBP56" s="359" t="s">
        <v>90</v>
      </c>
      <c r="XBQ56" s="359" t="s">
        <v>90</v>
      </c>
      <c r="XBR56" s="359" t="s">
        <v>90</v>
      </c>
      <c r="XBS56" s="359" t="s">
        <v>90</v>
      </c>
      <c r="XBT56" s="359" t="s">
        <v>90</v>
      </c>
      <c r="XBU56" s="359" t="s">
        <v>90</v>
      </c>
      <c r="XBV56" s="359" t="s">
        <v>90</v>
      </c>
      <c r="XBW56" s="359" t="s">
        <v>90</v>
      </c>
      <c r="XBX56" s="359" t="s">
        <v>90</v>
      </c>
      <c r="XBY56" s="359" t="s">
        <v>90</v>
      </c>
      <c r="XBZ56" s="359" t="s">
        <v>90</v>
      </c>
      <c r="XCA56" s="359" t="s">
        <v>90</v>
      </c>
      <c r="XCB56" s="359" t="s">
        <v>90</v>
      </c>
      <c r="XCC56" s="359" t="s">
        <v>90</v>
      </c>
      <c r="XCD56" s="359" t="s">
        <v>90</v>
      </c>
      <c r="XCE56" s="359" t="s">
        <v>90</v>
      </c>
      <c r="XCF56" s="359" t="s">
        <v>90</v>
      </c>
      <c r="XCG56" s="359" t="s">
        <v>90</v>
      </c>
      <c r="XCH56" s="359" t="s">
        <v>90</v>
      </c>
      <c r="XCI56" s="359" t="s">
        <v>90</v>
      </c>
      <c r="XCJ56" s="359" t="s">
        <v>90</v>
      </c>
      <c r="XCK56" s="359" t="s">
        <v>90</v>
      </c>
      <c r="XCL56" s="359" t="s">
        <v>90</v>
      </c>
      <c r="XCM56" s="359" t="s">
        <v>90</v>
      </c>
      <c r="XCN56" s="359" t="s">
        <v>90</v>
      </c>
      <c r="XCO56" s="359" t="s">
        <v>90</v>
      </c>
      <c r="XCP56" s="359" t="s">
        <v>90</v>
      </c>
      <c r="XCQ56" s="359" t="s">
        <v>90</v>
      </c>
      <c r="XCR56" s="359" t="s">
        <v>90</v>
      </c>
      <c r="XCS56" s="359" t="s">
        <v>90</v>
      </c>
      <c r="XCT56" s="359" t="s">
        <v>90</v>
      </c>
      <c r="XCU56" s="359" t="s">
        <v>90</v>
      </c>
      <c r="XCV56" s="359" t="s">
        <v>90</v>
      </c>
      <c r="XCW56" s="359" t="s">
        <v>90</v>
      </c>
      <c r="XCX56" s="359" t="s">
        <v>90</v>
      </c>
      <c r="XCY56" s="359" t="s">
        <v>90</v>
      </c>
      <c r="XCZ56" s="359" t="s">
        <v>90</v>
      </c>
      <c r="XDA56" s="359" t="s">
        <v>90</v>
      </c>
      <c r="XDB56" s="359" t="s">
        <v>90</v>
      </c>
      <c r="XDC56" s="359" t="s">
        <v>90</v>
      </c>
      <c r="XDD56" s="359" t="s">
        <v>90</v>
      </c>
      <c r="XDE56" s="359" t="s">
        <v>90</v>
      </c>
      <c r="XDF56" s="359" t="s">
        <v>90</v>
      </c>
      <c r="XDG56" s="359" t="s">
        <v>90</v>
      </c>
      <c r="XDH56" s="359" t="s">
        <v>90</v>
      </c>
      <c r="XDI56" s="359" t="s">
        <v>90</v>
      </c>
      <c r="XDJ56" s="359" t="s">
        <v>90</v>
      </c>
      <c r="XDK56" s="359" t="s">
        <v>90</v>
      </c>
      <c r="XDL56" s="359" t="s">
        <v>90</v>
      </c>
      <c r="XDM56" s="359" t="s">
        <v>90</v>
      </c>
      <c r="XDN56" s="359" t="s">
        <v>90</v>
      </c>
      <c r="XDO56" s="359" t="s">
        <v>90</v>
      </c>
      <c r="XDP56" s="359" t="s">
        <v>90</v>
      </c>
      <c r="XDQ56" s="359" t="s">
        <v>90</v>
      </c>
      <c r="XDR56" s="359" t="s">
        <v>90</v>
      </c>
      <c r="XDS56" s="359" t="s">
        <v>90</v>
      </c>
      <c r="XDT56" s="359" t="s">
        <v>90</v>
      </c>
      <c r="XDU56" s="359" t="s">
        <v>90</v>
      </c>
      <c r="XDV56" s="359" t="s">
        <v>90</v>
      </c>
      <c r="XDW56" s="359" t="s">
        <v>90</v>
      </c>
      <c r="XDX56" s="359" t="s">
        <v>90</v>
      </c>
      <c r="XDY56" s="359" t="s">
        <v>90</v>
      </c>
      <c r="XDZ56" s="359" t="s">
        <v>90</v>
      </c>
      <c r="XEA56" s="359" t="s">
        <v>90</v>
      </c>
      <c r="XEB56" s="359" t="s">
        <v>90</v>
      </c>
      <c r="XEC56" s="359" t="s">
        <v>90</v>
      </c>
      <c r="XED56" s="359" t="s">
        <v>90</v>
      </c>
      <c r="XEE56" s="359" t="s">
        <v>90</v>
      </c>
      <c r="XEF56" s="359" t="s">
        <v>90</v>
      </c>
      <c r="XEG56" s="359" t="s">
        <v>90</v>
      </c>
      <c r="XEH56" s="359" t="s">
        <v>90</v>
      </c>
      <c r="XEI56" s="359" t="s">
        <v>90</v>
      </c>
      <c r="XEJ56" s="359" t="s">
        <v>90</v>
      </c>
      <c r="XEK56" s="359" t="s">
        <v>90</v>
      </c>
      <c r="XEL56" s="359" t="s">
        <v>90</v>
      </c>
      <c r="XEM56" s="359" t="s">
        <v>90</v>
      </c>
      <c r="XEN56" s="359" t="s">
        <v>90</v>
      </c>
      <c r="XEO56" s="359" t="s">
        <v>90</v>
      </c>
      <c r="XEP56" s="359" t="s">
        <v>90</v>
      </c>
      <c r="XEQ56" s="359" t="s">
        <v>90</v>
      </c>
      <c r="XER56" s="359" t="s">
        <v>90</v>
      </c>
      <c r="XES56" s="359" t="s">
        <v>90</v>
      </c>
      <c r="XET56" s="359" t="s">
        <v>90</v>
      </c>
      <c r="XEU56" s="359" t="s">
        <v>90</v>
      </c>
      <c r="XEV56" s="359" t="s">
        <v>90</v>
      </c>
      <c r="XEW56" s="359" t="s">
        <v>90</v>
      </c>
      <c r="XEX56" s="359" t="s">
        <v>90</v>
      </c>
      <c r="XEY56" s="359" t="s">
        <v>90</v>
      </c>
      <c r="XEZ56" s="359" t="s">
        <v>90</v>
      </c>
      <c r="XFA56" s="359" t="s">
        <v>90</v>
      </c>
      <c r="XFB56" s="359" t="s">
        <v>90</v>
      </c>
      <c r="XFC56" s="359" t="s">
        <v>90</v>
      </c>
      <c r="XFD56" s="359" t="s">
        <v>90</v>
      </c>
    </row>
    <row r="57" spans="1:16384"/>
    <row r="58" spans="1:16384"/>
    <row r="59" spans="1:16384"/>
  </sheetData>
  <conditionalFormatting sqref="E28">
    <cfRule type="cellIs" dxfId="112" priority="1" stopIfTrue="1" operator="notEqual">
      <formula>0</formula>
    </cfRule>
    <cfRule type="cellIs" dxfId="111" priority="2" stopIfTrue="1" operator="equal">
      <formula>""</formula>
    </cfRule>
  </conditionalFormatting>
  <pageMargins left="0.70866141732283472" right="0.70866141732283472" top="0.74803149606299213" bottom="0.74803149606299213" header="0.31496062992125984" footer="0.31496062992125984"/>
  <pageSetup paperSize="9" scale="5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8" customFormat="1" ht="31.5">
      <c r="A1" s="327" t="str">
        <f ca="1" xml:space="preserve"> RIGHT(CELL("filename", $A$1), LEN(CELL("filename", $A$1)) - SEARCH("]", CELL("filename", $A$1)))</f>
        <v>ToC</v>
      </c>
      <c r="B1" s="327"/>
      <c r="C1" s="327"/>
      <c r="D1" s="327"/>
      <c r="E1" s="327"/>
      <c r="F1" s="327"/>
      <c r="G1" s="327"/>
      <c r="H1" s="510"/>
      <c r="I1" s="327"/>
      <c r="J1" s="327"/>
      <c r="K1" s="327"/>
    </row>
    <row r="2" spans="1:11" s="360" customFormat="1" ht="12.75"/>
    <row r="3" spans="1:11" s="360" customFormat="1" ht="12.75">
      <c r="B3" s="360" t="s">
        <v>91</v>
      </c>
      <c r="D3" s="360" t="s">
        <v>92</v>
      </c>
      <c r="F3" s="360" t="s">
        <v>93</v>
      </c>
      <c r="H3" s="360" t="s">
        <v>94</v>
      </c>
      <c r="J3" s="360" t="s">
        <v>83</v>
      </c>
    </row>
    <row r="4" spans="1:11" s="360" customFormat="1" ht="12.75"/>
    <row r="5" spans="1:11" s="360" customFormat="1" ht="12.75">
      <c r="B5" s="361" t="str">
        <f>Cover!$A$1</f>
        <v>Cover</v>
      </c>
      <c r="D5" s="361" t="str">
        <f ca="1">Time!$A$1</f>
        <v>Time</v>
      </c>
      <c r="F5" s="363" t="str">
        <f ca="1">SummaryOutput!$A$1</f>
        <v>SummaryOutput</v>
      </c>
      <c r="H5" s="364" t="str">
        <f ca="1">Validation!$A$1</f>
        <v>Validation</v>
      </c>
      <c r="J5" s="365" t="str">
        <f ca="1" xml:space="preserve"> '{Update-UsingOnlyCPIH}'!$A$1</f>
        <v>{Update-UsingOnlyCPIH}</v>
      </c>
    </row>
    <row r="6" spans="1:11" s="504" customFormat="1" ht="38.1" customHeight="1">
      <c r="B6" s="504" t="s">
        <v>95</v>
      </c>
      <c r="D6" s="504" t="s">
        <v>96</v>
      </c>
      <c r="F6" s="504" t="s">
        <v>1346</v>
      </c>
      <c r="H6" s="504" t="s">
        <v>98</v>
      </c>
      <c r="J6" s="504" t="s">
        <v>1392</v>
      </c>
    </row>
    <row r="7" spans="1:11" s="360" customFormat="1" ht="12.75">
      <c r="D7" s="362"/>
    </row>
    <row r="8" spans="1:11" s="360" customFormat="1" ht="12.75">
      <c r="B8" s="361" t="str">
        <f ca="1">'Style guide'!$A$1</f>
        <v>Style guide</v>
      </c>
      <c r="D8" s="361" t="str">
        <f ca="1">Index!$A$1</f>
        <v>Index</v>
      </c>
      <c r="F8" s="363" t="str">
        <f>SummaryTables!A1</f>
        <v>Regulatory Capital Values</v>
      </c>
    </row>
    <row r="9" spans="1:11" s="504" customFormat="1" ht="38.1" customHeight="1">
      <c r="B9" s="504" t="s">
        <v>99</v>
      </c>
      <c r="D9" s="504" t="s">
        <v>100</v>
      </c>
      <c r="F9" s="504" t="s">
        <v>97</v>
      </c>
    </row>
    <row r="10" spans="1:11" s="360" customFormat="1" ht="12.75"/>
    <row r="11" spans="1:11" s="360" customFormat="1" ht="12.75">
      <c r="B11" s="361" t="str">
        <f ca="1">$A$1</f>
        <v>ToC</v>
      </c>
      <c r="D11" s="361" t="str">
        <f ca="1">PR19FDPublishedTables!$A$1</f>
        <v>PR19FDPublishedTables</v>
      </c>
    </row>
    <row r="12" spans="1:11" s="504" customFormat="1" ht="38.1" customHeight="1">
      <c r="B12" s="504" t="s">
        <v>101</v>
      </c>
      <c r="D12" s="504" t="s">
        <v>1393</v>
      </c>
    </row>
    <row r="13" spans="1:11" s="360" customFormat="1" ht="12.75"/>
    <row r="14" spans="1:11" s="360" customFormat="1" ht="12.75">
      <c r="B14" s="361" t="s">
        <v>1347</v>
      </c>
      <c r="D14" s="361" t="str">
        <f ca="1">Update!A1</f>
        <v>Update</v>
      </c>
    </row>
    <row r="15" spans="1:11" s="504" customFormat="1" ht="38.1" customHeight="1">
      <c r="B15" s="504" t="s">
        <v>102</v>
      </c>
      <c r="D15" s="504" t="s">
        <v>1391</v>
      </c>
    </row>
    <row r="16" spans="1:11" s="360" customFormat="1" ht="12.75"/>
    <row r="17" spans="1:2" s="360" customFormat="1" ht="12.75">
      <c r="B17" s="361" t="s">
        <v>1348</v>
      </c>
    </row>
    <row r="18" spans="1:2" s="504" customFormat="1" ht="38.1" customHeight="1">
      <c r="B18" s="504" t="s">
        <v>103</v>
      </c>
    </row>
    <row r="19" spans="1:2" s="360" customFormat="1" ht="12.75"/>
    <row r="20" spans="1:2" s="360" customFormat="1" ht="12.75">
      <c r="B20" s="366" t="str">
        <f ca="1">Inp!$A$1</f>
        <v>Inp</v>
      </c>
    </row>
    <row r="21" spans="1:2" s="504" customFormat="1" ht="38.1" customHeight="1">
      <c r="B21" s="504" t="s">
        <v>31</v>
      </c>
    </row>
    <row r="22" spans="1:2" s="360" customFormat="1" ht="12.75"/>
    <row r="23" spans="1:2" s="359" customFormat="1" ht="15.75">
      <c r="A23" s="359" t="s">
        <v>90</v>
      </c>
    </row>
  </sheetData>
  <pageMargins left="0.70866141732283472" right="0.70866141732283472" top="0.74803149606299213" bottom="0.74803149606299213" header="0.31496062992125984" footer="0.31496062992125984"/>
  <pageSetup paperSize="9" scale="3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27"/>
  <sheetViews>
    <sheetView zoomScaleNormal="100" workbookViewId="0">
      <selection activeCell="A4" sqref="A4"/>
    </sheetView>
  </sheetViews>
  <sheetFormatPr defaultRowHeight="14.25"/>
  <cols>
    <col min="1" max="1" width="5.625" bestFit="1" customWidth="1"/>
    <col min="2" max="2" width="15.5" bestFit="1" customWidth="1"/>
    <col min="3" max="3" width="39" bestFit="1" customWidth="1"/>
    <col min="4" max="4" width="3.5" bestFit="1" customWidth="1"/>
    <col min="5" max="5" width="17.375" bestFit="1" customWidth="1"/>
    <col min="6" max="13" width="8.5" bestFit="1" customWidth="1"/>
  </cols>
  <sheetData>
    <row r="1" spans="1:13">
      <c r="C1" t="s">
        <v>104</v>
      </c>
    </row>
    <row r="2" spans="1:13">
      <c r="A2" t="s">
        <v>105</v>
      </c>
      <c r="B2" t="s">
        <v>106</v>
      </c>
      <c r="C2" t="s">
        <v>107</v>
      </c>
      <c r="D2" t="s">
        <v>108</v>
      </c>
      <c r="E2" t="s">
        <v>1</v>
      </c>
      <c r="F2" t="s">
        <v>109</v>
      </c>
      <c r="G2" t="s">
        <v>110</v>
      </c>
      <c r="H2" t="s">
        <v>111</v>
      </c>
      <c r="I2" t="s">
        <v>112</v>
      </c>
      <c r="J2" t="s">
        <v>113</v>
      </c>
      <c r="K2" t="s">
        <v>114</v>
      </c>
      <c r="L2" t="s">
        <v>115</v>
      </c>
      <c r="M2" t="s">
        <v>116</v>
      </c>
    </row>
    <row r="4" spans="1:13">
      <c r="A4" t="s">
        <v>1065</v>
      </c>
      <c r="B4" t="s">
        <v>118</v>
      </c>
      <c r="C4" t="s">
        <v>119</v>
      </c>
      <c r="D4" t="s">
        <v>120</v>
      </c>
      <c r="E4" t="s">
        <v>121</v>
      </c>
      <c r="F4" s="560">
        <v>270.60000000000002</v>
      </c>
      <c r="G4" s="560">
        <v>279.7</v>
      </c>
      <c r="H4" s="560">
        <v>288.2</v>
      </c>
      <c r="I4" s="560">
        <v>296.81994379694203</v>
      </c>
      <c r="J4" s="560">
        <v>305.32865399748601</v>
      </c>
      <c r="K4" s="560">
        <v>314.691934446201</v>
      </c>
      <c r="L4" s="560">
        <v>324.76207634847901</v>
      </c>
      <c r="M4" s="560">
        <v>335.15446279163098</v>
      </c>
    </row>
    <row r="5" spans="1:13">
      <c r="A5" t="s">
        <v>1065</v>
      </c>
      <c r="B5" t="s">
        <v>122</v>
      </c>
      <c r="C5" t="s">
        <v>123</v>
      </c>
      <c r="D5" t="s">
        <v>120</v>
      </c>
      <c r="E5" t="s">
        <v>121</v>
      </c>
      <c r="F5" s="560">
        <v>271.7</v>
      </c>
      <c r="G5" s="560">
        <v>280.7</v>
      </c>
      <c r="H5" s="560">
        <v>289.2</v>
      </c>
      <c r="I5" s="560">
        <v>297.50379137925398</v>
      </c>
      <c r="J5" s="560">
        <v>306.08167682745898</v>
      </c>
      <c r="K5" s="560">
        <v>315.51905088813697</v>
      </c>
      <c r="L5" s="560">
        <v>325.61566051655802</v>
      </c>
      <c r="M5" s="560">
        <v>336.03536165308702</v>
      </c>
    </row>
    <row r="6" spans="1:13">
      <c r="A6" t="s">
        <v>1065</v>
      </c>
      <c r="B6" t="s">
        <v>124</v>
      </c>
      <c r="C6" t="s">
        <v>125</v>
      </c>
      <c r="D6" t="s">
        <v>120</v>
      </c>
      <c r="E6" t="s">
        <v>121</v>
      </c>
      <c r="F6" s="560">
        <v>272.3</v>
      </c>
      <c r="G6" s="560">
        <v>281.5</v>
      </c>
      <c r="H6" s="560">
        <v>289.60000000000002</v>
      </c>
      <c r="I6" s="560">
        <v>298.18921448748898</v>
      </c>
      <c r="J6" s="560">
        <v>306.83655681487397</v>
      </c>
      <c r="K6" s="560">
        <v>316.34834127078699</v>
      </c>
      <c r="L6" s="560">
        <v>326.47148819145201</v>
      </c>
      <c r="M6" s="560">
        <v>336.91857581357903</v>
      </c>
    </row>
    <row r="7" spans="1:13">
      <c r="A7" t="s">
        <v>1065</v>
      </c>
      <c r="B7" t="s">
        <v>126</v>
      </c>
      <c r="C7" t="s">
        <v>127</v>
      </c>
      <c r="D7" t="s">
        <v>120</v>
      </c>
      <c r="E7" t="s">
        <v>121</v>
      </c>
      <c r="F7" s="560">
        <v>272.89999999999998</v>
      </c>
      <c r="G7" s="560">
        <v>281.7</v>
      </c>
      <c r="H7" s="560">
        <v>289.5</v>
      </c>
      <c r="I7" s="560">
        <v>298.87621675152297</v>
      </c>
      <c r="J7" s="560">
        <v>307.593298539984</v>
      </c>
      <c r="K7" s="560">
        <v>317.17981130799899</v>
      </c>
      <c r="L7" s="560">
        <v>327.32956526985498</v>
      </c>
      <c r="M7" s="560">
        <v>337.80411135849101</v>
      </c>
    </row>
    <row r="8" spans="1:13">
      <c r="A8" t="s">
        <v>1065</v>
      </c>
      <c r="B8" t="s">
        <v>128</v>
      </c>
      <c r="C8" t="s">
        <v>129</v>
      </c>
      <c r="D8" t="s">
        <v>120</v>
      </c>
      <c r="E8" t="s">
        <v>121</v>
      </c>
      <c r="F8" s="560">
        <v>274.7</v>
      </c>
      <c r="G8" s="560">
        <v>284.2</v>
      </c>
      <c r="H8" s="560">
        <v>291.5</v>
      </c>
      <c r="I8" s="560">
        <v>299.56480180959397</v>
      </c>
      <c r="J8" s="560">
        <v>308.35190659433698</v>
      </c>
      <c r="K8" s="560">
        <v>318.01346672864003</v>
      </c>
      <c r="L8" s="560">
        <v>328.18989766395703</v>
      </c>
      <c r="M8" s="560">
        <v>338.69197438920298</v>
      </c>
    </row>
    <row r="9" spans="1:13">
      <c r="A9" t="s">
        <v>1065</v>
      </c>
      <c r="B9" t="s">
        <v>130</v>
      </c>
      <c r="C9" t="s">
        <v>131</v>
      </c>
      <c r="D9" t="s">
        <v>120</v>
      </c>
      <c r="E9" t="s">
        <v>121</v>
      </c>
      <c r="F9" s="560">
        <v>275.10000000000002</v>
      </c>
      <c r="G9" s="560">
        <v>284.10000000000002</v>
      </c>
      <c r="H9" s="560">
        <v>292.14789585630501</v>
      </c>
      <c r="I9" s="560">
        <v>300.254973308324</v>
      </c>
      <c r="J9" s="560">
        <v>309.11238558080299</v>
      </c>
      <c r="K9" s="560">
        <v>318.84931327663401</v>
      </c>
      <c r="L9" s="560">
        <v>329.05249130148701</v>
      </c>
      <c r="M9" s="560">
        <v>339.58217102313398</v>
      </c>
    </row>
    <row r="10" spans="1:13">
      <c r="A10" t="s">
        <v>1065</v>
      </c>
      <c r="B10" t="s">
        <v>132</v>
      </c>
      <c r="C10" t="s">
        <v>133</v>
      </c>
      <c r="D10" t="s">
        <v>120</v>
      </c>
      <c r="E10" t="s">
        <v>121</v>
      </c>
      <c r="F10" s="560">
        <v>275.3</v>
      </c>
      <c r="G10" s="560">
        <v>284.5</v>
      </c>
      <c r="H10" s="560">
        <v>292.79723174362402</v>
      </c>
      <c r="I10" s="560">
        <v>300.94673490273601</v>
      </c>
      <c r="J10" s="560">
        <v>309.87474011360501</v>
      </c>
      <c r="K10" s="560">
        <v>319.687356711002</v>
      </c>
      <c r="L10" s="560">
        <v>329.91735212575401</v>
      </c>
      <c r="M10" s="560">
        <v>340.474707393779</v>
      </c>
    </row>
    <row r="11" spans="1:13">
      <c r="A11" t="s">
        <v>1065</v>
      </c>
      <c r="B11" t="s">
        <v>134</v>
      </c>
      <c r="C11" t="s">
        <v>135</v>
      </c>
      <c r="D11" t="s">
        <v>120</v>
      </c>
      <c r="E11" t="s">
        <v>121</v>
      </c>
      <c r="F11" s="560">
        <v>275.8</v>
      </c>
      <c r="G11" s="560">
        <v>284.60000000000002</v>
      </c>
      <c r="H11" s="560">
        <v>293.44801086260998</v>
      </c>
      <c r="I11" s="560">
        <v>301.640090256272</v>
      </c>
      <c r="J11" s="560">
        <v>310.638974818348</v>
      </c>
      <c r="K11" s="560">
        <v>320.52760280590201</v>
      </c>
      <c r="L11" s="560">
        <v>330.78448609569102</v>
      </c>
      <c r="M11" s="560">
        <v>341.36958965075303</v>
      </c>
    </row>
    <row r="12" spans="1:13">
      <c r="A12" t="s">
        <v>1065</v>
      </c>
      <c r="B12" t="s">
        <v>136</v>
      </c>
      <c r="C12" t="s">
        <v>137</v>
      </c>
      <c r="D12" t="s">
        <v>120</v>
      </c>
      <c r="E12" t="s">
        <v>121</v>
      </c>
      <c r="F12" s="560">
        <v>278.10000000000002</v>
      </c>
      <c r="G12" s="560">
        <v>285.60000000000002</v>
      </c>
      <c r="H12" s="560">
        <v>294.100236421028</v>
      </c>
      <c r="I12" s="560">
        <v>302.33504304081703</v>
      </c>
      <c r="J12" s="560">
        <v>311.40509433204198</v>
      </c>
      <c r="K12" s="560">
        <v>321.37005735066703</v>
      </c>
      <c r="L12" s="560">
        <v>331.65389918588897</v>
      </c>
      <c r="M12" s="560">
        <v>342.26682395983698</v>
      </c>
    </row>
    <row r="13" spans="1:13">
      <c r="A13" t="s">
        <v>1065</v>
      </c>
      <c r="B13" t="s">
        <v>138</v>
      </c>
      <c r="C13" t="s">
        <v>139</v>
      </c>
      <c r="D13" t="s">
        <v>120</v>
      </c>
      <c r="E13" t="s">
        <v>121</v>
      </c>
      <c r="F13" s="560">
        <v>276</v>
      </c>
      <c r="G13" s="560">
        <v>283</v>
      </c>
      <c r="H13" s="560">
        <v>294.77781803182302</v>
      </c>
      <c r="I13" s="560">
        <v>303.08068281857697</v>
      </c>
      <c r="J13" s="560">
        <v>312.22357185062901</v>
      </c>
      <c r="K13" s="560">
        <v>322.21472614984901</v>
      </c>
      <c r="L13" s="560">
        <v>332.52559738664399</v>
      </c>
      <c r="M13" s="560">
        <v>343.16641650301699</v>
      </c>
    </row>
    <row r="14" spans="1:13">
      <c r="A14" t="s">
        <v>1065</v>
      </c>
      <c r="B14" t="s">
        <v>140</v>
      </c>
      <c r="C14" t="s">
        <v>141</v>
      </c>
      <c r="D14" t="s">
        <v>120</v>
      </c>
      <c r="E14" t="s">
        <v>121</v>
      </c>
      <c r="F14" s="560">
        <v>278.10000000000002</v>
      </c>
      <c r="G14" s="560">
        <v>285</v>
      </c>
      <c r="H14" s="560">
        <v>295.45696073228203</v>
      </c>
      <c r="I14" s="560">
        <v>303.82816154518099</v>
      </c>
      <c r="J14" s="560">
        <v>313.04420060392698</v>
      </c>
      <c r="K14" s="560">
        <v>323.06161502325301</v>
      </c>
      <c r="L14" s="560">
        <v>333.39958670399699</v>
      </c>
      <c r="M14" s="560">
        <v>344.06837347852502</v>
      </c>
    </row>
    <row r="15" spans="1:13">
      <c r="A15" t="s">
        <v>1065</v>
      </c>
      <c r="B15" t="s">
        <v>142</v>
      </c>
      <c r="C15" t="s">
        <v>143</v>
      </c>
      <c r="D15" t="s">
        <v>120</v>
      </c>
      <c r="E15" t="s">
        <v>121</v>
      </c>
      <c r="F15" s="560">
        <v>278.3</v>
      </c>
      <c r="G15" s="560">
        <v>285.10000000000002</v>
      </c>
      <c r="H15" s="560">
        <v>296.13766811902099</v>
      </c>
      <c r="I15" s="560">
        <v>304.57748375597498</v>
      </c>
      <c r="J15" s="560">
        <v>313.86698624610801</v>
      </c>
      <c r="K15" s="560">
        <v>323.91072980598301</v>
      </c>
      <c r="L15" s="560">
        <v>334.27587315977502</v>
      </c>
      <c r="M15" s="560">
        <v>344.972701100888</v>
      </c>
    </row>
    <row r="16" spans="1:13">
      <c r="A16" t="s">
        <v>1065</v>
      </c>
      <c r="B16" t="s">
        <v>144</v>
      </c>
      <c r="C16" t="s">
        <v>145</v>
      </c>
      <c r="D16" t="s">
        <v>120</v>
      </c>
      <c r="E16" t="s">
        <v>121</v>
      </c>
      <c r="F16" s="560">
        <v>103.2</v>
      </c>
      <c r="G16" s="560">
        <v>105.5</v>
      </c>
      <c r="H16" s="560">
        <v>107.6</v>
      </c>
      <c r="I16" s="560">
        <v>109.703354739972</v>
      </c>
      <c r="J16" s="560">
        <v>111.897421834771</v>
      </c>
      <c r="K16" s="560">
        <v>114.172657229451</v>
      </c>
      <c r="L16" s="560">
        <v>116.57028303126999</v>
      </c>
      <c r="M16" s="560">
        <v>119.01825897492699</v>
      </c>
    </row>
    <row r="17" spans="1:13">
      <c r="A17" t="s">
        <v>1065</v>
      </c>
      <c r="B17" t="s">
        <v>146</v>
      </c>
      <c r="C17" t="s">
        <v>147</v>
      </c>
      <c r="D17" t="s">
        <v>120</v>
      </c>
      <c r="E17" t="s">
        <v>121</v>
      </c>
      <c r="F17" s="560">
        <v>103.5</v>
      </c>
      <c r="G17" s="560">
        <v>105.9</v>
      </c>
      <c r="H17" s="560">
        <v>107.9</v>
      </c>
      <c r="I17" s="560">
        <v>109.884538749418</v>
      </c>
      <c r="J17" s="560">
        <v>112.082229524407</v>
      </c>
      <c r="K17" s="560">
        <v>114.370561696745</v>
      </c>
      <c r="L17" s="560">
        <v>116.772343492377</v>
      </c>
      <c r="M17" s="560">
        <v>119.22456270571701</v>
      </c>
    </row>
    <row r="18" spans="1:13">
      <c r="A18" t="s">
        <v>1065</v>
      </c>
      <c r="B18" t="s">
        <v>148</v>
      </c>
      <c r="C18" t="s">
        <v>149</v>
      </c>
      <c r="D18" t="s">
        <v>120</v>
      </c>
      <c r="E18" t="s">
        <v>121</v>
      </c>
      <c r="F18" s="560">
        <v>103.5</v>
      </c>
      <c r="G18" s="560">
        <v>105.9</v>
      </c>
      <c r="H18" s="560">
        <v>107.9</v>
      </c>
      <c r="I18" s="560">
        <v>110.066021998987</v>
      </c>
      <c r="J18" s="560">
        <v>112.26734243896701</v>
      </c>
      <c r="K18" s="560">
        <v>114.568809207453</v>
      </c>
      <c r="L18" s="560">
        <v>116.97475420081</v>
      </c>
      <c r="M18" s="560">
        <v>119.431224039027</v>
      </c>
    </row>
    <row r="19" spans="1:13">
      <c r="A19" t="s">
        <v>1065</v>
      </c>
      <c r="B19" t="s">
        <v>150</v>
      </c>
      <c r="C19" t="s">
        <v>151</v>
      </c>
      <c r="D19" t="s">
        <v>120</v>
      </c>
      <c r="E19" t="s">
        <v>121</v>
      </c>
      <c r="F19" s="560">
        <v>103.5</v>
      </c>
      <c r="G19" s="560">
        <v>105.9</v>
      </c>
      <c r="H19" s="560">
        <v>108</v>
      </c>
      <c r="I19" s="560">
        <v>110.24780498289699</v>
      </c>
      <c r="J19" s="560">
        <v>112.452761082555</v>
      </c>
      <c r="K19" s="560">
        <v>114.7674003562</v>
      </c>
      <c r="L19" s="560">
        <v>117.17751576368001</v>
      </c>
      <c r="M19" s="560">
        <v>119.638243594717</v>
      </c>
    </row>
    <row r="20" spans="1:13">
      <c r="A20" t="s">
        <v>1065</v>
      </c>
      <c r="B20" t="s">
        <v>152</v>
      </c>
      <c r="C20" t="s">
        <v>153</v>
      </c>
      <c r="D20" t="s">
        <v>120</v>
      </c>
      <c r="E20" t="s">
        <v>121</v>
      </c>
      <c r="F20" s="560">
        <v>104</v>
      </c>
      <c r="G20" s="560">
        <v>106.5</v>
      </c>
      <c r="H20" s="560">
        <v>108.3</v>
      </c>
      <c r="I20" s="560">
        <v>110.429888196185</v>
      </c>
      <c r="J20" s="560">
        <v>112.638485960108</v>
      </c>
      <c r="K20" s="560">
        <v>114.96633573864</v>
      </c>
      <c r="L20" s="560">
        <v>117.380628789151</v>
      </c>
      <c r="M20" s="560">
        <v>119.845621993724</v>
      </c>
    </row>
    <row r="21" spans="1:13">
      <c r="A21" t="s">
        <v>1065</v>
      </c>
      <c r="B21" t="s">
        <v>154</v>
      </c>
      <c r="C21" t="s">
        <v>155</v>
      </c>
      <c r="D21" t="s">
        <v>120</v>
      </c>
      <c r="E21" t="s">
        <v>121</v>
      </c>
      <c r="F21" s="560">
        <v>104.3</v>
      </c>
      <c r="G21" s="560">
        <v>106.6</v>
      </c>
      <c r="H21" s="560">
        <v>108.469999617629</v>
      </c>
      <c r="I21" s="560">
        <v>110.61227213470301</v>
      </c>
      <c r="J21" s="560">
        <v>112.824517577397</v>
      </c>
      <c r="K21" s="560">
        <v>115.16561595146101</v>
      </c>
      <c r="L21" s="560">
        <v>117.58409388644201</v>
      </c>
      <c r="M21" s="560">
        <v>120.05335985805699</v>
      </c>
    </row>
    <row r="22" spans="1:13">
      <c r="A22" t="s">
        <v>1065</v>
      </c>
      <c r="B22" t="s">
        <v>156</v>
      </c>
      <c r="C22" t="s">
        <v>157</v>
      </c>
      <c r="D22" t="s">
        <v>120</v>
      </c>
      <c r="E22" t="s">
        <v>121</v>
      </c>
      <c r="F22" s="560">
        <v>104.4</v>
      </c>
      <c r="G22" s="560">
        <v>106.7</v>
      </c>
      <c r="H22" s="560">
        <v>108.64026608539599</v>
      </c>
      <c r="I22" s="560">
        <v>110.794957295123</v>
      </c>
      <c r="J22" s="560">
        <v>113.01085644102599</v>
      </c>
      <c r="K22" s="560">
        <v>115.365241592385</v>
      </c>
      <c r="L22" s="560">
        <v>117.78791166582501</v>
      </c>
      <c r="M22" s="560">
        <v>120.261457810807</v>
      </c>
    </row>
    <row r="23" spans="1:13">
      <c r="A23" t="s">
        <v>1065</v>
      </c>
      <c r="B23" t="s">
        <v>158</v>
      </c>
      <c r="C23" t="s">
        <v>159</v>
      </c>
      <c r="D23" t="s">
        <v>120</v>
      </c>
      <c r="E23" t="s">
        <v>121</v>
      </c>
      <c r="F23" s="560">
        <v>104.7</v>
      </c>
      <c r="G23" s="560">
        <v>106.9</v>
      </c>
      <c r="H23" s="560">
        <v>108.81079982217901</v>
      </c>
      <c r="I23" s="560">
        <v>110.977944174939</v>
      </c>
      <c r="J23" s="560">
        <v>113.197503058438</v>
      </c>
      <c r="K23" s="560">
        <v>115.565213260169</v>
      </c>
      <c r="L23" s="560">
        <v>117.992082738633</v>
      </c>
      <c r="M23" s="560">
        <v>120.46991647614399</v>
      </c>
    </row>
    <row r="24" spans="1:13">
      <c r="A24" t="s">
        <v>1065</v>
      </c>
      <c r="B24" t="s">
        <v>160</v>
      </c>
      <c r="C24" t="s">
        <v>161</v>
      </c>
      <c r="D24" t="s">
        <v>120</v>
      </c>
      <c r="E24" t="s">
        <v>121</v>
      </c>
      <c r="F24" s="560">
        <v>105</v>
      </c>
      <c r="G24" s="560">
        <v>107.1</v>
      </c>
      <c r="H24" s="560">
        <v>108.981601247513</v>
      </c>
      <c r="I24" s="560">
        <v>111.161233272464</v>
      </c>
      <c r="J24" s="560">
        <v>113.384457937913</v>
      </c>
      <c r="K24" s="560">
        <v>115.765531554609</v>
      </c>
      <c r="L24" s="560">
        <v>118.196607717256</v>
      </c>
      <c r="M24" s="560">
        <v>120.678736479319</v>
      </c>
    </row>
    <row r="25" spans="1:13">
      <c r="A25" t="s">
        <v>1065</v>
      </c>
      <c r="B25" t="s">
        <v>162</v>
      </c>
      <c r="C25" t="s">
        <v>163</v>
      </c>
      <c r="D25" t="s">
        <v>120</v>
      </c>
      <c r="E25" t="s">
        <v>121</v>
      </c>
      <c r="F25" s="560">
        <v>104.5</v>
      </c>
      <c r="G25" s="560">
        <v>106.4</v>
      </c>
      <c r="H25" s="560">
        <v>109.161593222387</v>
      </c>
      <c r="I25" s="560">
        <v>111.344825086835</v>
      </c>
      <c r="J25" s="560">
        <v>113.580996157239</v>
      </c>
      <c r="K25" s="560">
        <v>115.96619707654099</v>
      </c>
      <c r="L25" s="560">
        <v>118.40148721514799</v>
      </c>
      <c r="M25" s="560">
        <v>120.887918446667</v>
      </c>
    </row>
    <row r="26" spans="1:13">
      <c r="A26" t="s">
        <v>1065</v>
      </c>
      <c r="B26" t="s">
        <v>164</v>
      </c>
      <c r="C26" t="s">
        <v>165</v>
      </c>
      <c r="D26" t="s">
        <v>120</v>
      </c>
      <c r="E26" t="s">
        <v>121</v>
      </c>
      <c r="F26" s="560">
        <v>104.9</v>
      </c>
      <c r="G26" s="560">
        <v>106.8</v>
      </c>
      <c r="H26" s="560">
        <v>109.341882468641</v>
      </c>
      <c r="I26" s="560">
        <v>111.52872011801399</v>
      </c>
      <c r="J26" s="560">
        <v>113.77787505175399</v>
      </c>
      <c r="K26" s="560">
        <v>116.167210427841</v>
      </c>
      <c r="L26" s="560">
        <v>118.606721846825</v>
      </c>
      <c r="M26" s="560">
        <v>121.097463005609</v>
      </c>
    </row>
    <row r="27" spans="1:13">
      <c r="A27" t="s">
        <v>1065</v>
      </c>
      <c r="B27" t="s">
        <v>166</v>
      </c>
      <c r="C27" t="s">
        <v>167</v>
      </c>
      <c r="D27" t="s">
        <v>120</v>
      </c>
      <c r="E27" t="s">
        <v>121</v>
      </c>
      <c r="F27" s="560">
        <v>105.1</v>
      </c>
      <c r="G27" s="560">
        <v>107</v>
      </c>
      <c r="H27" s="560">
        <v>109.52246947724301</v>
      </c>
      <c r="I27" s="560">
        <v>111.712918866788</v>
      </c>
      <c r="J27" s="560">
        <v>113.97509521197701</v>
      </c>
      <c r="K27" s="560">
        <v>116.368572211429</v>
      </c>
      <c r="L27" s="560">
        <v>118.812312227869</v>
      </c>
      <c r="M27" s="560">
        <v>121.307370784654</v>
      </c>
    </row>
    <row r="28" spans="1:13">
      <c r="A28" t="s">
        <v>1065</v>
      </c>
      <c r="B28" t="s">
        <v>168</v>
      </c>
      <c r="C28" t="s">
        <v>169</v>
      </c>
      <c r="D28" t="s">
        <v>170</v>
      </c>
      <c r="E28" t="s">
        <v>121</v>
      </c>
      <c r="F28" s="561"/>
      <c r="G28" s="561"/>
      <c r="H28" s="561"/>
      <c r="I28" s="561">
        <v>2.3245890862940599</v>
      </c>
      <c r="J28" s="561">
        <v>2.2238345551297001</v>
      </c>
      <c r="K28" s="561">
        <v>2.1385168396967602</v>
      </c>
      <c r="L28" s="561">
        <v>2.0602993890894301</v>
      </c>
      <c r="M28" s="561">
        <v>1.9858978575506301</v>
      </c>
    </row>
    <row r="29" spans="1:13">
      <c r="A29" t="s">
        <v>1065</v>
      </c>
      <c r="B29" t="s">
        <v>171</v>
      </c>
      <c r="C29" t="s">
        <v>172</v>
      </c>
      <c r="D29" t="s">
        <v>170</v>
      </c>
      <c r="E29" t="s">
        <v>121</v>
      </c>
      <c r="F29" s="561"/>
      <c r="G29" s="561"/>
      <c r="H29" s="561"/>
      <c r="I29" s="561">
        <v>5.6390094786983001E-2</v>
      </c>
      <c r="J29" s="561">
        <v>6.5798035552063497E-2</v>
      </c>
      <c r="K29" s="561">
        <v>6.7371157186993505E-2</v>
      </c>
      <c r="L29" s="561">
        <v>6.5929580450863196E-2</v>
      </c>
      <c r="M29" s="561">
        <v>6.3548731441621598E-2</v>
      </c>
    </row>
    <row r="30" spans="1:13">
      <c r="A30" t="s">
        <v>1065</v>
      </c>
      <c r="B30" t="s">
        <v>173</v>
      </c>
      <c r="C30" t="s">
        <v>174</v>
      </c>
      <c r="D30" t="s">
        <v>170</v>
      </c>
      <c r="E30" t="s">
        <v>121</v>
      </c>
      <c r="F30" s="561"/>
      <c r="G30" s="561"/>
      <c r="H30" s="561"/>
      <c r="I30" s="561">
        <v>0.15714462595134901</v>
      </c>
      <c r="J30" s="561">
        <v>0.15111575098499599</v>
      </c>
      <c r="K30" s="561">
        <v>0.145588607794328</v>
      </c>
      <c r="L30" s="561">
        <v>0.140331111989659</v>
      </c>
      <c r="M30" s="561">
        <v>0.135263474873489</v>
      </c>
    </row>
    <row r="31" spans="1:13">
      <c r="A31" t="s">
        <v>1065</v>
      </c>
      <c r="B31" t="s">
        <v>175</v>
      </c>
      <c r="C31" t="s">
        <v>176</v>
      </c>
      <c r="D31" t="s">
        <v>170</v>
      </c>
      <c r="E31" t="s">
        <v>121</v>
      </c>
      <c r="F31" s="561"/>
      <c r="G31" s="561"/>
      <c r="H31" s="561"/>
      <c r="I31" s="561">
        <v>2.09349029448527</v>
      </c>
      <c r="J31" s="561">
        <v>1.9736180350353301</v>
      </c>
      <c r="K31" s="561">
        <v>1.8627768984370101</v>
      </c>
      <c r="L31" s="561">
        <v>1.7585781577675299</v>
      </c>
      <c r="M31" s="561">
        <v>1.6602080150188301</v>
      </c>
    </row>
    <row r="32" spans="1:13">
      <c r="A32" t="s">
        <v>1065</v>
      </c>
      <c r="B32" t="s">
        <v>177</v>
      </c>
      <c r="C32" t="s">
        <v>178</v>
      </c>
      <c r="D32" t="s">
        <v>170</v>
      </c>
      <c r="E32" t="s">
        <v>121</v>
      </c>
      <c r="F32" s="561"/>
      <c r="G32" s="561"/>
      <c r="H32" s="561"/>
      <c r="I32" s="561">
        <v>2.3245890862940599</v>
      </c>
      <c r="J32" s="561">
        <v>2.2142283367412299</v>
      </c>
      <c r="K32" s="561">
        <v>2.1095378766619399</v>
      </c>
      <c r="L32" s="561">
        <v>2.0111947416502298</v>
      </c>
      <c r="M32" s="561">
        <v>1.9179034623640501</v>
      </c>
    </row>
    <row r="33" spans="1:13">
      <c r="A33" t="s">
        <v>1065</v>
      </c>
      <c r="B33" t="s">
        <v>179</v>
      </c>
      <c r="C33" t="s">
        <v>180</v>
      </c>
      <c r="D33" t="s">
        <v>170</v>
      </c>
      <c r="E33" t="s">
        <v>121</v>
      </c>
      <c r="F33" s="561"/>
      <c r="G33" s="561"/>
      <c r="H33" s="561"/>
      <c r="I33" s="561">
        <v>4.6105064392480202E-2</v>
      </c>
      <c r="J33" s="561">
        <v>4.4377526922520803E-2</v>
      </c>
      <c r="K33" s="561">
        <v>4.3775551229098403E-2</v>
      </c>
      <c r="L33" s="561">
        <v>4.2235089574656E-2</v>
      </c>
      <c r="M33" s="561">
        <v>4.0275972709647799E-2</v>
      </c>
    </row>
    <row r="34" spans="1:13">
      <c r="A34" t="s">
        <v>1065</v>
      </c>
      <c r="B34" t="s">
        <v>181</v>
      </c>
      <c r="C34" t="s">
        <v>182</v>
      </c>
      <c r="D34" t="s">
        <v>170</v>
      </c>
      <c r="E34" t="s">
        <v>121</v>
      </c>
      <c r="F34" s="561"/>
      <c r="G34" s="561"/>
      <c r="H34" s="561"/>
      <c r="I34" s="561">
        <v>0</v>
      </c>
      <c r="J34" s="561">
        <v>0</v>
      </c>
      <c r="K34" s="561">
        <v>0</v>
      </c>
      <c r="L34" s="561">
        <v>0</v>
      </c>
      <c r="M34" s="561">
        <v>0</v>
      </c>
    </row>
    <row r="35" spans="1:13">
      <c r="A35" t="s">
        <v>1065</v>
      </c>
      <c r="B35" t="s">
        <v>183</v>
      </c>
      <c r="C35" t="s">
        <v>184</v>
      </c>
      <c r="D35" t="s">
        <v>170</v>
      </c>
      <c r="E35" t="s">
        <v>121</v>
      </c>
      <c r="F35" s="561"/>
      <c r="G35" s="561"/>
      <c r="H35" s="561"/>
      <c r="I35" s="561">
        <v>0</v>
      </c>
      <c r="J35" s="561">
        <v>0</v>
      </c>
      <c r="K35" s="561">
        <v>0</v>
      </c>
      <c r="L35" s="561">
        <v>0</v>
      </c>
      <c r="M35" s="561">
        <v>0</v>
      </c>
    </row>
    <row r="36" spans="1:13">
      <c r="A36" t="s">
        <v>1065</v>
      </c>
      <c r="B36" t="s">
        <v>185</v>
      </c>
      <c r="C36" t="s">
        <v>186</v>
      </c>
      <c r="D36" t="s">
        <v>170</v>
      </c>
      <c r="E36" t="s">
        <v>121</v>
      </c>
      <c r="F36" s="561"/>
      <c r="G36" s="561"/>
      <c r="H36" s="561"/>
      <c r="I36" s="561">
        <v>0.156465813945312</v>
      </c>
      <c r="J36" s="561">
        <v>0.14906798700180701</v>
      </c>
      <c r="K36" s="561">
        <v>0.14211868624080901</v>
      </c>
      <c r="L36" s="561">
        <v>0.13552636886084299</v>
      </c>
      <c r="M36" s="561">
        <v>0.12923984271486399</v>
      </c>
    </row>
    <row r="37" spans="1:13">
      <c r="A37" t="s">
        <v>1065</v>
      </c>
      <c r="B37" t="s">
        <v>187</v>
      </c>
      <c r="C37" t="s">
        <v>188</v>
      </c>
      <c r="D37" t="s">
        <v>170</v>
      </c>
      <c r="E37" t="s">
        <v>121</v>
      </c>
      <c r="F37" s="561"/>
      <c r="G37" s="561"/>
      <c r="H37" s="561"/>
      <c r="I37" s="561">
        <v>0</v>
      </c>
      <c r="J37" s="561">
        <v>0</v>
      </c>
      <c r="K37" s="561">
        <v>0</v>
      </c>
      <c r="L37" s="561">
        <v>0</v>
      </c>
      <c r="M37" s="561">
        <v>0</v>
      </c>
    </row>
    <row r="38" spans="1:13">
      <c r="A38" t="s">
        <v>1065</v>
      </c>
      <c r="B38" t="s">
        <v>189</v>
      </c>
      <c r="C38" t="s">
        <v>190</v>
      </c>
      <c r="D38" t="s">
        <v>170</v>
      </c>
      <c r="E38" t="s">
        <v>121</v>
      </c>
      <c r="F38" s="561"/>
      <c r="G38" s="561"/>
      <c r="H38" s="561"/>
      <c r="I38" s="561">
        <v>2.0844471195257901</v>
      </c>
      <c r="J38" s="561">
        <v>1.94687360963709</v>
      </c>
      <c r="K38" s="561">
        <v>1.8183799514010399</v>
      </c>
      <c r="L38" s="561">
        <v>1.6983668746085701</v>
      </c>
      <c r="M38" s="561">
        <v>1.58627466088441</v>
      </c>
    </row>
    <row r="39" spans="1:13">
      <c r="A39" t="s">
        <v>1065</v>
      </c>
      <c r="B39" t="s">
        <v>191</v>
      </c>
      <c r="C39" t="s">
        <v>192</v>
      </c>
      <c r="D39" t="s">
        <v>170</v>
      </c>
      <c r="E39" t="s">
        <v>121</v>
      </c>
      <c r="F39" s="561"/>
      <c r="G39" s="561"/>
      <c r="H39" s="561"/>
      <c r="I39" s="561">
        <v>0</v>
      </c>
      <c r="J39" s="561">
        <v>2.25603823636885</v>
      </c>
      <c r="K39" s="561">
        <v>2.7897566995601699</v>
      </c>
      <c r="L39" s="561">
        <v>2.9758408095263298</v>
      </c>
      <c r="M39" s="561">
        <v>4.7696646913199601</v>
      </c>
    </row>
    <row r="40" spans="1:13">
      <c r="A40" t="s">
        <v>1065</v>
      </c>
      <c r="B40" t="s">
        <v>193</v>
      </c>
      <c r="C40" t="s">
        <v>194</v>
      </c>
      <c r="D40" t="s">
        <v>170</v>
      </c>
      <c r="E40" t="s">
        <v>121</v>
      </c>
      <c r="F40" s="561"/>
      <c r="G40" s="561"/>
      <c r="H40" s="561"/>
      <c r="I40" s="561">
        <v>0</v>
      </c>
      <c r="J40" s="561">
        <v>4.5215480224610298E-2</v>
      </c>
      <c r="K40" s="561">
        <v>5.7890943163134798E-2</v>
      </c>
      <c r="L40" s="561">
        <v>6.2492657000054699E-2</v>
      </c>
      <c r="M40" s="561">
        <v>0.100162958517726</v>
      </c>
    </row>
    <row r="41" spans="1:13">
      <c r="A41" t="s">
        <v>1065</v>
      </c>
      <c r="B41" t="s">
        <v>195</v>
      </c>
      <c r="C41" t="s">
        <v>196</v>
      </c>
      <c r="D41" t="s">
        <v>170</v>
      </c>
      <c r="E41" t="s">
        <v>121</v>
      </c>
      <c r="F41" s="561"/>
      <c r="G41" s="561"/>
      <c r="H41" s="561"/>
      <c r="I41" s="561">
        <v>2.26252217057649</v>
      </c>
      <c r="J41" s="561">
        <v>0.50538848168616002</v>
      </c>
      <c r="K41" s="561">
        <v>0.153551501258715</v>
      </c>
      <c r="L41" s="561">
        <v>1.7725380381823099</v>
      </c>
      <c r="M41" s="561">
        <v>1.5973556007940699</v>
      </c>
    </row>
    <row r="42" spans="1:13">
      <c r="A42" t="s">
        <v>1065</v>
      </c>
      <c r="B42" t="s">
        <v>197</v>
      </c>
      <c r="C42" t="s">
        <v>198</v>
      </c>
      <c r="D42" t="s">
        <v>170</v>
      </c>
      <c r="E42" t="s">
        <v>121</v>
      </c>
      <c r="F42" s="561"/>
      <c r="G42" s="561"/>
      <c r="H42" s="561"/>
      <c r="I42" s="561">
        <v>6.48393420764514E-3</v>
      </c>
      <c r="J42" s="561">
        <v>1.6885498719445498E-2</v>
      </c>
      <c r="K42" s="561">
        <v>2.5358334455687099E-2</v>
      </c>
      <c r="L42" s="561">
        <v>4.1206813388738599E-2</v>
      </c>
      <c r="M42" s="561">
        <v>6.5571017147962804E-2</v>
      </c>
    </row>
    <row r="43" spans="1:13">
      <c r="A43" t="s">
        <v>1065</v>
      </c>
      <c r="B43" t="s">
        <v>199</v>
      </c>
      <c r="C43" t="s">
        <v>200</v>
      </c>
      <c r="D43" t="s">
        <v>170</v>
      </c>
      <c r="E43" t="s">
        <v>121</v>
      </c>
      <c r="F43" s="561"/>
      <c r="G43" s="561"/>
      <c r="H43" s="561"/>
      <c r="I43" s="561">
        <v>2.1238064409653798</v>
      </c>
      <c r="J43" s="561">
        <v>2.5746414680528402</v>
      </c>
      <c r="K43" s="561">
        <v>2.6905446571343501</v>
      </c>
      <c r="L43" s="561">
        <v>4.2236956518879998</v>
      </c>
      <c r="M43" s="561">
        <v>5.5522420298672603</v>
      </c>
    </row>
    <row r="44" spans="1:13">
      <c r="A44" t="s">
        <v>1065</v>
      </c>
      <c r="B44" t="s">
        <v>201</v>
      </c>
      <c r="C44" t="s">
        <v>202</v>
      </c>
      <c r="D44" t="s">
        <v>170</v>
      </c>
      <c r="E44" t="s">
        <v>121</v>
      </c>
      <c r="F44" s="561"/>
      <c r="G44" s="561"/>
      <c r="H44" s="561"/>
      <c r="I44" s="561">
        <v>4.6491781725881198</v>
      </c>
      <c r="J44" s="561">
        <v>6.6941011282397698</v>
      </c>
      <c r="K44" s="561">
        <v>7.0378114159188803</v>
      </c>
      <c r="L44" s="561">
        <v>7.0473349402659897</v>
      </c>
      <c r="M44" s="561">
        <v>8.6734660112346393</v>
      </c>
    </row>
    <row r="45" spans="1:13">
      <c r="A45" t="s">
        <v>1065</v>
      </c>
      <c r="B45" t="s">
        <v>203</v>
      </c>
      <c r="C45" t="s">
        <v>204</v>
      </c>
      <c r="D45" t="s">
        <v>170</v>
      </c>
      <c r="E45" t="s">
        <v>121</v>
      </c>
      <c r="F45" s="561"/>
      <c r="G45" s="561"/>
      <c r="H45" s="561"/>
      <c r="I45" s="561">
        <v>0.102495159179463</v>
      </c>
      <c r="J45" s="561">
        <v>0.15539104269919499</v>
      </c>
      <c r="K45" s="561">
        <v>0.16903765157922701</v>
      </c>
      <c r="L45" s="561">
        <v>0.17065732702557401</v>
      </c>
      <c r="M45" s="561">
        <v>0.20398766266899601</v>
      </c>
    </row>
    <row r="46" spans="1:13">
      <c r="A46" t="s">
        <v>1065</v>
      </c>
      <c r="B46" t="s">
        <v>205</v>
      </c>
      <c r="C46" t="s">
        <v>206</v>
      </c>
      <c r="D46" t="s">
        <v>170</v>
      </c>
      <c r="E46" t="s">
        <v>121</v>
      </c>
      <c r="F46" s="561"/>
      <c r="G46" s="561"/>
      <c r="H46" s="561"/>
      <c r="I46" s="561">
        <v>6.30174385497644</v>
      </c>
      <c r="J46" s="561">
        <v>6.4951331127252603</v>
      </c>
      <c r="K46" s="561">
        <v>6.3717015069723999</v>
      </c>
      <c r="L46" s="561">
        <v>7.6806406842641097</v>
      </c>
      <c r="M46" s="561">
        <v>8.7987247057704998</v>
      </c>
    </row>
    <row r="47" spans="1:13">
      <c r="A47" t="s">
        <v>1065</v>
      </c>
      <c r="B47" t="s">
        <v>207</v>
      </c>
      <c r="C47" t="s">
        <v>208</v>
      </c>
      <c r="D47" t="s">
        <v>170</v>
      </c>
      <c r="E47" t="s">
        <v>121</v>
      </c>
      <c r="F47" s="561"/>
      <c r="G47" s="561"/>
      <c r="H47" s="561"/>
      <c r="I47" s="561">
        <v>73.560799707247</v>
      </c>
      <c r="J47" s="561">
        <v>71.954708324037199</v>
      </c>
      <c r="K47" s="561">
        <v>70.749913402219093</v>
      </c>
      <c r="L47" s="561">
        <v>69.694750433529904</v>
      </c>
      <c r="M47" s="561">
        <v>68.688358237269796</v>
      </c>
    </row>
    <row r="48" spans="1:13">
      <c r="A48" t="s">
        <v>1065</v>
      </c>
      <c r="B48" t="s">
        <v>209</v>
      </c>
      <c r="C48" t="s">
        <v>210</v>
      </c>
      <c r="D48" t="s">
        <v>170</v>
      </c>
      <c r="E48" t="s">
        <v>121</v>
      </c>
      <c r="F48" s="561"/>
      <c r="G48" s="561"/>
      <c r="H48" s="561"/>
      <c r="I48" s="561">
        <v>1.7844446111166099</v>
      </c>
      <c r="J48" s="561">
        <v>2.1289706311660601</v>
      </c>
      <c r="K48" s="561">
        <v>2.2288828632572102</v>
      </c>
      <c r="L48" s="561">
        <v>2.2302320138730098</v>
      </c>
      <c r="M48" s="561">
        <v>2.19802746359268</v>
      </c>
    </row>
    <row r="49" spans="1:13">
      <c r="A49" t="s">
        <v>1065</v>
      </c>
      <c r="B49" t="s">
        <v>211</v>
      </c>
      <c r="C49" t="s">
        <v>212</v>
      </c>
      <c r="D49" t="s">
        <v>170</v>
      </c>
      <c r="E49" t="s">
        <v>121</v>
      </c>
      <c r="F49" s="561"/>
      <c r="G49" s="561"/>
      <c r="H49" s="561"/>
      <c r="I49" s="561">
        <v>3.3905359943263602</v>
      </c>
      <c r="J49" s="561">
        <v>3.3337655529841501</v>
      </c>
      <c r="K49" s="561">
        <v>3.2840458319464298</v>
      </c>
      <c r="L49" s="561">
        <v>3.23662421013313</v>
      </c>
      <c r="M49" s="561">
        <v>3.1898873565388102</v>
      </c>
    </row>
    <row r="50" spans="1:13">
      <c r="A50" t="s">
        <v>1065</v>
      </c>
      <c r="B50" t="s">
        <v>213</v>
      </c>
      <c r="C50" t="s">
        <v>214</v>
      </c>
      <c r="D50" t="s">
        <v>170</v>
      </c>
      <c r="E50" t="s">
        <v>121</v>
      </c>
      <c r="F50" s="561"/>
      <c r="G50" s="561"/>
      <c r="H50" s="561"/>
      <c r="I50" s="561">
        <v>67.737270819638297</v>
      </c>
      <c r="J50" s="561">
        <v>65.294461318156905</v>
      </c>
      <c r="K50" s="561">
        <v>63.013060983962099</v>
      </c>
      <c r="L50" s="561">
        <v>60.825810365674499</v>
      </c>
      <c r="M50" s="561">
        <v>58.714481551414501</v>
      </c>
    </row>
    <row r="51" spans="1:13">
      <c r="A51" t="s">
        <v>1065</v>
      </c>
      <c r="B51" t="s">
        <v>215</v>
      </c>
      <c r="C51" t="s">
        <v>216</v>
      </c>
      <c r="D51" t="s">
        <v>170</v>
      </c>
      <c r="E51" t="s">
        <v>121</v>
      </c>
      <c r="F51" s="561"/>
      <c r="G51" s="561"/>
      <c r="H51" s="561"/>
      <c r="I51" s="561">
        <v>73.560799707247</v>
      </c>
      <c r="J51" s="561">
        <v>71.6438881505469</v>
      </c>
      <c r="K51" s="561">
        <v>69.827723814934899</v>
      </c>
      <c r="L51" s="561">
        <v>68.140560075040497</v>
      </c>
      <c r="M51" s="561">
        <v>66.649508339478501</v>
      </c>
    </row>
    <row r="52" spans="1:13">
      <c r="A52" t="s">
        <v>1065</v>
      </c>
      <c r="B52" t="s">
        <v>217</v>
      </c>
      <c r="C52" t="s">
        <v>218</v>
      </c>
      <c r="D52" t="s">
        <v>170</v>
      </c>
      <c r="E52" t="s">
        <v>121</v>
      </c>
      <c r="F52" s="561"/>
      <c r="G52" s="561"/>
      <c r="H52" s="561"/>
      <c r="I52" s="561">
        <v>1.45897846086503</v>
      </c>
      <c r="J52" s="561">
        <v>1.43588559611435</v>
      </c>
      <c r="K52" s="561">
        <v>1.4490126652330599</v>
      </c>
      <c r="L52" s="561">
        <v>1.43095176157589</v>
      </c>
      <c r="M52" s="561">
        <v>1.39963967512915</v>
      </c>
    </row>
    <row r="53" spans="1:13">
      <c r="A53" t="s">
        <v>1065</v>
      </c>
      <c r="B53" t="s">
        <v>219</v>
      </c>
      <c r="C53" t="s">
        <v>220</v>
      </c>
      <c r="D53" t="s">
        <v>170</v>
      </c>
      <c r="E53" t="s">
        <v>121</v>
      </c>
      <c r="F53" s="561"/>
      <c r="G53" s="561"/>
      <c r="H53" s="561"/>
      <c r="I53" s="561">
        <v>0</v>
      </c>
      <c r="J53" s="561">
        <v>0</v>
      </c>
      <c r="K53" s="561">
        <v>0</v>
      </c>
      <c r="L53" s="561">
        <v>0</v>
      </c>
      <c r="M53" s="561">
        <v>0</v>
      </c>
    </row>
    <row r="54" spans="1:13">
      <c r="A54" t="s">
        <v>1065</v>
      </c>
      <c r="B54" t="s">
        <v>221</v>
      </c>
      <c r="C54" t="s">
        <v>222</v>
      </c>
      <c r="D54" t="s">
        <v>170</v>
      </c>
      <c r="E54" t="s">
        <v>121</v>
      </c>
      <c r="F54" s="561"/>
      <c r="G54" s="561"/>
      <c r="H54" s="561"/>
      <c r="I54" s="561">
        <v>0</v>
      </c>
      <c r="J54" s="561">
        <v>0</v>
      </c>
      <c r="K54" s="561">
        <v>0</v>
      </c>
      <c r="L54" s="561">
        <v>0</v>
      </c>
      <c r="M54" s="561">
        <v>0</v>
      </c>
    </row>
    <row r="55" spans="1:13">
      <c r="A55" t="s">
        <v>1065</v>
      </c>
      <c r="B55" t="s">
        <v>223</v>
      </c>
      <c r="C55" t="s">
        <v>224</v>
      </c>
      <c r="D55" t="s">
        <v>170</v>
      </c>
      <c r="E55" t="s">
        <v>121</v>
      </c>
      <c r="F55" s="561"/>
      <c r="G55" s="561"/>
      <c r="H55" s="561"/>
      <c r="I55" s="561">
        <v>3.3758900175650401</v>
      </c>
      <c r="J55" s="561">
        <v>3.2520499317264302</v>
      </c>
      <c r="K55" s="561">
        <v>3.1361764051273902</v>
      </c>
      <c r="L55" s="561">
        <v>2.9220034971378901</v>
      </c>
      <c r="M55" s="561">
        <v>2.7559904945916101</v>
      </c>
    </row>
    <row r="56" spans="1:13">
      <c r="A56" t="s">
        <v>1065</v>
      </c>
      <c r="B56" t="s">
        <v>225</v>
      </c>
      <c r="C56" t="s">
        <v>226</v>
      </c>
      <c r="D56" t="s">
        <v>170</v>
      </c>
      <c r="E56" t="s">
        <v>121</v>
      </c>
      <c r="F56" s="561"/>
      <c r="G56" s="561"/>
      <c r="H56" s="561"/>
      <c r="I56" s="561">
        <v>0</v>
      </c>
      <c r="J56" s="561">
        <v>0</v>
      </c>
      <c r="K56" s="561">
        <v>0</v>
      </c>
      <c r="L56" s="561">
        <v>0</v>
      </c>
      <c r="M56" s="561">
        <v>0</v>
      </c>
    </row>
    <row r="57" spans="1:13">
      <c r="A57" t="s">
        <v>1065</v>
      </c>
      <c r="B57" t="s">
        <v>227</v>
      </c>
      <c r="C57" t="s">
        <v>228</v>
      </c>
      <c r="D57" t="s">
        <v>170</v>
      </c>
      <c r="E57" t="s">
        <v>121</v>
      </c>
      <c r="F57" s="561"/>
      <c r="G57" s="561"/>
      <c r="H57" s="561"/>
      <c r="I57" s="561">
        <v>67.444668559712497</v>
      </c>
      <c r="J57" s="561">
        <v>64.443380808805301</v>
      </c>
      <c r="K57" s="561">
        <v>61.607872053217903</v>
      </c>
      <c r="L57" s="561">
        <v>59.020341426982696</v>
      </c>
      <c r="M57" s="561">
        <v>56.630017599189898</v>
      </c>
    </row>
    <row r="58" spans="1:13">
      <c r="A58" t="s">
        <v>1065</v>
      </c>
      <c r="B58" t="s">
        <v>229</v>
      </c>
      <c r="C58" t="s">
        <v>230</v>
      </c>
      <c r="D58" t="s">
        <v>170</v>
      </c>
      <c r="E58" t="s">
        <v>121</v>
      </c>
      <c r="F58" s="561"/>
      <c r="G58" s="561"/>
      <c r="H58" s="561"/>
      <c r="I58" s="561">
        <v>0</v>
      </c>
      <c r="J58" s="561">
        <v>8.9961843466452507</v>
      </c>
      <c r="K58" s="561">
        <v>18.131170431095299</v>
      </c>
      <c r="L58" s="561">
        <v>27.701205697568</v>
      </c>
      <c r="M58" s="561">
        <v>36.323052138574397</v>
      </c>
    </row>
    <row r="59" spans="1:13">
      <c r="A59" t="s">
        <v>1065</v>
      </c>
      <c r="B59" t="s">
        <v>231</v>
      </c>
      <c r="C59" t="s">
        <v>232</v>
      </c>
      <c r="D59" t="s">
        <v>170</v>
      </c>
      <c r="E59" t="s">
        <v>121</v>
      </c>
      <c r="F59" s="561"/>
      <c r="G59" s="561"/>
      <c r="H59" s="561"/>
      <c r="I59" s="561">
        <v>0</v>
      </c>
      <c r="J59" s="561">
        <v>0.18030137471313001</v>
      </c>
      <c r="K59" s="561">
        <v>0.37624447933869398</v>
      </c>
      <c r="L59" s="561">
        <v>0.58172531964894403</v>
      </c>
      <c r="M59" s="561">
        <v>0.76278409491011601</v>
      </c>
    </row>
    <row r="60" spans="1:13">
      <c r="A60" t="s">
        <v>1065</v>
      </c>
      <c r="B60" t="s">
        <v>233</v>
      </c>
      <c r="C60" t="s">
        <v>234</v>
      </c>
      <c r="D60" t="s">
        <v>170</v>
      </c>
      <c r="E60" t="s">
        <v>121</v>
      </c>
      <c r="F60" s="561"/>
      <c r="G60" s="561"/>
      <c r="H60" s="561"/>
      <c r="I60" s="561">
        <v>9.2032576436268592</v>
      </c>
      <c r="J60" s="561">
        <v>9.5761066983762699</v>
      </c>
      <c r="K60" s="561">
        <v>10.233248510422399</v>
      </c>
      <c r="L60" s="561">
        <v>9.4259491563642399</v>
      </c>
      <c r="M60" s="561">
        <v>9.7925357201011298</v>
      </c>
    </row>
    <row r="61" spans="1:13">
      <c r="A61" t="s">
        <v>1065</v>
      </c>
      <c r="B61" t="s">
        <v>235</v>
      </c>
      <c r="C61" t="s">
        <v>236</v>
      </c>
      <c r="D61" t="s">
        <v>170</v>
      </c>
      <c r="E61" t="s">
        <v>121</v>
      </c>
      <c r="F61" s="561"/>
      <c r="G61" s="561"/>
      <c r="H61" s="561"/>
      <c r="I61" s="561">
        <v>0.20707329698160401</v>
      </c>
      <c r="J61" s="561">
        <v>0.62142198863931997</v>
      </c>
      <c r="K61" s="561">
        <v>1.0394577232883899</v>
      </c>
      <c r="L61" s="561">
        <v>1.38582803500676</v>
      </c>
      <c r="M61" s="561">
        <v>1.70027521578817</v>
      </c>
    </row>
    <row r="62" spans="1:13">
      <c r="A62" t="s">
        <v>1065</v>
      </c>
      <c r="B62" t="s">
        <v>237</v>
      </c>
      <c r="C62" t="s">
        <v>238</v>
      </c>
      <c r="D62" t="s">
        <v>170</v>
      </c>
      <c r="E62" t="s">
        <v>121</v>
      </c>
      <c r="F62" s="561"/>
      <c r="G62" s="561"/>
      <c r="H62" s="561"/>
      <c r="I62" s="561">
        <v>8.4688964714840207</v>
      </c>
      <c r="J62" s="561">
        <v>16.733094776182899</v>
      </c>
      <c r="K62" s="561">
        <v>25.0454697533483</v>
      </c>
      <c r="L62" s="561">
        <v>32.165262614832002</v>
      </c>
      <c r="M62" s="561">
        <v>39.183836569323098</v>
      </c>
    </row>
    <row r="63" spans="1:13">
      <c r="A63" t="s">
        <v>1065</v>
      </c>
      <c r="B63" t="s">
        <v>239</v>
      </c>
      <c r="C63" t="s">
        <v>240</v>
      </c>
      <c r="D63" t="s">
        <v>170</v>
      </c>
      <c r="E63" t="s">
        <v>121</v>
      </c>
      <c r="F63" s="561"/>
      <c r="G63" s="561"/>
      <c r="H63" s="561"/>
      <c r="I63" s="561">
        <v>147.121599414494</v>
      </c>
      <c r="J63" s="561">
        <v>152.59478082122899</v>
      </c>
      <c r="K63" s="561">
        <v>158.70880764824901</v>
      </c>
      <c r="L63" s="561">
        <v>165.536516206138</v>
      </c>
      <c r="M63" s="561">
        <v>171.66091871532299</v>
      </c>
    </row>
    <row r="64" spans="1:13">
      <c r="A64" t="s">
        <v>1065</v>
      </c>
      <c r="B64" t="s">
        <v>241</v>
      </c>
      <c r="C64" t="s">
        <v>242</v>
      </c>
      <c r="D64" t="s">
        <v>170</v>
      </c>
      <c r="E64" t="s">
        <v>121</v>
      </c>
      <c r="F64" s="561"/>
      <c r="G64" s="561"/>
      <c r="H64" s="561"/>
      <c r="I64" s="561">
        <v>3.2434230719816401</v>
      </c>
      <c r="J64" s="561">
        <v>3.7451576019935402</v>
      </c>
      <c r="K64" s="561">
        <v>4.0541400078289698</v>
      </c>
      <c r="L64" s="561">
        <v>4.2429090950978399</v>
      </c>
      <c r="M64" s="561">
        <v>4.3604512336319399</v>
      </c>
    </row>
    <row r="65" spans="1:13">
      <c r="A65" t="s">
        <v>1065</v>
      </c>
      <c r="B65" t="s">
        <v>243</v>
      </c>
      <c r="C65" t="s">
        <v>244</v>
      </c>
      <c r="D65" t="s">
        <v>170</v>
      </c>
      <c r="E65" t="s">
        <v>121</v>
      </c>
      <c r="F65" s="561"/>
      <c r="G65" s="561"/>
      <c r="H65" s="561"/>
      <c r="I65" s="561">
        <v>143.65083585083499</v>
      </c>
      <c r="J65" s="561">
        <v>146.470936903145</v>
      </c>
      <c r="K65" s="561">
        <v>149.666402790528</v>
      </c>
      <c r="L65" s="561">
        <v>152.01141440748901</v>
      </c>
      <c r="M65" s="561">
        <v>154.52833571992699</v>
      </c>
    </row>
    <row r="66" spans="1:13">
      <c r="A66" t="s">
        <v>1065</v>
      </c>
      <c r="B66" t="s">
        <v>245</v>
      </c>
      <c r="C66" t="s">
        <v>246</v>
      </c>
      <c r="D66" t="s">
        <v>170</v>
      </c>
      <c r="E66" t="s">
        <v>121</v>
      </c>
      <c r="F66" s="561"/>
      <c r="G66" s="561"/>
      <c r="H66" s="561"/>
      <c r="I66" s="561">
        <v>0</v>
      </c>
      <c r="J66" s="561">
        <v>0</v>
      </c>
      <c r="K66" s="561">
        <v>0</v>
      </c>
      <c r="L66" s="561">
        <v>0</v>
      </c>
      <c r="M66" s="561">
        <v>0</v>
      </c>
    </row>
    <row r="67" spans="1:13">
      <c r="A67" t="s">
        <v>1065</v>
      </c>
      <c r="B67" t="s">
        <v>247</v>
      </c>
      <c r="C67" t="s">
        <v>248</v>
      </c>
      <c r="D67" t="s">
        <v>170</v>
      </c>
      <c r="E67" t="s">
        <v>121</v>
      </c>
      <c r="F67" s="561"/>
      <c r="G67" s="561"/>
      <c r="H67" s="561"/>
      <c r="I67" s="561">
        <v>0</v>
      </c>
      <c r="J67" s="561">
        <v>0</v>
      </c>
      <c r="K67" s="561">
        <v>0</v>
      </c>
      <c r="L67" s="561">
        <v>0</v>
      </c>
      <c r="M67" s="561">
        <v>0</v>
      </c>
    </row>
    <row r="68" spans="1:13">
      <c r="A68" t="s">
        <v>1065</v>
      </c>
      <c r="B68" t="s">
        <v>249</v>
      </c>
      <c r="C68" t="s">
        <v>250</v>
      </c>
      <c r="D68" t="s">
        <v>170</v>
      </c>
      <c r="E68" t="s">
        <v>121</v>
      </c>
      <c r="F68" s="561"/>
      <c r="G68" s="561"/>
      <c r="H68" s="561"/>
      <c r="I68" s="561">
        <v>0</v>
      </c>
      <c r="J68" s="561">
        <v>0</v>
      </c>
      <c r="K68" s="561">
        <v>0</v>
      </c>
      <c r="L68" s="561">
        <v>0</v>
      </c>
      <c r="M68" s="561">
        <v>0</v>
      </c>
    </row>
    <row r="69" spans="1:13">
      <c r="A69" t="s">
        <v>1065</v>
      </c>
      <c r="B69" t="s">
        <v>251</v>
      </c>
      <c r="C69" t="s">
        <v>252</v>
      </c>
      <c r="D69" t="s">
        <v>170</v>
      </c>
      <c r="E69" t="s">
        <v>121</v>
      </c>
      <c r="F69" s="561"/>
      <c r="G69" s="561"/>
      <c r="H69" s="561"/>
      <c r="I69" s="561">
        <v>0</v>
      </c>
      <c r="J69" s="561">
        <v>0</v>
      </c>
      <c r="K69" s="561">
        <v>0</v>
      </c>
      <c r="L69" s="561">
        <v>0</v>
      </c>
      <c r="M69" s="561">
        <v>0</v>
      </c>
    </row>
    <row r="70" spans="1:13">
      <c r="A70" t="s">
        <v>1065</v>
      </c>
      <c r="B70" t="s">
        <v>253</v>
      </c>
      <c r="C70" t="s">
        <v>254</v>
      </c>
      <c r="D70" t="s">
        <v>170</v>
      </c>
      <c r="E70" t="s">
        <v>121</v>
      </c>
      <c r="F70" s="561"/>
      <c r="G70" s="561"/>
      <c r="H70" s="561"/>
      <c r="I70" s="561">
        <v>0</v>
      </c>
      <c r="J70" s="561">
        <v>0</v>
      </c>
      <c r="K70" s="561">
        <v>0</v>
      </c>
      <c r="L70" s="561">
        <v>0</v>
      </c>
      <c r="M70" s="561">
        <v>0</v>
      </c>
    </row>
    <row r="71" spans="1:13">
      <c r="A71" t="s">
        <v>1065</v>
      </c>
      <c r="B71" t="s">
        <v>255</v>
      </c>
      <c r="C71" t="s">
        <v>256</v>
      </c>
      <c r="D71" t="s">
        <v>170</v>
      </c>
      <c r="E71" t="s">
        <v>121</v>
      </c>
      <c r="F71" s="561"/>
      <c r="G71" s="561"/>
      <c r="H71" s="561"/>
      <c r="I71" s="561">
        <v>0</v>
      </c>
      <c r="J71" s="561">
        <v>0</v>
      </c>
      <c r="K71" s="561">
        <v>0</v>
      </c>
      <c r="L71" s="561">
        <v>0</v>
      </c>
      <c r="M71" s="561">
        <v>0</v>
      </c>
    </row>
    <row r="72" spans="1:13">
      <c r="A72" t="s">
        <v>1065</v>
      </c>
      <c r="B72" t="s">
        <v>257</v>
      </c>
      <c r="C72" t="s">
        <v>258</v>
      </c>
      <c r="D72" t="s">
        <v>170</v>
      </c>
      <c r="E72" t="s">
        <v>121</v>
      </c>
      <c r="F72" s="561"/>
      <c r="G72" s="561"/>
      <c r="H72" s="561"/>
      <c r="I72" s="561">
        <v>0</v>
      </c>
      <c r="J72" s="561">
        <v>0</v>
      </c>
      <c r="K72" s="561">
        <v>0</v>
      </c>
      <c r="L72" s="561">
        <v>0</v>
      </c>
      <c r="M72" s="561">
        <v>0</v>
      </c>
    </row>
    <row r="73" spans="1:13">
      <c r="A73" t="s">
        <v>1065</v>
      </c>
      <c r="B73" t="s">
        <v>1403</v>
      </c>
      <c r="C73" t="s">
        <v>1404</v>
      </c>
      <c r="D73" t="s">
        <v>170</v>
      </c>
      <c r="E73" t="s">
        <v>121</v>
      </c>
      <c r="F73" s="561"/>
      <c r="G73" s="561"/>
      <c r="H73" s="561"/>
      <c r="I73" s="561">
        <v>0</v>
      </c>
      <c r="J73" s="561">
        <v>0</v>
      </c>
      <c r="K73" s="561">
        <v>0</v>
      </c>
      <c r="L73" s="561">
        <v>0</v>
      </c>
      <c r="M73" s="561">
        <v>0</v>
      </c>
    </row>
    <row r="74" spans="1:13">
      <c r="A74" t="s">
        <v>1065</v>
      </c>
      <c r="B74" t="s">
        <v>259</v>
      </c>
      <c r="C74" t="s">
        <v>260</v>
      </c>
      <c r="D74" t="s">
        <v>170</v>
      </c>
      <c r="E74" t="s">
        <v>121</v>
      </c>
      <c r="F74" s="561"/>
      <c r="G74" s="561"/>
      <c r="H74" s="561"/>
      <c r="I74" s="561">
        <v>0</v>
      </c>
      <c r="J74" s="561">
        <v>0</v>
      </c>
      <c r="K74" s="561">
        <v>0</v>
      </c>
      <c r="L74" s="561">
        <v>0</v>
      </c>
      <c r="M74" s="561">
        <v>0</v>
      </c>
    </row>
    <row r="75" spans="1:13">
      <c r="A75" t="s">
        <v>1065</v>
      </c>
      <c r="B75" t="s">
        <v>261</v>
      </c>
      <c r="C75" t="s">
        <v>262</v>
      </c>
      <c r="D75" t="s">
        <v>170</v>
      </c>
      <c r="E75" t="s">
        <v>121</v>
      </c>
      <c r="F75" s="561"/>
      <c r="G75" s="561"/>
      <c r="H75" s="561"/>
      <c r="I75" s="561">
        <v>0</v>
      </c>
      <c r="J75" s="561">
        <v>0</v>
      </c>
      <c r="K75" s="561">
        <v>0</v>
      </c>
      <c r="L75" s="561">
        <v>0</v>
      </c>
      <c r="M75" s="561">
        <v>0</v>
      </c>
    </row>
    <row r="76" spans="1:13">
      <c r="A76" t="s">
        <v>1065</v>
      </c>
      <c r="B76" t="s">
        <v>263</v>
      </c>
      <c r="C76" t="s">
        <v>264</v>
      </c>
      <c r="D76" t="s">
        <v>170</v>
      </c>
      <c r="E76" t="s">
        <v>121</v>
      </c>
      <c r="F76" s="561"/>
      <c r="G76" s="561"/>
      <c r="H76" s="561"/>
      <c r="I76" s="561">
        <v>0</v>
      </c>
      <c r="J76" s="561">
        <v>0</v>
      </c>
      <c r="K76" s="561">
        <v>0</v>
      </c>
      <c r="L76" s="561">
        <v>0</v>
      </c>
      <c r="M76" s="561">
        <v>0</v>
      </c>
    </row>
    <row r="77" spans="1:13">
      <c r="A77" t="s">
        <v>1065</v>
      </c>
      <c r="B77" t="s">
        <v>265</v>
      </c>
      <c r="C77" t="s">
        <v>266</v>
      </c>
      <c r="D77" t="s">
        <v>170</v>
      </c>
      <c r="E77" t="s">
        <v>121</v>
      </c>
      <c r="F77" s="561"/>
      <c r="G77" s="561"/>
      <c r="H77" s="561"/>
      <c r="I77" s="561">
        <v>0</v>
      </c>
      <c r="J77" s="561">
        <v>0</v>
      </c>
      <c r="K77" s="561">
        <v>0</v>
      </c>
      <c r="L77" s="561">
        <v>0</v>
      </c>
      <c r="M77" s="561">
        <v>0</v>
      </c>
    </row>
    <row r="78" spans="1:13">
      <c r="A78" t="s">
        <v>1065</v>
      </c>
      <c r="B78" t="s">
        <v>267</v>
      </c>
      <c r="C78" t="s">
        <v>268</v>
      </c>
      <c r="D78" t="s">
        <v>170</v>
      </c>
      <c r="E78" t="s">
        <v>121</v>
      </c>
      <c r="F78" s="561"/>
      <c r="G78" s="561"/>
      <c r="H78" s="561"/>
      <c r="I78" s="561">
        <v>0</v>
      </c>
      <c r="J78" s="561">
        <v>0</v>
      </c>
      <c r="K78" s="561">
        <v>0</v>
      </c>
      <c r="L78" s="561">
        <v>0</v>
      </c>
      <c r="M78" s="561">
        <v>0</v>
      </c>
    </row>
    <row r="79" spans="1:13">
      <c r="A79" t="s">
        <v>1065</v>
      </c>
      <c r="B79" t="s">
        <v>269</v>
      </c>
      <c r="C79" t="s">
        <v>270</v>
      </c>
      <c r="D79" t="s">
        <v>170</v>
      </c>
      <c r="E79" t="s">
        <v>121</v>
      </c>
      <c r="F79" s="561"/>
      <c r="G79" s="561"/>
      <c r="H79" s="561"/>
      <c r="I79" s="561">
        <v>0</v>
      </c>
      <c r="J79" s="561">
        <v>0</v>
      </c>
      <c r="K79" s="561">
        <v>0</v>
      </c>
      <c r="L79" s="561">
        <v>0</v>
      </c>
      <c r="M79" s="561">
        <v>0</v>
      </c>
    </row>
    <row r="80" spans="1:13">
      <c r="A80" t="s">
        <v>1065</v>
      </c>
      <c r="B80" t="s">
        <v>271</v>
      </c>
      <c r="C80" t="s">
        <v>272</v>
      </c>
      <c r="D80" t="s">
        <v>170</v>
      </c>
      <c r="E80" t="s">
        <v>121</v>
      </c>
      <c r="F80" s="561"/>
      <c r="G80" s="561"/>
      <c r="H80" s="561"/>
      <c r="I80" s="561">
        <v>0</v>
      </c>
      <c r="J80" s="561">
        <v>0</v>
      </c>
      <c r="K80" s="561">
        <v>0</v>
      </c>
      <c r="L80" s="561">
        <v>0</v>
      </c>
      <c r="M80" s="561">
        <v>0</v>
      </c>
    </row>
    <row r="81" spans="1:13">
      <c r="A81" t="s">
        <v>1065</v>
      </c>
      <c r="B81" t="s">
        <v>273</v>
      </c>
      <c r="C81" t="s">
        <v>274</v>
      </c>
      <c r="D81" t="s">
        <v>170</v>
      </c>
      <c r="E81" t="s">
        <v>121</v>
      </c>
      <c r="F81" s="561"/>
      <c r="G81" s="561"/>
      <c r="H81" s="561"/>
      <c r="I81" s="561">
        <v>0</v>
      </c>
      <c r="J81" s="561">
        <v>0</v>
      </c>
      <c r="K81" s="561">
        <v>0</v>
      </c>
      <c r="L81" s="561">
        <v>0</v>
      </c>
      <c r="M81" s="561">
        <v>0</v>
      </c>
    </row>
    <row r="82" spans="1:13">
      <c r="A82" t="s">
        <v>1065</v>
      </c>
      <c r="B82" t="s">
        <v>275</v>
      </c>
      <c r="C82" t="s">
        <v>276</v>
      </c>
      <c r="D82" t="s">
        <v>170</v>
      </c>
      <c r="E82" t="s">
        <v>121</v>
      </c>
      <c r="F82" s="561"/>
      <c r="G82" s="561"/>
      <c r="H82" s="561"/>
      <c r="I82" s="561">
        <v>0</v>
      </c>
      <c r="J82" s="561">
        <v>0</v>
      </c>
      <c r="K82" s="561">
        <v>0</v>
      </c>
      <c r="L82" s="561">
        <v>0</v>
      </c>
      <c r="M82" s="561">
        <v>0</v>
      </c>
    </row>
    <row r="83" spans="1:13">
      <c r="A83" t="s">
        <v>1065</v>
      </c>
      <c r="B83" t="s">
        <v>277</v>
      </c>
      <c r="C83" t="s">
        <v>278</v>
      </c>
      <c r="D83" t="s">
        <v>170</v>
      </c>
      <c r="E83" t="s">
        <v>121</v>
      </c>
      <c r="F83" s="561"/>
      <c r="G83" s="561"/>
      <c r="H83" s="561"/>
      <c r="I83" s="561">
        <v>0</v>
      </c>
      <c r="J83" s="561">
        <v>0</v>
      </c>
      <c r="K83" s="561">
        <v>0</v>
      </c>
      <c r="L83" s="561">
        <v>0</v>
      </c>
      <c r="M83" s="561">
        <v>0</v>
      </c>
    </row>
    <row r="84" spans="1:13">
      <c r="A84" t="s">
        <v>1065</v>
      </c>
      <c r="B84" t="s">
        <v>279</v>
      </c>
      <c r="C84" t="s">
        <v>280</v>
      </c>
      <c r="D84" t="s">
        <v>170</v>
      </c>
      <c r="E84" t="s">
        <v>121</v>
      </c>
      <c r="F84" s="561"/>
      <c r="G84" s="561"/>
      <c r="H84" s="561"/>
      <c r="I84" s="561">
        <v>0</v>
      </c>
      <c r="J84" s="561">
        <v>0</v>
      </c>
      <c r="K84" s="561">
        <v>0</v>
      </c>
      <c r="L84" s="561">
        <v>0</v>
      </c>
      <c r="M84" s="561">
        <v>0</v>
      </c>
    </row>
    <row r="85" spans="1:13">
      <c r="A85" t="s">
        <v>1065</v>
      </c>
      <c r="B85" t="s">
        <v>281</v>
      </c>
      <c r="C85" t="s">
        <v>282</v>
      </c>
      <c r="D85" t="s">
        <v>170</v>
      </c>
      <c r="E85" t="s">
        <v>121</v>
      </c>
      <c r="F85" s="561"/>
      <c r="G85" s="561"/>
      <c r="H85" s="561"/>
      <c r="I85" s="561">
        <v>0</v>
      </c>
      <c r="J85" s="561">
        <v>0</v>
      </c>
      <c r="K85" s="561">
        <v>0</v>
      </c>
      <c r="L85" s="561">
        <v>0</v>
      </c>
      <c r="M85" s="561">
        <v>0</v>
      </c>
    </row>
    <row r="86" spans="1:13">
      <c r="A86" t="s">
        <v>1065</v>
      </c>
      <c r="B86" t="s">
        <v>283</v>
      </c>
      <c r="C86" t="s">
        <v>284</v>
      </c>
      <c r="D86" t="s">
        <v>170</v>
      </c>
      <c r="E86" t="s">
        <v>121</v>
      </c>
      <c r="F86" s="561"/>
      <c r="G86" s="561"/>
      <c r="H86" s="561"/>
      <c r="I86" s="561">
        <v>0</v>
      </c>
      <c r="J86" s="561">
        <v>0</v>
      </c>
      <c r="K86" s="561">
        <v>0</v>
      </c>
      <c r="L86" s="561">
        <v>0</v>
      </c>
      <c r="M86" s="561">
        <v>0</v>
      </c>
    </row>
    <row r="87" spans="1:13">
      <c r="A87" t="s">
        <v>1065</v>
      </c>
      <c r="B87" t="s">
        <v>285</v>
      </c>
      <c r="C87" t="s">
        <v>286</v>
      </c>
      <c r="D87" t="s">
        <v>170</v>
      </c>
      <c r="E87" t="s">
        <v>121</v>
      </c>
      <c r="F87" s="561"/>
      <c r="G87" s="561"/>
      <c r="H87" s="561"/>
      <c r="I87" s="561">
        <v>0</v>
      </c>
      <c r="J87" s="561">
        <v>0</v>
      </c>
      <c r="K87" s="561">
        <v>0</v>
      </c>
      <c r="L87" s="561">
        <v>0</v>
      </c>
      <c r="M87" s="561">
        <v>0</v>
      </c>
    </row>
    <row r="88" spans="1:13">
      <c r="A88" t="s">
        <v>1065</v>
      </c>
      <c r="B88" t="s">
        <v>287</v>
      </c>
      <c r="C88" t="s">
        <v>288</v>
      </c>
      <c r="D88" t="s">
        <v>170</v>
      </c>
      <c r="E88" t="s">
        <v>121</v>
      </c>
      <c r="F88" s="561"/>
      <c r="G88" s="561"/>
      <c r="H88" s="561"/>
      <c r="I88" s="561">
        <v>0</v>
      </c>
      <c r="J88" s="561">
        <v>0</v>
      </c>
      <c r="K88" s="561">
        <v>0</v>
      </c>
      <c r="L88" s="561">
        <v>0</v>
      </c>
      <c r="M88" s="561">
        <v>0</v>
      </c>
    </row>
    <row r="89" spans="1:13">
      <c r="A89" t="s">
        <v>1065</v>
      </c>
      <c r="B89" t="s">
        <v>289</v>
      </c>
      <c r="C89" t="s">
        <v>290</v>
      </c>
      <c r="D89" t="s">
        <v>170</v>
      </c>
      <c r="E89" t="s">
        <v>121</v>
      </c>
      <c r="F89" s="561"/>
      <c r="G89" s="561"/>
      <c r="H89" s="561"/>
      <c r="I89" s="561">
        <v>0</v>
      </c>
      <c r="J89" s="561">
        <v>0</v>
      </c>
      <c r="K89" s="561">
        <v>0</v>
      </c>
      <c r="L89" s="561">
        <v>0</v>
      </c>
      <c r="M89" s="561">
        <v>0</v>
      </c>
    </row>
    <row r="90" spans="1:13">
      <c r="A90" t="s">
        <v>1065</v>
      </c>
      <c r="B90" t="s">
        <v>291</v>
      </c>
      <c r="C90" t="s">
        <v>292</v>
      </c>
      <c r="D90" t="s">
        <v>170</v>
      </c>
      <c r="E90" t="s">
        <v>121</v>
      </c>
      <c r="F90" s="561"/>
      <c r="G90" s="561"/>
      <c r="H90" s="561"/>
      <c r="I90" s="561">
        <v>0</v>
      </c>
      <c r="J90" s="561">
        <v>0</v>
      </c>
      <c r="K90" s="561">
        <v>0</v>
      </c>
      <c r="L90" s="561">
        <v>0</v>
      </c>
      <c r="M90" s="561">
        <v>0</v>
      </c>
    </row>
    <row r="91" spans="1:13">
      <c r="A91" t="s">
        <v>1065</v>
      </c>
      <c r="B91" t="s">
        <v>293</v>
      </c>
      <c r="C91" t="s">
        <v>294</v>
      </c>
      <c r="D91" t="s">
        <v>170</v>
      </c>
      <c r="E91" t="s">
        <v>121</v>
      </c>
      <c r="F91" s="561"/>
      <c r="G91" s="561"/>
      <c r="H91" s="561"/>
      <c r="I91" s="561">
        <v>0</v>
      </c>
      <c r="J91" s="561">
        <v>0</v>
      </c>
      <c r="K91" s="561">
        <v>0</v>
      </c>
      <c r="L91" s="561">
        <v>0</v>
      </c>
      <c r="M91" s="561">
        <v>0</v>
      </c>
    </row>
    <row r="92" spans="1:13">
      <c r="A92" t="s">
        <v>1065</v>
      </c>
      <c r="B92" t="s">
        <v>1405</v>
      </c>
      <c r="C92" t="s">
        <v>1406</v>
      </c>
      <c r="D92" t="s">
        <v>170</v>
      </c>
      <c r="E92" t="s">
        <v>121</v>
      </c>
      <c r="F92" s="561"/>
      <c r="G92" s="561"/>
      <c r="H92" s="561"/>
      <c r="I92" s="561">
        <v>0</v>
      </c>
      <c r="J92" s="561">
        <v>0</v>
      </c>
      <c r="K92" s="561">
        <v>0</v>
      </c>
      <c r="L92" s="561">
        <v>0</v>
      </c>
      <c r="M92" s="561">
        <v>0</v>
      </c>
    </row>
    <row r="93" spans="1:13">
      <c r="A93" t="s">
        <v>1065</v>
      </c>
      <c r="B93" t="s">
        <v>295</v>
      </c>
      <c r="C93" t="s">
        <v>296</v>
      </c>
      <c r="D93" t="s">
        <v>170</v>
      </c>
      <c r="E93" t="s">
        <v>121</v>
      </c>
      <c r="F93" s="561"/>
      <c r="G93" s="561"/>
      <c r="H93" s="561"/>
      <c r="I93" s="561">
        <v>0</v>
      </c>
      <c r="J93" s="561">
        <v>0</v>
      </c>
      <c r="K93" s="561">
        <v>0</v>
      </c>
      <c r="L93" s="561">
        <v>0</v>
      </c>
      <c r="M93" s="561">
        <v>0</v>
      </c>
    </row>
    <row r="94" spans="1:13">
      <c r="A94" t="s">
        <v>1065</v>
      </c>
      <c r="B94" t="s">
        <v>297</v>
      </c>
      <c r="C94" t="s">
        <v>298</v>
      </c>
      <c r="D94" t="s">
        <v>170</v>
      </c>
      <c r="E94" t="s">
        <v>121</v>
      </c>
      <c r="F94" s="561"/>
      <c r="G94" s="561"/>
      <c r="H94" s="561"/>
      <c r="I94" s="561">
        <v>0</v>
      </c>
      <c r="J94" s="561">
        <v>0</v>
      </c>
      <c r="K94" s="561">
        <v>0</v>
      </c>
      <c r="L94" s="561">
        <v>0</v>
      </c>
      <c r="M94" s="561">
        <v>0</v>
      </c>
    </row>
    <row r="95" spans="1:13">
      <c r="A95" t="s">
        <v>1065</v>
      </c>
      <c r="B95" t="s">
        <v>299</v>
      </c>
      <c r="C95" t="s">
        <v>300</v>
      </c>
      <c r="D95" t="s">
        <v>170</v>
      </c>
      <c r="E95" t="s">
        <v>121</v>
      </c>
      <c r="F95" s="561"/>
      <c r="G95" s="561"/>
      <c r="H95" s="561"/>
      <c r="I95" s="561">
        <v>0</v>
      </c>
      <c r="J95" s="561">
        <v>0</v>
      </c>
      <c r="K95" s="561">
        <v>0</v>
      </c>
      <c r="L95" s="561">
        <v>0</v>
      </c>
      <c r="M95" s="561">
        <v>0</v>
      </c>
    </row>
    <row r="96" spans="1:13">
      <c r="A96" t="s">
        <v>1065</v>
      </c>
      <c r="B96" t="s">
        <v>301</v>
      </c>
      <c r="C96" t="s">
        <v>302</v>
      </c>
      <c r="D96" t="s">
        <v>170</v>
      </c>
      <c r="E96" t="s">
        <v>121</v>
      </c>
      <c r="F96" s="561"/>
      <c r="G96" s="561"/>
      <c r="H96" s="561"/>
      <c r="I96" s="561">
        <v>0</v>
      </c>
      <c r="J96" s="561">
        <v>0</v>
      </c>
      <c r="K96" s="561">
        <v>0</v>
      </c>
      <c r="L96" s="561">
        <v>0</v>
      </c>
      <c r="M96" s="561">
        <v>0</v>
      </c>
    </row>
    <row r="97" spans="1:13">
      <c r="A97" t="s">
        <v>1065</v>
      </c>
      <c r="B97" t="s">
        <v>303</v>
      </c>
      <c r="C97" t="s">
        <v>304</v>
      </c>
      <c r="D97" t="s">
        <v>170</v>
      </c>
      <c r="E97" t="s">
        <v>121</v>
      </c>
      <c r="F97" s="561"/>
      <c r="G97" s="561"/>
      <c r="H97" s="561"/>
      <c r="I97" s="561">
        <v>0</v>
      </c>
      <c r="J97" s="561">
        <v>0</v>
      </c>
      <c r="K97" s="561">
        <v>0</v>
      </c>
      <c r="L97" s="561">
        <v>0</v>
      </c>
      <c r="M97" s="561">
        <v>0</v>
      </c>
    </row>
    <row r="98" spans="1:13">
      <c r="A98" t="s">
        <v>1065</v>
      </c>
      <c r="B98" t="s">
        <v>305</v>
      </c>
      <c r="C98" t="s">
        <v>306</v>
      </c>
      <c r="D98" t="s">
        <v>170</v>
      </c>
      <c r="E98" t="s">
        <v>121</v>
      </c>
      <c r="F98" s="561"/>
      <c r="G98" s="561"/>
      <c r="H98" s="561"/>
      <c r="I98" s="561">
        <v>0</v>
      </c>
      <c r="J98" s="561">
        <v>0</v>
      </c>
      <c r="K98" s="561">
        <v>0</v>
      </c>
      <c r="L98" s="561">
        <v>0</v>
      </c>
      <c r="M98" s="561">
        <v>0</v>
      </c>
    </row>
    <row r="99" spans="1:13">
      <c r="A99" t="s">
        <v>1065</v>
      </c>
      <c r="B99" t="s">
        <v>307</v>
      </c>
      <c r="C99" t="s">
        <v>308</v>
      </c>
      <c r="D99" t="s">
        <v>170</v>
      </c>
      <c r="E99" t="s">
        <v>121</v>
      </c>
      <c r="F99" s="561"/>
      <c r="G99" s="561"/>
      <c r="H99" s="561"/>
      <c r="I99" s="561">
        <v>0</v>
      </c>
      <c r="J99" s="561">
        <v>0</v>
      </c>
      <c r="K99" s="561">
        <v>0</v>
      </c>
      <c r="L99" s="561">
        <v>0</v>
      </c>
      <c r="M99" s="561">
        <v>0</v>
      </c>
    </row>
    <row r="100" spans="1:13">
      <c r="A100" t="s">
        <v>1065</v>
      </c>
      <c r="B100" t="s">
        <v>309</v>
      </c>
      <c r="C100" t="s">
        <v>310</v>
      </c>
      <c r="D100" t="s">
        <v>170</v>
      </c>
      <c r="E100" t="s">
        <v>121</v>
      </c>
      <c r="F100" s="561"/>
      <c r="G100" s="561"/>
      <c r="H100" s="561"/>
      <c r="I100" s="561">
        <v>0</v>
      </c>
      <c r="J100" s="561">
        <v>0</v>
      </c>
      <c r="K100" s="561">
        <v>0</v>
      </c>
      <c r="L100" s="561">
        <v>0</v>
      </c>
      <c r="M100" s="561">
        <v>0</v>
      </c>
    </row>
    <row r="101" spans="1:13">
      <c r="A101" t="s">
        <v>1065</v>
      </c>
      <c r="B101" t="s">
        <v>311</v>
      </c>
      <c r="C101" t="s">
        <v>312</v>
      </c>
      <c r="D101" t="s">
        <v>170</v>
      </c>
      <c r="E101" t="s">
        <v>121</v>
      </c>
      <c r="F101" s="561"/>
      <c r="G101" s="561"/>
      <c r="H101" s="561"/>
      <c r="I101" s="561">
        <v>0</v>
      </c>
      <c r="J101" s="561">
        <v>0</v>
      </c>
      <c r="K101" s="561">
        <v>0</v>
      </c>
      <c r="L101" s="561">
        <v>0</v>
      </c>
      <c r="M101" s="561">
        <v>0</v>
      </c>
    </row>
    <row r="102" spans="1:13">
      <c r="A102" t="s">
        <v>1065</v>
      </c>
      <c r="B102" t="s">
        <v>313</v>
      </c>
      <c r="C102" t="s">
        <v>314</v>
      </c>
      <c r="D102" t="s">
        <v>170</v>
      </c>
      <c r="E102" t="s">
        <v>121</v>
      </c>
      <c r="F102" s="561"/>
      <c r="G102" s="561"/>
      <c r="H102" s="561"/>
      <c r="I102" s="561">
        <v>0</v>
      </c>
      <c r="J102" s="561">
        <v>0</v>
      </c>
      <c r="K102" s="561">
        <v>0</v>
      </c>
      <c r="L102" s="561">
        <v>0</v>
      </c>
      <c r="M102" s="561">
        <v>0</v>
      </c>
    </row>
    <row r="103" spans="1:13">
      <c r="A103" t="s">
        <v>1065</v>
      </c>
      <c r="B103" t="s">
        <v>315</v>
      </c>
      <c r="C103" t="s">
        <v>316</v>
      </c>
      <c r="D103" t="s">
        <v>170</v>
      </c>
      <c r="E103" t="s">
        <v>121</v>
      </c>
      <c r="F103" s="561"/>
      <c r="G103" s="561"/>
      <c r="H103" s="561"/>
      <c r="I103" s="561">
        <v>0</v>
      </c>
      <c r="J103" s="561">
        <v>0</v>
      </c>
      <c r="K103" s="561">
        <v>0</v>
      </c>
      <c r="L103" s="561">
        <v>0</v>
      </c>
      <c r="M103" s="561">
        <v>0</v>
      </c>
    </row>
    <row r="104" spans="1:13">
      <c r="A104" t="s">
        <v>1065</v>
      </c>
      <c r="B104" t="s">
        <v>317</v>
      </c>
      <c r="C104" t="s">
        <v>318</v>
      </c>
      <c r="D104" t="s">
        <v>170</v>
      </c>
      <c r="E104" t="s">
        <v>121</v>
      </c>
      <c r="F104" s="561"/>
      <c r="G104" s="561"/>
      <c r="H104" s="561"/>
      <c r="I104" s="561">
        <v>5.2080146007555897E-9</v>
      </c>
      <c r="J104" s="561">
        <v>5.3343510955452099E-9</v>
      </c>
      <c r="K104" s="561">
        <v>5.4921820017258203E-9</v>
      </c>
      <c r="L104" s="561">
        <v>5.6652059639735597E-9</v>
      </c>
      <c r="M104" s="561">
        <v>5.8464925548207198E-9</v>
      </c>
    </row>
    <row r="105" spans="1:13">
      <c r="A105" t="s">
        <v>1065</v>
      </c>
      <c r="B105" t="s">
        <v>319</v>
      </c>
      <c r="C105" t="s">
        <v>320</v>
      </c>
      <c r="D105" t="s">
        <v>170</v>
      </c>
      <c r="E105" t="s">
        <v>121</v>
      </c>
      <c r="F105" s="561"/>
      <c r="G105" s="561"/>
      <c r="H105" s="561"/>
      <c r="I105" s="561">
        <v>1.2633649478962101E-10</v>
      </c>
      <c r="J105" s="561">
        <v>1.5783090618061001E-10</v>
      </c>
      <c r="K105" s="561">
        <v>1.73023962247739E-10</v>
      </c>
      <c r="L105" s="561">
        <v>1.8128659084715799E-10</v>
      </c>
      <c r="M105" s="561">
        <v>1.8708776175426701E-10</v>
      </c>
    </row>
    <row r="106" spans="1:13">
      <c r="A106" t="s">
        <v>1065</v>
      </c>
      <c r="B106" t="s">
        <v>321</v>
      </c>
      <c r="C106" t="s">
        <v>322</v>
      </c>
      <c r="D106" t="s">
        <v>170</v>
      </c>
      <c r="E106" t="s">
        <v>121</v>
      </c>
      <c r="F106" s="561"/>
      <c r="G106" s="561"/>
      <c r="H106" s="561"/>
      <c r="I106" s="561">
        <v>0</v>
      </c>
      <c r="J106" s="561">
        <v>0</v>
      </c>
      <c r="K106" s="561">
        <v>0</v>
      </c>
      <c r="L106" s="561">
        <v>0</v>
      </c>
      <c r="M106" s="561">
        <v>0</v>
      </c>
    </row>
    <row r="107" spans="1:13">
      <c r="A107" t="s">
        <v>1065</v>
      </c>
      <c r="B107" t="s">
        <v>323</v>
      </c>
      <c r="C107" t="s">
        <v>324</v>
      </c>
      <c r="D107" t="s">
        <v>170</v>
      </c>
      <c r="E107" t="s">
        <v>121</v>
      </c>
      <c r="F107" s="561"/>
      <c r="G107" s="561"/>
      <c r="H107" s="561"/>
      <c r="I107" s="561">
        <v>5.0216920229704099E-9</v>
      </c>
      <c r="J107" s="561">
        <v>5.0686855717439797E-9</v>
      </c>
      <c r="K107" s="561">
        <v>5.12207830107716E-9</v>
      </c>
      <c r="L107" s="561">
        <v>5.1772622984442998E-9</v>
      </c>
      <c r="M107" s="561">
        <v>5.2330408344706297E-9</v>
      </c>
    </row>
    <row r="108" spans="1:13">
      <c r="A108" t="s">
        <v>1065</v>
      </c>
      <c r="B108" t="s">
        <v>325</v>
      </c>
      <c r="C108" t="s">
        <v>326</v>
      </c>
      <c r="D108" t="s">
        <v>170</v>
      </c>
      <c r="E108" t="s">
        <v>121</v>
      </c>
      <c r="F108" s="561"/>
      <c r="G108" s="561"/>
      <c r="H108" s="561"/>
      <c r="I108" s="561">
        <v>5.2080146007555897E-9</v>
      </c>
      <c r="J108" s="561">
        <v>5.3113084903899102E-9</v>
      </c>
      <c r="K108" s="561">
        <v>5.4177576454363997E-9</v>
      </c>
      <c r="L108" s="561">
        <v>5.5301828974209403E-9</v>
      </c>
      <c r="M108" s="561">
        <v>5.6463167382667803E-9</v>
      </c>
    </row>
    <row r="109" spans="1:13">
      <c r="A109" t="s">
        <v>1065</v>
      </c>
      <c r="B109" t="s">
        <v>327</v>
      </c>
      <c r="C109" t="s">
        <v>328</v>
      </c>
      <c r="D109" t="s">
        <v>170</v>
      </c>
      <c r="E109" t="s">
        <v>121</v>
      </c>
      <c r="F109" s="561"/>
      <c r="G109" s="561"/>
      <c r="H109" s="561"/>
      <c r="I109" s="561">
        <v>1.03293889634324E-10</v>
      </c>
      <c r="J109" s="561">
        <v>1.06449155046487E-10</v>
      </c>
      <c r="K109" s="561">
        <v>1.12425251984535E-10</v>
      </c>
      <c r="L109" s="561">
        <v>1.1613384084584299E-10</v>
      </c>
      <c r="M109" s="561">
        <v>1.18572651503611E-10</v>
      </c>
    </row>
    <row r="110" spans="1:13">
      <c r="A110" t="s">
        <v>1065</v>
      </c>
      <c r="B110" t="s">
        <v>329</v>
      </c>
      <c r="C110" t="s">
        <v>330</v>
      </c>
      <c r="D110" t="s">
        <v>170</v>
      </c>
      <c r="E110" t="s">
        <v>121</v>
      </c>
      <c r="F110" s="561"/>
      <c r="G110" s="561"/>
      <c r="H110" s="561"/>
      <c r="I110" s="561">
        <v>0</v>
      </c>
      <c r="J110" s="561">
        <v>0</v>
      </c>
      <c r="K110" s="561">
        <v>0</v>
      </c>
      <c r="L110" s="561">
        <v>0</v>
      </c>
      <c r="M110" s="561">
        <v>0</v>
      </c>
    </row>
    <row r="111" spans="1:13">
      <c r="A111" t="s">
        <v>1065</v>
      </c>
      <c r="B111" t="s">
        <v>1407</v>
      </c>
      <c r="C111" t="s">
        <v>1408</v>
      </c>
      <c r="D111" t="s">
        <v>170</v>
      </c>
      <c r="E111" t="s">
        <v>121</v>
      </c>
      <c r="F111" s="561"/>
      <c r="G111" s="561"/>
      <c r="H111" s="561"/>
      <c r="I111" s="561">
        <v>0</v>
      </c>
      <c r="J111" s="561">
        <v>0</v>
      </c>
      <c r="K111" s="561">
        <v>0</v>
      </c>
      <c r="L111" s="561">
        <v>0</v>
      </c>
      <c r="M111" s="561">
        <v>0</v>
      </c>
    </row>
    <row r="112" spans="1:13">
      <c r="A112" t="s">
        <v>1065</v>
      </c>
      <c r="B112" t="s">
        <v>331</v>
      </c>
      <c r="C112" t="s">
        <v>332</v>
      </c>
      <c r="D112" t="s">
        <v>170</v>
      </c>
      <c r="E112" t="s">
        <v>121</v>
      </c>
      <c r="F112" s="561"/>
      <c r="G112" s="561"/>
      <c r="H112" s="561"/>
      <c r="I112" s="561">
        <v>0</v>
      </c>
      <c r="J112" s="561">
        <v>0</v>
      </c>
      <c r="K112" s="561">
        <v>0</v>
      </c>
      <c r="L112" s="561">
        <v>0</v>
      </c>
      <c r="M112" s="561">
        <v>0</v>
      </c>
    </row>
    <row r="113" spans="1:13">
      <c r="A113" t="s">
        <v>1065</v>
      </c>
      <c r="B113" t="s">
        <v>333</v>
      </c>
      <c r="C113" t="s">
        <v>334</v>
      </c>
      <c r="D113" t="s">
        <v>170</v>
      </c>
      <c r="E113" t="s">
        <v>121</v>
      </c>
      <c r="F113" s="561"/>
      <c r="G113" s="561"/>
      <c r="H113" s="561"/>
      <c r="I113" s="561">
        <v>0</v>
      </c>
      <c r="J113" s="561">
        <v>0</v>
      </c>
      <c r="K113" s="561">
        <v>0</v>
      </c>
      <c r="L113" s="561">
        <v>0</v>
      </c>
      <c r="M113" s="561">
        <v>0</v>
      </c>
    </row>
    <row r="114" spans="1:13">
      <c r="A114" t="s">
        <v>1065</v>
      </c>
      <c r="B114" t="s">
        <v>335</v>
      </c>
      <c r="C114" t="s">
        <v>336</v>
      </c>
      <c r="D114" t="s">
        <v>170</v>
      </c>
      <c r="E114" t="s">
        <v>121</v>
      </c>
      <c r="F114" s="561"/>
      <c r="G114" s="561"/>
      <c r="H114" s="561"/>
      <c r="I114" s="561">
        <v>5.0000000000000001E-9</v>
      </c>
      <c r="J114" s="561">
        <v>5.0000000000000001E-9</v>
      </c>
      <c r="K114" s="561">
        <v>5.0000000000000001E-9</v>
      </c>
      <c r="L114" s="561">
        <v>5.0000000000000001E-9</v>
      </c>
      <c r="M114" s="561">
        <v>5.0000000000000001E-9</v>
      </c>
    </row>
    <row r="115" spans="1:13">
      <c r="A115" t="s">
        <v>1065</v>
      </c>
      <c r="B115" t="s">
        <v>337</v>
      </c>
      <c r="C115" t="s">
        <v>338</v>
      </c>
      <c r="D115" t="s">
        <v>170</v>
      </c>
      <c r="E115" t="s">
        <v>121</v>
      </c>
      <c r="F115" s="561"/>
      <c r="G115" s="561"/>
      <c r="H115" s="561"/>
      <c r="I115" s="561">
        <v>0</v>
      </c>
      <c r="J115" s="561">
        <v>10.6930379250692</v>
      </c>
      <c r="K115" s="561">
        <v>17.363334718744301</v>
      </c>
      <c r="L115" s="561">
        <v>25.330283005320599</v>
      </c>
      <c r="M115" s="561">
        <v>45.351544095052297</v>
      </c>
    </row>
    <row r="116" spans="1:13">
      <c r="A116" t="s">
        <v>1065</v>
      </c>
      <c r="B116" t="s">
        <v>339</v>
      </c>
      <c r="C116" t="s">
        <v>340</v>
      </c>
      <c r="D116" t="s">
        <v>170</v>
      </c>
      <c r="E116" t="s">
        <v>121</v>
      </c>
      <c r="F116" s="561"/>
      <c r="G116" s="561"/>
      <c r="H116" s="561"/>
      <c r="I116" s="561">
        <v>0</v>
      </c>
      <c r="J116" s="561">
        <v>0.21430968546887899</v>
      </c>
      <c r="K116" s="561">
        <v>0.360310927287597</v>
      </c>
      <c r="L116" s="561">
        <v>0.53193594311174797</v>
      </c>
      <c r="M116" s="561">
        <v>0.95238242599616496</v>
      </c>
    </row>
    <row r="117" spans="1:13">
      <c r="A117" t="s">
        <v>1065</v>
      </c>
      <c r="B117" t="s">
        <v>341</v>
      </c>
      <c r="C117" t="s">
        <v>342</v>
      </c>
      <c r="D117" t="s">
        <v>170</v>
      </c>
      <c r="E117" t="s">
        <v>121</v>
      </c>
      <c r="F117" s="561"/>
      <c r="G117" s="561"/>
      <c r="H117" s="561"/>
      <c r="I117" s="561">
        <v>10.759970070685901</v>
      </c>
      <c r="J117" s="561">
        <v>6.6308073556659402</v>
      </c>
      <c r="K117" s="561">
        <v>7.8706493691811996</v>
      </c>
      <c r="L117" s="561">
        <v>19.922722479806101</v>
      </c>
      <c r="M117" s="561">
        <v>23.543084947014702</v>
      </c>
    </row>
    <row r="118" spans="1:13">
      <c r="A118" t="s">
        <v>1065</v>
      </c>
      <c r="B118" t="s">
        <v>343</v>
      </c>
      <c r="C118" t="s">
        <v>344</v>
      </c>
      <c r="D118" t="s">
        <v>170</v>
      </c>
      <c r="E118" t="s">
        <v>121</v>
      </c>
      <c r="F118" s="561"/>
      <c r="G118" s="561"/>
      <c r="H118" s="561"/>
      <c r="I118" s="561">
        <v>6.6932145616707295E-2</v>
      </c>
      <c r="J118" s="561">
        <v>0.17482024745969199</v>
      </c>
      <c r="K118" s="561">
        <v>0.26401200989245299</v>
      </c>
      <c r="L118" s="561">
        <v>0.43339733318617402</v>
      </c>
      <c r="M118" s="561">
        <v>0.69662353752067496</v>
      </c>
    </row>
    <row r="119" spans="1:13">
      <c r="A119" t="s">
        <v>1065</v>
      </c>
      <c r="B119" t="s">
        <v>345</v>
      </c>
      <c r="C119" t="s">
        <v>346</v>
      </c>
      <c r="D119" t="s">
        <v>170</v>
      </c>
      <c r="E119" t="s">
        <v>121</v>
      </c>
      <c r="F119" s="561"/>
      <c r="G119" s="561"/>
      <c r="H119" s="561"/>
      <c r="I119" s="561">
        <v>10.066293404362399</v>
      </c>
      <c r="J119" s="561">
        <v>16.0244660753422</v>
      </c>
      <c r="K119" s="561">
        <v>22.9018492472769</v>
      </c>
      <c r="L119" s="561">
        <v>40.160290502028801</v>
      </c>
      <c r="M119" s="561">
        <v>59.975468092456097</v>
      </c>
    </row>
    <row r="120" spans="1:13">
      <c r="A120" t="s">
        <v>1065</v>
      </c>
      <c r="B120" t="s">
        <v>347</v>
      </c>
      <c r="C120" t="s">
        <v>348</v>
      </c>
      <c r="D120" t="s">
        <v>170</v>
      </c>
      <c r="E120" t="s">
        <v>121</v>
      </c>
      <c r="F120" s="561"/>
      <c r="G120" s="561"/>
      <c r="H120" s="561"/>
      <c r="I120" s="561">
        <v>1.0416029201511199E-8</v>
      </c>
      <c r="J120" s="561">
        <v>10.6930379357148</v>
      </c>
      <c r="K120" s="561">
        <v>17.363334729654198</v>
      </c>
      <c r="L120" s="561">
        <v>25.330283016515999</v>
      </c>
      <c r="M120" s="561">
        <v>45.351544106545099</v>
      </c>
    </row>
    <row r="121" spans="1:13">
      <c r="A121" t="s">
        <v>1065</v>
      </c>
      <c r="B121" t="s">
        <v>349</v>
      </c>
      <c r="C121" t="s">
        <v>350</v>
      </c>
      <c r="D121" t="s">
        <v>170</v>
      </c>
      <c r="E121" t="s">
        <v>121</v>
      </c>
      <c r="F121" s="561"/>
      <c r="G121" s="561"/>
      <c r="H121" s="561"/>
      <c r="I121" s="561">
        <v>2.2963038442394501E-10</v>
      </c>
      <c r="J121" s="561">
        <v>0.21430968573315901</v>
      </c>
      <c r="K121" s="561">
        <v>0.360310927573046</v>
      </c>
      <c r="L121" s="561">
        <v>0.53193594340916805</v>
      </c>
      <c r="M121" s="561">
        <v>0.95238242630182601</v>
      </c>
    </row>
    <row r="122" spans="1:13">
      <c r="A122" t="s">
        <v>1065</v>
      </c>
      <c r="B122" t="s">
        <v>351</v>
      </c>
      <c r="C122" t="s">
        <v>352</v>
      </c>
      <c r="D122" t="s">
        <v>170</v>
      </c>
      <c r="E122" t="s">
        <v>121</v>
      </c>
      <c r="F122" s="561"/>
      <c r="G122" s="561"/>
      <c r="H122" s="561"/>
      <c r="I122" s="561">
        <v>10.0662934143841</v>
      </c>
      <c r="J122" s="561">
        <v>16.0244660854109</v>
      </c>
      <c r="K122" s="561">
        <v>22.901849257399</v>
      </c>
      <c r="L122" s="561">
        <v>40.160290512206103</v>
      </c>
      <c r="M122" s="561">
        <v>59.975468102689099</v>
      </c>
    </row>
    <row r="123" spans="1:13">
      <c r="A123" t="s">
        <v>1065</v>
      </c>
      <c r="B123" t="s">
        <v>353</v>
      </c>
      <c r="C123" t="s">
        <v>354</v>
      </c>
      <c r="D123" t="s">
        <v>355</v>
      </c>
      <c r="E123" t="s">
        <v>121</v>
      </c>
      <c r="F123" s="562"/>
      <c r="G123" s="562"/>
      <c r="H123" s="562"/>
      <c r="I123" s="562">
        <v>6.6000000000000003E-2</v>
      </c>
      <c r="J123" s="562">
        <v>6.6000000000000003E-2</v>
      </c>
      <c r="K123" s="562">
        <v>6.6000000000000003E-2</v>
      </c>
      <c r="L123" s="562">
        <v>6.6000000000000003E-2</v>
      </c>
      <c r="M123" s="562">
        <v>6.6000000000000003E-2</v>
      </c>
    </row>
    <row r="124" spans="1:13">
      <c r="A124" t="s">
        <v>1065</v>
      </c>
      <c r="B124" t="s">
        <v>356</v>
      </c>
      <c r="C124" t="s">
        <v>357</v>
      </c>
      <c r="D124" t="s">
        <v>355</v>
      </c>
      <c r="E124" t="s">
        <v>121</v>
      </c>
      <c r="F124" s="562"/>
      <c r="G124" s="562"/>
      <c r="H124" s="562"/>
      <c r="I124" s="562">
        <v>4.4999999999999998E-2</v>
      </c>
      <c r="J124" s="562">
        <v>4.4999999999999998E-2</v>
      </c>
      <c r="K124" s="562">
        <v>4.4999999999999998E-2</v>
      </c>
      <c r="L124" s="562">
        <v>4.4999999999999998E-2</v>
      </c>
      <c r="M124" s="562">
        <v>4.4999999999999998E-2</v>
      </c>
    </row>
    <row r="125" spans="1:13">
      <c r="A125" t="s">
        <v>1065</v>
      </c>
      <c r="B125" t="s">
        <v>358</v>
      </c>
      <c r="C125" t="s">
        <v>359</v>
      </c>
      <c r="D125" t="s">
        <v>355</v>
      </c>
      <c r="E125" t="s">
        <v>121</v>
      </c>
      <c r="F125" s="562"/>
      <c r="G125" s="562"/>
      <c r="H125" s="562"/>
      <c r="I125" s="562">
        <v>0</v>
      </c>
      <c r="J125" s="562">
        <v>0</v>
      </c>
      <c r="K125" s="562">
        <v>0</v>
      </c>
      <c r="L125" s="562">
        <v>0</v>
      </c>
      <c r="M125" s="562">
        <v>0</v>
      </c>
    </row>
    <row r="126" spans="1:13">
      <c r="A126" t="s">
        <v>1065</v>
      </c>
      <c r="B126" t="s">
        <v>360</v>
      </c>
      <c r="C126" t="s">
        <v>361</v>
      </c>
      <c r="D126" t="s">
        <v>355</v>
      </c>
      <c r="E126" t="s">
        <v>121</v>
      </c>
      <c r="F126" s="562"/>
      <c r="G126" s="562"/>
      <c r="H126" s="562"/>
      <c r="I126" s="562">
        <v>0</v>
      </c>
      <c r="J126" s="562">
        <v>0</v>
      </c>
      <c r="K126" s="562">
        <v>0</v>
      </c>
      <c r="L126" s="562">
        <v>0</v>
      </c>
      <c r="M126" s="562">
        <v>0</v>
      </c>
    </row>
    <row r="127" spans="1:13">
      <c r="A127" t="s">
        <v>1065</v>
      </c>
      <c r="B127" t="s">
        <v>362</v>
      </c>
      <c r="C127" t="s">
        <v>363</v>
      </c>
      <c r="D127" t="s">
        <v>355</v>
      </c>
      <c r="E127" t="s">
        <v>121</v>
      </c>
      <c r="F127" s="562"/>
      <c r="G127" s="562"/>
      <c r="H127" s="562"/>
      <c r="I127" s="562">
        <v>0</v>
      </c>
      <c r="J127" s="562">
        <v>0</v>
      </c>
      <c r="K127" s="562">
        <v>0</v>
      </c>
      <c r="L127" s="562">
        <v>0</v>
      </c>
      <c r="M127" s="562">
        <v>0</v>
      </c>
    </row>
  </sheetData>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C59-BCAF-47F0-B021-42A426FE1C3B}">
  <sheetPr>
    <tabColor rgb="FFCCCCCE"/>
    <pageSetUpPr fitToPage="1"/>
  </sheetPr>
  <dimension ref="A1:J227"/>
  <sheetViews>
    <sheetView workbookViewId="0"/>
  </sheetViews>
  <sheetFormatPr defaultRowHeight="12.75"/>
  <cols>
    <col min="1" max="1" width="7.625" style="140" bestFit="1" customWidth="1"/>
    <col min="2" max="2" width="10.375" style="140" bestFit="1" customWidth="1"/>
    <col min="3" max="3" width="64.625" style="140" bestFit="1" customWidth="1"/>
    <col min="4" max="4" width="5.375" style="140" bestFit="1" customWidth="1"/>
    <col min="5" max="5" width="18.625" style="140" bestFit="1" customWidth="1"/>
    <col min="6" max="10" width="9.625" style="140" customWidth="1"/>
    <col min="11" max="16384" width="9" style="140"/>
  </cols>
  <sheetData>
    <row r="1" spans="1:10" ht="28.5">
      <c r="A1" s="139"/>
      <c r="F1" s="151"/>
      <c r="H1" s="509"/>
    </row>
    <row r="2" spans="1:10">
      <c r="A2" s="140" t="s">
        <v>105</v>
      </c>
      <c r="B2" s="140" t="s">
        <v>106</v>
      </c>
      <c r="C2" s="140" t="s">
        <v>107</v>
      </c>
      <c r="D2" s="140" t="s">
        <v>108</v>
      </c>
      <c r="E2" s="140" t="s">
        <v>1</v>
      </c>
      <c r="F2" s="140" t="s">
        <v>112</v>
      </c>
      <c r="G2" s="140" t="s">
        <v>113</v>
      </c>
      <c r="H2" s="140" t="s">
        <v>114</v>
      </c>
      <c r="I2" s="140" t="s">
        <v>115</v>
      </c>
      <c r="J2" s="140" t="s">
        <v>116</v>
      </c>
    </row>
    <row r="4" spans="1:10">
      <c r="C4" s="140" t="str">
        <f>SummaryOutput!E11</f>
        <v>RCV at 31 March 2020 expressed in March 2020 prices - WR</v>
      </c>
      <c r="D4" s="140" t="str">
        <f>SummaryOutput!G11</f>
        <v>£m</v>
      </c>
      <c r="F4" s="505">
        <f>SummaryOutput!M11</f>
        <v>4.6512174989683972</v>
      </c>
      <c r="G4" s="505">
        <f>SummaryOutput!N11</f>
        <v>0</v>
      </c>
      <c r="H4" s="505">
        <f>SummaryOutput!O11</f>
        <v>0</v>
      </c>
      <c r="I4" s="505">
        <f>SummaryOutput!P11</f>
        <v>0</v>
      </c>
      <c r="J4" s="505">
        <f>SummaryOutput!Q11</f>
        <v>0</v>
      </c>
    </row>
    <row r="5" spans="1:10">
      <c r="C5" s="140" t="str">
        <f>SummaryOutput!E12</f>
        <v>Indexation roll forward in 2021 update - WR</v>
      </c>
      <c r="D5" s="140" t="str">
        <f>SummaryOutput!G12</f>
        <v>£m</v>
      </c>
      <c r="F5" s="505">
        <f>SummaryOutput!M12</f>
        <v>4.7111779455481617E-2</v>
      </c>
      <c r="G5" s="505">
        <f>SummaryOutput!N12</f>
        <v>0</v>
      </c>
      <c r="H5" s="505">
        <f>SummaryOutput!O12</f>
        <v>0</v>
      </c>
      <c r="I5" s="505">
        <f>SummaryOutput!P12</f>
        <v>0</v>
      </c>
      <c r="J5" s="505">
        <f>SummaryOutput!Q12</f>
        <v>0</v>
      </c>
    </row>
    <row r="6" spans="1:10">
      <c r="C6" s="140" t="str">
        <f>SummaryOutput!E13</f>
        <v>RCV at 31 March 2020 expressed in March 2021 prices - WR</v>
      </c>
      <c r="D6" s="140" t="str">
        <f>SummaryOutput!G13</f>
        <v>£m</v>
      </c>
      <c r="F6" s="505">
        <f>SummaryOutput!M13</f>
        <v>4.6983292784238788</v>
      </c>
      <c r="G6" s="505">
        <f>SummaryOutput!N13</f>
        <v>0</v>
      </c>
      <c r="H6" s="505">
        <f>SummaryOutput!O13</f>
        <v>0</v>
      </c>
      <c r="I6" s="505">
        <f>SummaryOutput!P13</f>
        <v>0</v>
      </c>
      <c r="J6" s="505">
        <f>SummaryOutput!Q13</f>
        <v>0</v>
      </c>
    </row>
    <row r="7" spans="1:10">
      <c r="C7" s="140" t="str">
        <f>SummaryOutput!E15</f>
        <v>RCV at 31 March 2021 expressed in March 2021 prices - WR</v>
      </c>
      <c r="D7" s="140" t="str">
        <f>SummaryOutput!G15</f>
        <v>£m</v>
      </c>
      <c r="F7" s="505">
        <f>SummaryOutput!M15</f>
        <v>0</v>
      </c>
      <c r="G7" s="505">
        <f>SummaryOutput!N15</f>
        <v>6.625243338362548</v>
      </c>
      <c r="H7" s="505">
        <f>SummaryOutput!O15</f>
        <v>0</v>
      </c>
      <c r="I7" s="505">
        <f>SummaryOutput!P15</f>
        <v>0</v>
      </c>
      <c r="J7" s="505">
        <f>SummaryOutput!Q15</f>
        <v>0</v>
      </c>
    </row>
    <row r="8" spans="1:10">
      <c r="C8" s="140" t="str">
        <f>SummaryOutput!E16</f>
        <v>Indexation roll forward in 2022 update - WR</v>
      </c>
      <c r="D8" s="140" t="str">
        <f>SummaryOutput!G16</f>
        <v>£m</v>
      </c>
      <c r="F8" s="505">
        <f>SummaryOutput!M16</f>
        <v>0</v>
      </c>
      <c r="G8" s="505">
        <f>SummaryOutput!N16</f>
        <v>0</v>
      </c>
      <c r="H8" s="505">
        <f>SummaryOutput!O16</f>
        <v>0</v>
      </c>
      <c r="I8" s="505">
        <f>SummaryOutput!P16</f>
        <v>0</v>
      </c>
      <c r="J8" s="505">
        <f>SummaryOutput!Q16</f>
        <v>0</v>
      </c>
    </row>
    <row r="9" spans="1:10">
      <c r="C9" s="140" t="str">
        <f>SummaryOutput!E17</f>
        <v>RCV at 31 March 2021 expressed in March 2022 prices - WR</v>
      </c>
      <c r="D9" s="140" t="str">
        <f>SummaryOutput!G17</f>
        <v>£m</v>
      </c>
      <c r="F9" s="505">
        <f>SummaryOutput!M17</f>
        <v>0</v>
      </c>
      <c r="G9" s="505">
        <f>SummaryOutput!N17</f>
        <v>0</v>
      </c>
      <c r="H9" s="505">
        <f>SummaryOutput!O17</f>
        <v>0</v>
      </c>
      <c r="I9" s="505">
        <f>SummaryOutput!P17</f>
        <v>0</v>
      </c>
      <c r="J9" s="505">
        <f>SummaryOutput!Q17</f>
        <v>0</v>
      </c>
    </row>
    <row r="10" spans="1:10">
      <c r="C10" s="140" t="str">
        <f>SummaryOutput!E19</f>
        <v>RCV at 31 March 2022 expressed in March 2022 prices - WR</v>
      </c>
      <c r="D10" s="140" t="str">
        <f>SummaryOutput!G19</f>
        <v>£m</v>
      </c>
      <c r="F10" s="505">
        <f>SummaryOutput!M19</f>
        <v>0</v>
      </c>
      <c r="G10" s="505">
        <f>SummaryOutput!N19</f>
        <v>0</v>
      </c>
      <c r="H10" s="505">
        <f>SummaryOutput!O19</f>
        <v>0</v>
      </c>
      <c r="I10" s="505">
        <f>SummaryOutput!P19</f>
        <v>0</v>
      </c>
      <c r="J10" s="505">
        <f>SummaryOutput!Q19</f>
        <v>0</v>
      </c>
    </row>
    <row r="11" spans="1:10">
      <c r="C11" s="140" t="str">
        <f>SummaryOutput!E20</f>
        <v>Indexation roll forward in 2023 update - WR</v>
      </c>
      <c r="D11" s="140" t="str">
        <f>SummaryOutput!G20</f>
        <v>£m</v>
      </c>
      <c r="F11" s="505">
        <f>SummaryOutput!M20</f>
        <v>0</v>
      </c>
      <c r="G11" s="505">
        <f>SummaryOutput!N20</f>
        <v>0</v>
      </c>
      <c r="H11" s="505">
        <f>SummaryOutput!O20</f>
        <v>0</v>
      </c>
      <c r="I11" s="505">
        <f>SummaryOutput!P20</f>
        <v>0</v>
      </c>
      <c r="J11" s="505">
        <f>SummaryOutput!Q20</f>
        <v>0</v>
      </c>
    </row>
    <row r="12" spans="1:10">
      <c r="C12" s="140" t="str">
        <f>SummaryOutput!E21</f>
        <v>RCV at 31 March 2022 expressed in March 2023 prices - WR</v>
      </c>
      <c r="D12" s="140" t="str">
        <f>SummaryOutput!G21</f>
        <v>£m</v>
      </c>
      <c r="F12" s="505">
        <f>SummaryOutput!M21</f>
        <v>0</v>
      </c>
      <c r="G12" s="505">
        <f>SummaryOutput!N21</f>
        <v>0</v>
      </c>
      <c r="H12" s="505">
        <f>SummaryOutput!O21</f>
        <v>0</v>
      </c>
      <c r="I12" s="505">
        <f>SummaryOutput!P21</f>
        <v>0</v>
      </c>
      <c r="J12" s="505">
        <f>SummaryOutput!Q21</f>
        <v>0</v>
      </c>
    </row>
    <row r="13" spans="1:10">
      <c r="C13" s="140" t="str">
        <f>SummaryOutput!E23</f>
        <v>RCV at 31 March 2023 expressed in March 2023 prices - WR</v>
      </c>
      <c r="D13" s="140" t="str">
        <f>SummaryOutput!G23</f>
        <v>£m</v>
      </c>
      <c r="F13" s="505">
        <f>SummaryOutput!M23</f>
        <v>0</v>
      </c>
      <c r="G13" s="505">
        <f>SummaryOutput!N23</f>
        <v>0</v>
      </c>
      <c r="H13" s="505">
        <f>SummaryOutput!O23</f>
        <v>0</v>
      </c>
      <c r="I13" s="505">
        <f>SummaryOutput!P23</f>
        <v>0</v>
      </c>
      <c r="J13" s="505">
        <f>SummaryOutput!Q23</f>
        <v>0</v>
      </c>
    </row>
    <row r="14" spans="1:10">
      <c r="C14" s="140" t="str">
        <f>SummaryOutput!E24</f>
        <v>Indexation roll forward in 2024 update - WR</v>
      </c>
      <c r="D14" s="140" t="str">
        <f>SummaryOutput!G24</f>
        <v>£m</v>
      </c>
      <c r="F14" s="505">
        <f>SummaryOutput!M24</f>
        <v>0</v>
      </c>
      <c r="G14" s="505">
        <f>SummaryOutput!N24</f>
        <v>0</v>
      </c>
      <c r="H14" s="505">
        <f>SummaryOutput!O24</f>
        <v>0</v>
      </c>
      <c r="I14" s="505">
        <f>SummaryOutput!P24</f>
        <v>0</v>
      </c>
      <c r="J14" s="505">
        <f>SummaryOutput!Q24</f>
        <v>0</v>
      </c>
    </row>
    <row r="15" spans="1:10">
      <c r="C15" s="140" t="str">
        <f>SummaryOutput!E25</f>
        <v>RCV at 31 March 2023 expressed in March 2024 prices - WR</v>
      </c>
      <c r="D15" s="140" t="str">
        <f>SummaryOutput!G25</f>
        <v>£m</v>
      </c>
      <c r="F15" s="505">
        <f>SummaryOutput!M25</f>
        <v>0</v>
      </c>
      <c r="G15" s="505">
        <f>SummaryOutput!N25</f>
        <v>0</v>
      </c>
      <c r="H15" s="505">
        <f>SummaryOutput!O25</f>
        <v>0</v>
      </c>
      <c r="I15" s="505">
        <f>SummaryOutput!P25</f>
        <v>0</v>
      </c>
      <c r="J15" s="505">
        <f>SummaryOutput!Q25</f>
        <v>0</v>
      </c>
    </row>
    <row r="16" spans="1:10">
      <c r="C16" s="140" t="str">
        <f>SummaryOutput!E27</f>
        <v>RCV at 31 March 2024 expressed in March 2024 prices - WR</v>
      </c>
      <c r="D16" s="140" t="str">
        <f>SummaryOutput!G27</f>
        <v>£m</v>
      </c>
      <c r="F16" s="505">
        <f>SummaryOutput!M27</f>
        <v>0</v>
      </c>
      <c r="G16" s="505">
        <f>SummaryOutput!N27</f>
        <v>0</v>
      </c>
      <c r="H16" s="505">
        <f>SummaryOutput!O27</f>
        <v>0</v>
      </c>
      <c r="I16" s="505">
        <f>SummaryOutput!P27</f>
        <v>0</v>
      </c>
      <c r="J16" s="505">
        <f>SummaryOutput!Q27</f>
        <v>0</v>
      </c>
    </row>
    <row r="17" spans="3:10">
      <c r="C17" s="140" t="str">
        <f>SummaryOutput!E28</f>
        <v>Indexation roll forward in 2025 update - WR</v>
      </c>
      <c r="D17" s="140" t="str">
        <f>SummaryOutput!G28</f>
        <v>£m</v>
      </c>
      <c r="F17" s="505">
        <f>SummaryOutput!M28</f>
        <v>0</v>
      </c>
      <c r="G17" s="505">
        <f>SummaryOutput!N28</f>
        <v>0</v>
      </c>
      <c r="H17" s="505">
        <f>SummaryOutput!O28</f>
        <v>0</v>
      </c>
      <c r="I17" s="505">
        <f>SummaryOutput!P28</f>
        <v>0</v>
      </c>
      <c r="J17" s="505">
        <f>SummaryOutput!Q28</f>
        <v>0</v>
      </c>
    </row>
    <row r="18" spans="3:10">
      <c r="C18" s="140" t="str">
        <f>SummaryOutput!E29</f>
        <v>RCV at 31 March 2024 expressed in March 2025 prices - WR</v>
      </c>
      <c r="D18" s="140" t="str">
        <f>SummaryOutput!G29</f>
        <v>£m</v>
      </c>
      <c r="F18" s="505">
        <f>SummaryOutput!M29</f>
        <v>0</v>
      </c>
      <c r="G18" s="505">
        <f>SummaryOutput!N29</f>
        <v>0</v>
      </c>
      <c r="H18" s="505">
        <f>SummaryOutput!O29</f>
        <v>0</v>
      </c>
      <c r="I18" s="505">
        <f>SummaryOutput!P29</f>
        <v>0</v>
      </c>
      <c r="J18" s="505">
        <f>SummaryOutput!Q29</f>
        <v>0</v>
      </c>
    </row>
    <row r="19" spans="3:10">
      <c r="C19" s="140" t="str">
        <f>SummaryOutput!E33</f>
        <v>Actual wedge opening RCV (RPI inflated RCV) - WR - nominal (year end prices)</v>
      </c>
      <c r="D19" s="140" t="str">
        <f>SummaryOutput!G33</f>
        <v>£m</v>
      </c>
      <c r="F19" s="505">
        <f>SummaryOutput!M33</f>
        <v>2.3507211886693691</v>
      </c>
      <c r="G19" s="505">
        <f>SummaryOutput!N33</f>
        <v>0</v>
      </c>
      <c r="H19" s="505">
        <f>SummaryOutput!O33</f>
        <v>0</v>
      </c>
      <c r="I19" s="505">
        <f>SummaryOutput!P33</f>
        <v>0</v>
      </c>
      <c r="J19" s="505">
        <f>SummaryOutput!Q33</f>
        <v>0</v>
      </c>
    </row>
    <row r="20" spans="3:10">
      <c r="C20" s="140" t="str">
        <f>SummaryOutput!E34</f>
        <v>Actual wedge RCV - CPI(H) + RPI wedge bf depreciation - WR - nominal (year end prices)</v>
      </c>
      <c r="D20" s="140" t="str">
        <f>SummaryOutput!G34</f>
        <v>£m</v>
      </c>
      <c r="F20" s="505">
        <f>SummaryOutput!M34</f>
        <v>0.15514759845217835</v>
      </c>
      <c r="G20" s="505">
        <f>SummaryOutput!N34</f>
        <v>0</v>
      </c>
      <c r="H20" s="505">
        <f>SummaryOutput!O34</f>
        <v>0</v>
      </c>
      <c r="I20" s="505">
        <f>SummaryOutput!P34</f>
        <v>0</v>
      </c>
      <c r="J20" s="505">
        <f>SummaryOutput!Q34</f>
        <v>0</v>
      </c>
    </row>
    <row r="21" spans="3:10">
      <c r="C21" s="140" t="str">
        <f>SummaryOutput!E35</f>
        <v>Actual wedge closing RCV (RPI inflated RCV) - WR - nominal (year end prices)</v>
      </c>
      <c r="D21" s="140" t="str">
        <f>SummaryOutput!G35</f>
        <v>£m</v>
      </c>
      <c r="F21" s="505">
        <f>SummaryOutput!M35</f>
        <v>2.1955735902171902</v>
      </c>
      <c r="G21" s="505">
        <f>SummaryOutput!N35</f>
        <v>0</v>
      </c>
      <c r="H21" s="505">
        <f>SummaryOutput!O35</f>
        <v>0</v>
      </c>
      <c r="I21" s="505">
        <f>SummaryOutput!P35</f>
        <v>0</v>
      </c>
      <c r="J21" s="505">
        <f>SummaryOutput!Q35</f>
        <v>0</v>
      </c>
    </row>
    <row r="22" spans="3:10">
      <c r="C22" s="140" t="str">
        <f>SummaryOutput!E39</f>
        <v>Opening RCV (CPIH inflated RCV) - WR - nominal (year end prices)</v>
      </c>
      <c r="D22" s="140" t="str">
        <f>SummaryOutput!G39</f>
        <v>£m</v>
      </c>
      <c r="F22" s="505">
        <f>SummaryOutput!M39</f>
        <v>2.3491646392119403</v>
      </c>
      <c r="G22" s="505">
        <f>SummaryOutput!N39</f>
        <v>0</v>
      </c>
      <c r="H22" s="505">
        <f>SummaryOutput!O39</f>
        <v>0</v>
      </c>
      <c r="I22" s="505">
        <f>SummaryOutput!P39</f>
        <v>0</v>
      </c>
      <c r="J22" s="505">
        <f>SummaryOutput!Q39</f>
        <v>0</v>
      </c>
    </row>
    <row r="23" spans="3:10">
      <c r="C23" s="140" t="str">
        <f>SummaryOutput!E40</f>
        <v>RCV - CPI(H) bf depreciation - WR - nominal (year end prices)</v>
      </c>
      <c r="D23" s="140" t="str">
        <f>SummaryOutput!G40</f>
        <v>£m</v>
      </c>
      <c r="F23" s="505">
        <f>SummaryOutput!M40</f>
        <v>0.15504486618798841</v>
      </c>
      <c r="G23" s="505">
        <f>SummaryOutput!N40</f>
        <v>0</v>
      </c>
      <c r="H23" s="505">
        <f>SummaryOutput!O40</f>
        <v>0</v>
      </c>
      <c r="I23" s="505">
        <f>SummaryOutput!P40</f>
        <v>0</v>
      </c>
      <c r="J23" s="505">
        <f>SummaryOutput!Q40</f>
        <v>0</v>
      </c>
    </row>
    <row r="24" spans="3:10">
      <c r="C24" s="140" t="str">
        <f>SummaryOutput!E41</f>
        <v>Other adjustments CPI(H) - WR - nominal (year end prices)</v>
      </c>
      <c r="D24" s="140" t="str">
        <f>SummaryOutput!G41</f>
        <v>£m</v>
      </c>
      <c r="F24" s="505">
        <f>SummaryOutput!M41</f>
        <v>0</v>
      </c>
      <c r="G24" s="505">
        <f>SummaryOutput!N41</f>
        <v>0</v>
      </c>
      <c r="H24" s="505">
        <f>SummaryOutput!O41</f>
        <v>0</v>
      </c>
      <c r="I24" s="505">
        <f>SummaryOutput!P41</f>
        <v>0</v>
      </c>
      <c r="J24" s="505">
        <f>SummaryOutput!Q41</f>
        <v>0</v>
      </c>
    </row>
    <row r="25" spans="3:10">
      <c r="C25" s="140" t="str">
        <f>SummaryOutput!E42</f>
        <v>Closing RCV (CPIH inflated RCV) - WR - nominal (year end prices)</v>
      </c>
      <c r="D25" s="140" t="str">
        <f>SummaryOutput!G42</f>
        <v>£m</v>
      </c>
      <c r="F25" s="505">
        <f>SummaryOutput!M42</f>
        <v>2.1941197730239517</v>
      </c>
      <c r="G25" s="505">
        <f>SummaryOutput!N42</f>
        <v>0</v>
      </c>
      <c r="H25" s="505">
        <f>SummaryOutput!O42</f>
        <v>0</v>
      </c>
      <c r="I25" s="505">
        <f>SummaryOutput!P42</f>
        <v>0</v>
      </c>
      <c r="J25" s="505">
        <f>SummaryOutput!Q42</f>
        <v>0</v>
      </c>
    </row>
    <row r="26" spans="3:10">
      <c r="C26" s="140" t="str">
        <f>SummaryOutput!E46</f>
        <v>Opening RCV (Post 2020 investment RCV) - WR - nominal (year end prices)</v>
      </c>
      <c r="D26" s="140" t="str">
        <f>SummaryOutput!G46</f>
        <v>£m</v>
      </c>
      <c r="F26" s="505">
        <f>SummaryOutput!M46</f>
        <v>0</v>
      </c>
      <c r="G26" s="505">
        <f>SummaryOutput!N46</f>
        <v>0</v>
      </c>
      <c r="H26" s="505">
        <f>SummaryOutput!O46</f>
        <v>0</v>
      </c>
      <c r="I26" s="505">
        <f>SummaryOutput!P46</f>
        <v>0</v>
      </c>
      <c r="J26" s="505">
        <f>SummaryOutput!Q46</f>
        <v>0</v>
      </c>
    </row>
    <row r="27" spans="3:10">
      <c r="C27" s="140" t="str">
        <f>SummaryOutput!E47</f>
        <v>Water resources: Non-PAYG Totex - nominal (year end prices)</v>
      </c>
      <c r="D27" s="140" t="str">
        <f>SummaryOutput!G47</f>
        <v>£m</v>
      </c>
      <c r="F27" s="505">
        <f>SummaryOutput!M47</f>
        <v>2.2419750253368322</v>
      </c>
      <c r="G27" s="505">
        <f>SummaryOutput!N47</f>
        <v>0</v>
      </c>
      <c r="H27" s="505">
        <f>SummaryOutput!O47</f>
        <v>0</v>
      </c>
      <c r="I27" s="505">
        <f>SummaryOutput!P47</f>
        <v>0</v>
      </c>
      <c r="J27" s="505">
        <f>SummaryOutput!Q47</f>
        <v>0</v>
      </c>
    </row>
    <row r="28" spans="3:10">
      <c r="C28" s="140" t="str">
        <f>SummaryOutput!E48</f>
        <v>RCV additions depreciation - WR - nominal (year end prices) POS</v>
      </c>
      <c r="D28" s="140" t="str">
        <f>SummaryOutput!G48</f>
        <v>£m</v>
      </c>
      <c r="F28" s="505">
        <f>SummaryOutput!M48</f>
        <v>6.4250502154255531E-3</v>
      </c>
      <c r="G28" s="505">
        <f>SummaryOutput!N48</f>
        <v>0</v>
      </c>
      <c r="H28" s="505">
        <f>SummaryOutput!O48</f>
        <v>0</v>
      </c>
      <c r="I28" s="505">
        <f>SummaryOutput!P48</f>
        <v>0</v>
      </c>
      <c r="J28" s="505">
        <f>SummaryOutput!Q48</f>
        <v>0</v>
      </c>
    </row>
    <row r="29" spans="3:10">
      <c r="C29" s="140" t="str">
        <f>SummaryOutput!E49</f>
        <v>Closing RCV (Post 2020 investment RCV) - WR - nominal (year end prices)</v>
      </c>
      <c r="D29" s="140" t="str">
        <f>SummaryOutput!G49</f>
        <v>£m</v>
      </c>
      <c r="F29" s="505">
        <f>SummaryOutput!M49</f>
        <v>2.235549975121407</v>
      </c>
      <c r="G29" s="505">
        <f>SummaryOutput!N49</f>
        <v>0</v>
      </c>
      <c r="H29" s="505">
        <f>SummaryOutput!O49</f>
        <v>0</v>
      </c>
      <c r="I29" s="505">
        <f>SummaryOutput!P49</f>
        <v>0</v>
      </c>
      <c r="J29" s="505">
        <f>SummaryOutput!Q49</f>
        <v>0</v>
      </c>
    </row>
    <row r="30" spans="3:10">
      <c r="C30" s="140" t="str">
        <f>SummaryOutput!E53</f>
        <v>Total Opening RCV - WR - nominal (year end prices)</v>
      </c>
      <c r="D30" s="140" t="str">
        <f>SummaryOutput!G53</f>
        <v>£m</v>
      </c>
      <c r="F30" s="505">
        <f>SummaryOutput!M53</f>
        <v>4.6998858278813094</v>
      </c>
      <c r="G30" s="505">
        <f>SummaryOutput!N53</f>
        <v>0</v>
      </c>
      <c r="H30" s="505">
        <f>SummaryOutput!O53</f>
        <v>0</v>
      </c>
      <c r="I30" s="505">
        <f>SummaryOutput!P53</f>
        <v>0</v>
      </c>
      <c r="J30" s="505">
        <f>SummaryOutput!Q53</f>
        <v>0</v>
      </c>
    </row>
    <row r="31" spans="3:10">
      <c r="C31" s="140" t="str">
        <f>SummaryOutput!E54</f>
        <v>Total Closing RCV - WR - nominal (year end prices)</v>
      </c>
      <c r="D31" s="140" t="str">
        <f>SummaryOutput!G54</f>
        <v>£m</v>
      </c>
      <c r="F31" s="505">
        <f>SummaryOutput!M54</f>
        <v>6.625243338362548</v>
      </c>
      <c r="G31" s="505">
        <f>SummaryOutput!N54</f>
        <v>0</v>
      </c>
      <c r="H31" s="505">
        <f>SummaryOutput!O54</f>
        <v>0</v>
      </c>
      <c r="I31" s="505">
        <f>SummaryOutput!P54</f>
        <v>0</v>
      </c>
      <c r="J31" s="505">
        <f>SummaryOutput!Q54</f>
        <v>0</v>
      </c>
    </row>
    <row r="32" spans="3:10">
      <c r="C32" s="140" t="str">
        <f>SummaryOutput!E55</f>
        <v>Total RCV run off - WR - nominal (year end prices)</v>
      </c>
      <c r="D32" s="140" t="str">
        <f>SummaryOutput!G55</f>
        <v>£m</v>
      </c>
      <c r="F32" s="505">
        <f>SummaryOutput!M55</f>
        <v>0.31661751485559231</v>
      </c>
      <c r="G32" s="505">
        <f>SummaryOutput!N55</f>
        <v>0</v>
      </c>
      <c r="H32" s="505">
        <f>SummaryOutput!O55</f>
        <v>0</v>
      </c>
      <c r="I32" s="505">
        <f>SummaryOutput!P55</f>
        <v>0</v>
      </c>
      <c r="J32" s="505">
        <f>SummaryOutput!Q55</f>
        <v>0</v>
      </c>
    </row>
    <row r="33" spans="3:10">
      <c r="C33" s="140" t="str">
        <f>SummaryOutput!E59</f>
        <v>Average RPI inflated RCV (year average) - WR - nominal (year average prices)</v>
      </c>
      <c r="D33" s="140" t="str">
        <f>SummaryOutput!G59</f>
        <v>£m</v>
      </c>
      <c r="F33" s="505">
        <f>SummaryOutput!M59</f>
        <v>2.2608871748694059</v>
      </c>
      <c r="G33" s="505">
        <f>SummaryOutput!N59</f>
        <v>0</v>
      </c>
      <c r="H33" s="505">
        <f>SummaryOutput!O59</f>
        <v>0</v>
      </c>
      <c r="I33" s="505">
        <f>SummaryOutput!P59</f>
        <v>0</v>
      </c>
      <c r="J33" s="505">
        <f>SummaryOutput!Q59</f>
        <v>0</v>
      </c>
    </row>
    <row r="34" spans="3:10">
      <c r="C34" s="140" t="str">
        <f>SummaryOutput!E60</f>
        <v>Average CPIH inflated RCV (year average) - WR - nominal (year average prices)</v>
      </c>
      <c r="D34" s="140" t="str">
        <f>SummaryOutput!G60</f>
        <v>£m</v>
      </c>
      <c r="F34" s="505">
        <f>SummaryOutput!M60</f>
        <v>2.2593901097464504</v>
      </c>
      <c r="G34" s="505">
        <f>SummaryOutput!N60</f>
        <v>0</v>
      </c>
      <c r="H34" s="505">
        <f>SummaryOutput!O60</f>
        <v>0</v>
      </c>
      <c r="I34" s="505">
        <f>SummaryOutput!P60</f>
        <v>0</v>
      </c>
      <c r="J34" s="505">
        <f>SummaryOutput!Q60</f>
        <v>0</v>
      </c>
    </row>
    <row r="35" spans="3:10">
      <c r="C35" s="140" t="str">
        <f>SummaryOutput!E61</f>
        <v>Average post 2020 investment RCV (year average) - WR - nominal (year average prices)</v>
      </c>
      <c r="D35" s="140" t="str">
        <f>SummaryOutput!G61</f>
        <v>£m</v>
      </c>
      <c r="F35" s="505">
        <f>SummaryOutput!M61</f>
        <v>1.1117462710522859</v>
      </c>
      <c r="G35" s="505">
        <f>SummaryOutput!N61</f>
        <v>0</v>
      </c>
      <c r="H35" s="505">
        <f>SummaryOutput!O61</f>
        <v>0</v>
      </c>
      <c r="I35" s="505">
        <f>SummaryOutput!P61</f>
        <v>0</v>
      </c>
      <c r="J35" s="505">
        <f>SummaryOutput!Q61</f>
        <v>0</v>
      </c>
    </row>
    <row r="36" spans="3:10">
      <c r="C36" s="140" t="str">
        <f>SummaryOutput!E62</f>
        <v>Average total RCV (year average) - WR - nominal (year average prices)</v>
      </c>
      <c r="D36" s="140" t="str">
        <f>SummaryOutput!G62</f>
        <v>£m</v>
      </c>
      <c r="F36" s="505">
        <f>SummaryOutput!M62</f>
        <v>5.6320235556681419</v>
      </c>
      <c r="G36" s="505">
        <f>SummaryOutput!N62</f>
        <v>0</v>
      </c>
      <c r="H36" s="505">
        <f>SummaryOutput!O62</f>
        <v>0</v>
      </c>
      <c r="I36" s="505">
        <f>SummaryOutput!P62</f>
        <v>0</v>
      </c>
      <c r="J36" s="505">
        <f>SummaryOutput!Q62</f>
        <v>0</v>
      </c>
    </row>
    <row r="37" spans="3:10">
      <c r="C37" s="140" t="str">
        <f>SummaryOutput!E66</f>
        <v>Regulatory equity notional (PR19FD)</v>
      </c>
      <c r="D37" s="140" t="str">
        <f>SummaryOutput!G66</f>
        <v>%</v>
      </c>
      <c r="F37" s="505">
        <f>SummaryOutput!M66</f>
        <v>0.4</v>
      </c>
      <c r="G37" s="505">
        <f>SummaryOutput!N66</f>
        <v>0.4</v>
      </c>
      <c r="H37" s="505">
        <f>SummaryOutput!O66</f>
        <v>0.4</v>
      </c>
      <c r="I37" s="505">
        <f>SummaryOutput!P66</f>
        <v>0.4</v>
      </c>
      <c r="J37" s="505">
        <f>SummaryOutput!Q66</f>
        <v>0.4</v>
      </c>
    </row>
    <row r="38" spans="3:10">
      <c r="C38" s="140" t="str">
        <f>SummaryOutput!E67</f>
        <v>Notional regulated equity - WR - real (2017-18 prices)</v>
      </c>
      <c r="D38" s="140" t="str">
        <f>SummaryOutput!G67</f>
        <v>£m</v>
      </c>
      <c r="F38" s="505">
        <f>SummaryOutput!M67</f>
        <v>2.1518089540116327</v>
      </c>
      <c r="G38" s="505">
        <f>SummaryOutput!N67</f>
        <v>0</v>
      </c>
      <c r="H38" s="505">
        <f>SummaryOutput!O67</f>
        <v>0</v>
      </c>
      <c r="I38" s="505">
        <f>SummaryOutput!P67</f>
        <v>0</v>
      </c>
      <c r="J38" s="505">
        <f>SummaryOutput!Q67</f>
        <v>0</v>
      </c>
    </row>
    <row r="39" spans="3:10">
      <c r="C39" s="140" t="str">
        <f>SummaryOutput!E71</f>
        <v>Regulatory equity actual</v>
      </c>
      <c r="D39" s="140" t="str">
        <f>SummaryOutput!G71</f>
        <v>%</v>
      </c>
      <c r="F39" s="505">
        <f>SummaryOutput!M71</f>
        <v>0</v>
      </c>
      <c r="G39" s="505">
        <f>SummaryOutput!N71</f>
        <v>0</v>
      </c>
      <c r="H39" s="505">
        <f>SummaryOutput!O71</f>
        <v>0</v>
      </c>
      <c r="I39" s="505">
        <f>SummaryOutput!P71</f>
        <v>0</v>
      </c>
      <c r="J39" s="505">
        <f>SummaryOutput!Q71</f>
        <v>0</v>
      </c>
    </row>
    <row r="40" spans="3:10">
      <c r="C40" s="140" t="str">
        <f>SummaryOutput!E72</f>
        <v>Actual regulated equity - WR - real (2017-18 prices)</v>
      </c>
      <c r="D40" s="140" t="str">
        <f>SummaryOutput!G72</f>
        <v>£m</v>
      </c>
      <c r="F40" s="505">
        <f>SummaryOutput!M72</f>
        <v>0</v>
      </c>
      <c r="G40" s="505">
        <f>SummaryOutput!N72</f>
        <v>0</v>
      </c>
      <c r="H40" s="505">
        <f>SummaryOutput!O72</f>
        <v>0</v>
      </c>
      <c r="I40" s="505">
        <f>SummaryOutput!P72</f>
        <v>0</v>
      </c>
      <c r="J40" s="505">
        <f>SummaryOutput!Q72</f>
        <v>0</v>
      </c>
    </row>
    <row r="41" spans="3:10">
      <c r="C41" s="140" t="str">
        <f>SummaryOutput!E79</f>
        <v>RCV at 31 March 2020 expressed in March 2020 prices - WN</v>
      </c>
      <c r="D41" s="140" t="str">
        <f>SummaryOutput!G79</f>
        <v>£m</v>
      </c>
      <c r="F41" s="505">
        <f>SummaryOutput!M79</f>
        <v>147.1861331767326</v>
      </c>
      <c r="G41" s="505">
        <f>SummaryOutput!N79</f>
        <v>0</v>
      </c>
      <c r="H41" s="505">
        <f>SummaryOutput!O79</f>
        <v>0</v>
      </c>
      <c r="I41" s="505">
        <f>SummaryOutput!P79</f>
        <v>0</v>
      </c>
      <c r="J41" s="505">
        <f>SummaryOutput!Q79</f>
        <v>0</v>
      </c>
    </row>
    <row r="42" spans="3:10">
      <c r="C42" s="140" t="str">
        <f>SummaryOutput!E80</f>
        <v>Indexation roll forward in 2021 update - WN</v>
      </c>
      <c r="D42" s="140" t="str">
        <f>SummaryOutput!G80</f>
        <v>£m</v>
      </c>
      <c r="F42" s="505">
        <f>SummaryOutput!M80</f>
        <v>1.4908356030792618</v>
      </c>
      <c r="G42" s="505">
        <f>SummaryOutput!N80</f>
        <v>0</v>
      </c>
      <c r="H42" s="505">
        <f>SummaryOutput!O80</f>
        <v>0</v>
      </c>
      <c r="I42" s="505">
        <f>SummaryOutput!P80</f>
        <v>0</v>
      </c>
      <c r="J42" s="505">
        <f>SummaryOutput!Q80</f>
        <v>0</v>
      </c>
    </row>
    <row r="43" spans="3:10">
      <c r="C43" s="140" t="str">
        <f>SummaryOutput!E81</f>
        <v>RCV at 31 March 2020 expressed in March 2021 prices - WN</v>
      </c>
      <c r="D43" s="140" t="str">
        <f>SummaryOutput!G81</f>
        <v>£m</v>
      </c>
      <c r="F43" s="505">
        <f>SummaryOutput!M81</f>
        <v>148.67696877981186</v>
      </c>
      <c r="G43" s="505">
        <f>SummaryOutput!N81</f>
        <v>0</v>
      </c>
      <c r="H43" s="505">
        <f>SummaryOutput!O81</f>
        <v>0</v>
      </c>
      <c r="I43" s="505">
        <f>SummaryOutput!P81</f>
        <v>0</v>
      </c>
      <c r="J43" s="505">
        <f>SummaryOutput!Q81</f>
        <v>0</v>
      </c>
    </row>
    <row r="44" spans="3:10">
      <c r="C44" s="140" t="str">
        <f>SummaryOutput!E83</f>
        <v>RCV at 31 March 2021 expressed in March 2021 prices - WN</v>
      </c>
      <c r="D44" s="140" t="str">
        <f>SummaryOutput!G83</f>
        <v>£m</v>
      </c>
      <c r="F44" s="505">
        <f>SummaryOutput!M83</f>
        <v>0</v>
      </c>
      <c r="G44" s="505">
        <f>SummaryOutput!N83</f>
        <v>150.94803040046671</v>
      </c>
      <c r="H44" s="505">
        <f>SummaryOutput!O83</f>
        <v>0</v>
      </c>
      <c r="I44" s="505">
        <f>SummaryOutput!P83</f>
        <v>0</v>
      </c>
      <c r="J44" s="505">
        <f>SummaryOutput!Q83</f>
        <v>0</v>
      </c>
    </row>
    <row r="45" spans="3:10">
      <c r="C45" s="140" t="str">
        <f>SummaryOutput!E84</f>
        <v>Indexation roll forward in 2022 update - WN</v>
      </c>
      <c r="D45" s="140" t="str">
        <f>SummaryOutput!G84</f>
        <v>£m</v>
      </c>
      <c r="F45" s="505">
        <f>SummaryOutput!M84</f>
        <v>0</v>
      </c>
      <c r="G45" s="505">
        <f>SummaryOutput!N84</f>
        <v>0</v>
      </c>
      <c r="H45" s="505">
        <f>SummaryOutput!O84</f>
        <v>0</v>
      </c>
      <c r="I45" s="505">
        <f>SummaryOutput!P84</f>
        <v>0</v>
      </c>
      <c r="J45" s="505">
        <f>SummaryOutput!Q84</f>
        <v>0</v>
      </c>
    </row>
    <row r="46" spans="3:10">
      <c r="C46" s="140" t="str">
        <f>SummaryOutput!E85</f>
        <v>RCV at 31 March 2021 expressed in March 2022 prices - WN</v>
      </c>
      <c r="D46" s="140" t="str">
        <f>SummaryOutput!G85</f>
        <v>£m</v>
      </c>
      <c r="F46" s="505">
        <f>SummaryOutput!M85</f>
        <v>0</v>
      </c>
      <c r="G46" s="505">
        <f>SummaryOutput!N85</f>
        <v>0</v>
      </c>
      <c r="H46" s="505">
        <f>SummaryOutput!O85</f>
        <v>0</v>
      </c>
      <c r="I46" s="505">
        <f>SummaryOutput!P85</f>
        <v>0</v>
      </c>
      <c r="J46" s="505">
        <f>SummaryOutput!Q85</f>
        <v>0</v>
      </c>
    </row>
    <row r="47" spans="3:10">
      <c r="C47" s="140" t="str">
        <f>SummaryOutput!E87</f>
        <v>RCV at 31 March 2022 expressed in March 2022 prices - WN</v>
      </c>
      <c r="D47" s="140" t="str">
        <f>SummaryOutput!G87</f>
        <v>£m</v>
      </c>
      <c r="F47" s="505">
        <f>SummaryOutput!M87</f>
        <v>0</v>
      </c>
      <c r="G47" s="505">
        <f>SummaryOutput!N87</f>
        <v>0</v>
      </c>
      <c r="H47" s="505">
        <f>SummaryOutput!O87</f>
        <v>0</v>
      </c>
      <c r="I47" s="505">
        <f>SummaryOutput!P87</f>
        <v>0</v>
      </c>
      <c r="J47" s="505">
        <f>SummaryOutput!Q87</f>
        <v>0</v>
      </c>
    </row>
    <row r="48" spans="3:10">
      <c r="C48" s="140" t="str">
        <f>SummaryOutput!E88</f>
        <v>Indexation roll forward in 2023 update - WN</v>
      </c>
      <c r="D48" s="140" t="str">
        <f>SummaryOutput!G88</f>
        <v>£m</v>
      </c>
      <c r="F48" s="505">
        <f>SummaryOutput!M88</f>
        <v>0</v>
      </c>
      <c r="G48" s="505">
        <f>SummaryOutput!N88</f>
        <v>0</v>
      </c>
      <c r="H48" s="505">
        <f>SummaryOutput!O88</f>
        <v>0</v>
      </c>
      <c r="I48" s="505">
        <f>SummaryOutput!P88</f>
        <v>0</v>
      </c>
      <c r="J48" s="505">
        <f>SummaryOutput!Q88</f>
        <v>0</v>
      </c>
    </row>
    <row r="49" spans="3:10">
      <c r="C49" s="140" t="str">
        <f>SummaryOutput!E89</f>
        <v>RCV at 31 March 2022 expressed in March 2023 prices - WN</v>
      </c>
      <c r="D49" s="140" t="str">
        <f>SummaryOutput!G89</f>
        <v>£m</v>
      </c>
      <c r="F49" s="505">
        <f>SummaryOutput!M89</f>
        <v>0</v>
      </c>
      <c r="G49" s="505">
        <f>SummaryOutput!N89</f>
        <v>0</v>
      </c>
      <c r="H49" s="505">
        <f>SummaryOutput!O89</f>
        <v>0</v>
      </c>
      <c r="I49" s="505">
        <f>SummaryOutput!P89</f>
        <v>0</v>
      </c>
      <c r="J49" s="505">
        <f>SummaryOutput!Q89</f>
        <v>0</v>
      </c>
    </row>
    <row r="50" spans="3:10">
      <c r="C50" s="140" t="str">
        <f>SummaryOutput!E91</f>
        <v>RCV at 31 March 2023 expressed in March 2023 prices - WN</v>
      </c>
      <c r="D50" s="140" t="str">
        <f>SummaryOutput!G91</f>
        <v>£m</v>
      </c>
      <c r="F50" s="505">
        <f>SummaryOutput!M91</f>
        <v>0</v>
      </c>
      <c r="G50" s="505">
        <f>SummaryOutput!N91</f>
        <v>0</v>
      </c>
      <c r="H50" s="505">
        <f>SummaryOutput!O91</f>
        <v>0</v>
      </c>
      <c r="I50" s="505">
        <f>SummaryOutput!P91</f>
        <v>0</v>
      </c>
      <c r="J50" s="505">
        <f>SummaryOutput!Q91</f>
        <v>0</v>
      </c>
    </row>
    <row r="51" spans="3:10">
      <c r="C51" s="140" t="str">
        <f>SummaryOutput!E92</f>
        <v>Indexation roll forward in 2024 update - WN</v>
      </c>
      <c r="D51" s="140" t="str">
        <f>SummaryOutput!G92</f>
        <v>£m</v>
      </c>
      <c r="F51" s="505">
        <f>SummaryOutput!M92</f>
        <v>0</v>
      </c>
      <c r="G51" s="505">
        <f>SummaryOutput!N92</f>
        <v>0</v>
      </c>
      <c r="H51" s="505">
        <f>SummaryOutput!O92</f>
        <v>0</v>
      </c>
      <c r="I51" s="505">
        <f>SummaryOutput!P92</f>
        <v>0</v>
      </c>
      <c r="J51" s="505">
        <f>SummaryOutput!Q92</f>
        <v>0</v>
      </c>
    </row>
    <row r="52" spans="3:10">
      <c r="C52" s="140" t="str">
        <f>SummaryOutput!E93</f>
        <v>RCV at 31 March 2023 expressed in March 2024 prices - WN</v>
      </c>
      <c r="D52" s="140" t="str">
        <f>SummaryOutput!G93</f>
        <v>£m</v>
      </c>
      <c r="F52" s="505">
        <f>SummaryOutput!M93</f>
        <v>0</v>
      </c>
      <c r="G52" s="505">
        <f>SummaryOutput!N93</f>
        <v>0</v>
      </c>
      <c r="H52" s="505">
        <f>SummaryOutput!O93</f>
        <v>0</v>
      </c>
      <c r="I52" s="505">
        <f>SummaryOutput!P93</f>
        <v>0</v>
      </c>
      <c r="J52" s="505">
        <f>SummaryOutput!Q93</f>
        <v>0</v>
      </c>
    </row>
    <row r="53" spans="3:10">
      <c r="C53" s="140" t="str">
        <f>SummaryOutput!E95</f>
        <v>RCV at 31 March 2024 expressed in March 2024 prices - WN</v>
      </c>
      <c r="D53" s="140" t="str">
        <f>SummaryOutput!G95</f>
        <v>£m</v>
      </c>
      <c r="F53" s="505">
        <f>SummaryOutput!M95</f>
        <v>0</v>
      </c>
      <c r="G53" s="505">
        <f>SummaryOutput!N95</f>
        <v>0</v>
      </c>
      <c r="H53" s="505">
        <f>SummaryOutput!O95</f>
        <v>0</v>
      </c>
      <c r="I53" s="505">
        <f>SummaryOutput!P95</f>
        <v>0</v>
      </c>
      <c r="J53" s="505">
        <f>SummaryOutput!Q95</f>
        <v>0</v>
      </c>
    </row>
    <row r="54" spans="3:10">
      <c r="C54" s="140" t="str">
        <f>SummaryOutput!E96</f>
        <v>Indexation roll forward in 2025 update - WN</v>
      </c>
      <c r="D54" s="140" t="str">
        <f>SummaryOutput!G96</f>
        <v>£m</v>
      </c>
      <c r="F54" s="505">
        <f>SummaryOutput!M96</f>
        <v>0</v>
      </c>
      <c r="G54" s="505">
        <f>SummaryOutput!N96</f>
        <v>0</v>
      </c>
      <c r="H54" s="505">
        <f>SummaryOutput!O96</f>
        <v>0</v>
      </c>
      <c r="I54" s="505">
        <f>SummaryOutput!P96</f>
        <v>0</v>
      </c>
      <c r="J54" s="505">
        <f>SummaryOutput!Q96</f>
        <v>0</v>
      </c>
    </row>
    <row r="55" spans="3:10">
      <c r="C55" s="140" t="str">
        <f>SummaryOutput!E97</f>
        <v>RCV at 31 March 2024 expressed in March 2025 prices - WN</v>
      </c>
      <c r="D55" s="140" t="str">
        <f>SummaryOutput!G97</f>
        <v>£m</v>
      </c>
      <c r="F55" s="505">
        <f>SummaryOutput!M97</f>
        <v>0</v>
      </c>
      <c r="G55" s="505">
        <f>SummaryOutput!N97</f>
        <v>0</v>
      </c>
      <c r="H55" s="505">
        <f>SummaryOutput!O97</f>
        <v>0</v>
      </c>
      <c r="I55" s="505">
        <f>SummaryOutput!P97</f>
        <v>0</v>
      </c>
      <c r="J55" s="505">
        <f>SummaryOutput!Q97</f>
        <v>0</v>
      </c>
    </row>
    <row r="56" spans="3:10">
      <c r="C56" s="140" t="str">
        <f>SummaryOutput!E101</f>
        <v>Actual wedge opening RCV (RPI inflated RCV) - WN - nominal (year end prices)</v>
      </c>
      <c r="D56" s="140" t="str">
        <f>SummaryOutput!G101</f>
        <v>£m</v>
      </c>
      <c r="F56" s="505">
        <f>SummaryOutput!M101</f>
        <v>74.387740847121307</v>
      </c>
      <c r="G56" s="505">
        <f>SummaryOutput!N101</f>
        <v>0</v>
      </c>
      <c r="H56" s="505">
        <f>SummaryOutput!O101</f>
        <v>0</v>
      </c>
      <c r="I56" s="505">
        <f>SummaryOutput!P101</f>
        <v>0</v>
      </c>
      <c r="J56" s="505">
        <f>SummaryOutput!Q101</f>
        <v>0</v>
      </c>
    </row>
    <row r="57" spans="3:10">
      <c r="C57" s="140" t="str">
        <f>SummaryOutput!E102</f>
        <v>Actual wedge RCV - CPI(H) + RPI wedge bf depreciation - WN - nominal (year end prices)</v>
      </c>
      <c r="D57" s="140" t="str">
        <f>SummaryOutput!G102</f>
        <v>£m</v>
      </c>
      <c r="F57" s="505">
        <f>SummaryOutput!M102</f>
        <v>3.3474483381204592</v>
      </c>
      <c r="G57" s="505">
        <f>SummaryOutput!N102</f>
        <v>0</v>
      </c>
      <c r="H57" s="505">
        <f>SummaryOutput!O102</f>
        <v>0</v>
      </c>
      <c r="I57" s="505">
        <f>SummaryOutput!P102</f>
        <v>0</v>
      </c>
      <c r="J57" s="505">
        <f>SummaryOutput!Q102</f>
        <v>0</v>
      </c>
    </row>
    <row r="58" spans="3:10">
      <c r="C58" s="140" t="str">
        <f>SummaryOutput!E103</f>
        <v>Actual wedge closing RCV (RPI inflated RCV) - WN - nominal (year end prices)</v>
      </c>
      <c r="D58" s="140" t="str">
        <f>SummaryOutput!G103</f>
        <v>£m</v>
      </c>
      <c r="F58" s="505">
        <f>SummaryOutput!M103</f>
        <v>71.040292509000864</v>
      </c>
      <c r="G58" s="505">
        <f>SummaryOutput!N103</f>
        <v>0</v>
      </c>
      <c r="H58" s="505">
        <f>SummaryOutput!O103</f>
        <v>0</v>
      </c>
      <c r="I58" s="505">
        <f>SummaryOutput!P103</f>
        <v>0</v>
      </c>
      <c r="J58" s="505">
        <f>SummaryOutput!Q103</f>
        <v>0</v>
      </c>
    </row>
    <row r="59" spans="3:10">
      <c r="C59" s="140" t="str">
        <f>SummaryOutput!E107</f>
        <v>Opening RCV (CPIH inflated RCV) - WN - nominal (year end prices)</v>
      </c>
      <c r="D59" s="140" t="str">
        <f>SummaryOutput!G107</f>
        <v>£m</v>
      </c>
      <c r="F59" s="505">
        <f>SummaryOutput!M107</f>
        <v>74.338484389905929</v>
      </c>
      <c r="G59" s="505">
        <f>SummaryOutput!N107</f>
        <v>0</v>
      </c>
      <c r="H59" s="505">
        <f>SummaryOutput!O107</f>
        <v>0</v>
      </c>
      <c r="I59" s="505">
        <f>SummaryOutput!P107</f>
        <v>0</v>
      </c>
      <c r="J59" s="505">
        <f>SummaryOutput!Q107</f>
        <v>0</v>
      </c>
    </row>
    <row r="60" spans="3:10">
      <c r="C60" s="140" t="str">
        <f>SummaryOutput!E108</f>
        <v>RCV - CPI(H) bf depreciation - WN - nominal (year end prices)</v>
      </c>
      <c r="D60" s="140" t="str">
        <f>SummaryOutput!G108</f>
        <v>£m</v>
      </c>
      <c r="F60" s="505">
        <f>SummaryOutput!M108</f>
        <v>3.3452317975457659</v>
      </c>
      <c r="G60" s="505">
        <f>SummaryOutput!N108</f>
        <v>0</v>
      </c>
      <c r="H60" s="505">
        <f>SummaryOutput!O108</f>
        <v>0</v>
      </c>
      <c r="I60" s="505">
        <f>SummaryOutput!P108</f>
        <v>0</v>
      </c>
      <c r="J60" s="505">
        <f>SummaryOutput!Q108</f>
        <v>0</v>
      </c>
    </row>
    <row r="61" spans="3:10">
      <c r="C61" s="140" t="str">
        <f>SummaryOutput!E109</f>
        <v>Other adjustments CPI(H) - WN - nominal (year end prices)</v>
      </c>
      <c r="D61" s="140" t="str">
        <f>SummaryOutput!G109</f>
        <v>£m</v>
      </c>
      <c r="F61" s="505">
        <f>SummaryOutput!M109</f>
        <v>0</v>
      </c>
      <c r="G61" s="505">
        <f>SummaryOutput!N109</f>
        <v>0</v>
      </c>
      <c r="H61" s="505">
        <f>SummaryOutput!O109</f>
        <v>0</v>
      </c>
      <c r="I61" s="505">
        <f>SummaryOutput!P109</f>
        <v>0</v>
      </c>
      <c r="J61" s="505">
        <f>SummaryOutput!Q109</f>
        <v>0</v>
      </c>
    </row>
    <row r="62" spans="3:10">
      <c r="C62" s="140" t="str">
        <f>SummaryOutput!E110</f>
        <v>Closing RCV (CPIH inflated RCV) - WN - nominal (year end prices)</v>
      </c>
      <c r="D62" s="140" t="str">
        <f>SummaryOutput!G110</f>
        <v>£m</v>
      </c>
      <c r="F62" s="505">
        <f>SummaryOutput!M110</f>
        <v>70.993252592360164</v>
      </c>
      <c r="G62" s="505">
        <f>SummaryOutput!N110</f>
        <v>0</v>
      </c>
      <c r="H62" s="505">
        <f>SummaryOutput!O110</f>
        <v>0</v>
      </c>
      <c r="I62" s="505">
        <f>SummaryOutput!P110</f>
        <v>0</v>
      </c>
      <c r="J62" s="505">
        <f>SummaryOutput!Q110</f>
        <v>0</v>
      </c>
    </row>
    <row r="63" spans="3:10">
      <c r="C63" s="140" t="str">
        <f>SummaryOutput!E114</f>
        <v>Closing RCV (Post 2020 investment RCV) - WN - nominal (year end prices)</v>
      </c>
      <c r="D63" s="140" t="str">
        <f>SummaryOutput!G114</f>
        <v>£m</v>
      </c>
      <c r="F63" s="505">
        <f>SummaryOutput!M114</f>
        <v>0</v>
      </c>
      <c r="G63" s="505">
        <f>SummaryOutput!N114</f>
        <v>0</v>
      </c>
      <c r="H63" s="505">
        <f>SummaryOutput!O114</f>
        <v>0</v>
      </c>
      <c r="I63" s="505">
        <f>SummaryOutput!P114</f>
        <v>0</v>
      </c>
      <c r="J63" s="505">
        <f>SummaryOutput!Q114</f>
        <v>0</v>
      </c>
    </row>
    <row r="64" spans="3:10">
      <c r="C64" s="140" t="str">
        <f>SummaryOutput!E115</f>
        <v>Water network plus: Non-PAYG Totex - nominal (year end prices)</v>
      </c>
      <c r="D64" s="140" t="str">
        <f>SummaryOutput!G115</f>
        <v>£m</v>
      </c>
      <c r="F64" s="505">
        <f>SummaryOutput!M115</f>
        <v>9.1196780553510859</v>
      </c>
      <c r="G64" s="505">
        <f>SummaryOutput!N115</f>
        <v>0</v>
      </c>
      <c r="H64" s="505">
        <f>SummaryOutput!O115</f>
        <v>0</v>
      </c>
      <c r="I64" s="505">
        <f>SummaryOutput!P115</f>
        <v>0</v>
      </c>
      <c r="J64" s="505">
        <f>SummaryOutput!Q115</f>
        <v>0</v>
      </c>
    </row>
    <row r="65" spans="3:10">
      <c r="C65" s="140" t="str">
        <f>SummaryOutput!E116</f>
        <v>RCV additions depreciation - WN - nominal (year end prices) POS</v>
      </c>
      <c r="D65" s="140" t="str">
        <f>SummaryOutput!G116</f>
        <v>£m</v>
      </c>
      <c r="F65" s="505">
        <f>SummaryOutput!M116</f>
        <v>0.20519275624539912</v>
      </c>
      <c r="G65" s="505">
        <f>SummaryOutput!N116</f>
        <v>0</v>
      </c>
      <c r="H65" s="505">
        <f>SummaryOutput!O116</f>
        <v>0</v>
      </c>
      <c r="I65" s="505">
        <f>SummaryOutput!P116</f>
        <v>0</v>
      </c>
      <c r="J65" s="505">
        <f>SummaryOutput!Q116</f>
        <v>0</v>
      </c>
    </row>
    <row r="66" spans="3:10">
      <c r="C66" s="140" t="str">
        <f>SummaryOutput!E117</f>
        <v>Closing RCV (Post 2020 investment RCV) - WN - nominal (year end prices)</v>
      </c>
      <c r="D66" s="140" t="str">
        <f>SummaryOutput!G117</f>
        <v>£m</v>
      </c>
      <c r="F66" s="505">
        <f>SummaryOutput!M117</f>
        <v>8.9144852991056869</v>
      </c>
      <c r="G66" s="505">
        <f>SummaryOutput!N117</f>
        <v>0</v>
      </c>
      <c r="H66" s="505">
        <f>SummaryOutput!O117</f>
        <v>0</v>
      </c>
      <c r="I66" s="505">
        <f>SummaryOutput!P117</f>
        <v>0</v>
      </c>
      <c r="J66" s="505">
        <f>SummaryOutput!Q117</f>
        <v>0</v>
      </c>
    </row>
    <row r="67" spans="3:10">
      <c r="C67" s="140" t="str">
        <f>SummaryOutput!E121</f>
        <v>Total Opening RCV - WN - nominal (year end prices)</v>
      </c>
      <c r="D67" s="140" t="str">
        <f>SummaryOutput!G121</f>
        <v>£m</v>
      </c>
      <c r="F67" s="505">
        <f>SummaryOutput!M121</f>
        <v>148.72622523702722</v>
      </c>
      <c r="G67" s="505">
        <f>SummaryOutput!N121</f>
        <v>0</v>
      </c>
      <c r="H67" s="505">
        <f>SummaryOutput!O121</f>
        <v>0</v>
      </c>
      <c r="I67" s="505">
        <f>SummaryOutput!P121</f>
        <v>0</v>
      </c>
      <c r="J67" s="505">
        <f>SummaryOutput!Q121</f>
        <v>0</v>
      </c>
    </row>
    <row r="68" spans="3:10">
      <c r="C68" s="140" t="str">
        <f>SummaryOutput!E122</f>
        <v>Total Closing RCV - WN - nominal (year end prices)</v>
      </c>
      <c r="D68" s="140" t="str">
        <f>SummaryOutput!G122</f>
        <v>£m</v>
      </c>
      <c r="F68" s="505">
        <f>SummaryOutput!M122</f>
        <v>150.94803040046671</v>
      </c>
      <c r="G68" s="505">
        <f>SummaryOutput!N122</f>
        <v>0</v>
      </c>
      <c r="H68" s="505">
        <f>SummaryOutput!O122</f>
        <v>0</v>
      </c>
      <c r="I68" s="505">
        <f>SummaryOutput!P122</f>
        <v>0</v>
      </c>
      <c r="J68" s="505">
        <f>SummaryOutput!Q122</f>
        <v>0</v>
      </c>
    </row>
    <row r="69" spans="3:10">
      <c r="C69" s="140" t="str">
        <f>SummaryOutput!E123</f>
        <v>Total RCV run off - WN - nominal (year end prices)</v>
      </c>
      <c r="D69" s="140" t="str">
        <f>SummaryOutput!G123</f>
        <v>£m</v>
      </c>
      <c r="F69" s="505">
        <f>SummaryOutput!M123</f>
        <v>6.8978728919116241</v>
      </c>
      <c r="G69" s="505">
        <f>SummaryOutput!N123</f>
        <v>0</v>
      </c>
      <c r="H69" s="505">
        <f>SummaryOutput!O123</f>
        <v>0</v>
      </c>
      <c r="I69" s="505">
        <f>SummaryOutput!P123</f>
        <v>0</v>
      </c>
      <c r="J69" s="505">
        <f>SummaryOutput!Q123</f>
        <v>0</v>
      </c>
    </row>
    <row r="70" spans="3:10">
      <c r="C70" s="140" t="str">
        <f>SummaryOutput!E127</f>
        <v>Average RPI inflated RCV (year average) - WN - nominal (year average prices)</v>
      </c>
      <c r="D70" s="140" t="str">
        <f>SummaryOutput!G127</f>
        <v>£m</v>
      </c>
      <c r="F70" s="505">
        <f>SummaryOutput!M127</f>
        <v>72.321833816913852</v>
      </c>
      <c r="G70" s="505">
        <f>SummaryOutput!N127</f>
        <v>0</v>
      </c>
      <c r="H70" s="505">
        <f>SummaryOutput!O127</f>
        <v>0</v>
      </c>
      <c r="I70" s="505">
        <f>SummaryOutput!P127</f>
        <v>0</v>
      </c>
      <c r="J70" s="505">
        <f>SummaryOutput!Q127</f>
        <v>0</v>
      </c>
    </row>
    <row r="71" spans="3:10">
      <c r="C71" s="140" t="str">
        <f>SummaryOutput!E128</f>
        <v>Average CPIH inflated RCV (year average) - WN - nominal (year average prices)</v>
      </c>
      <c r="D71" s="140" t="str">
        <f>SummaryOutput!G128</f>
        <v>£m</v>
      </c>
      <c r="F71" s="505">
        <f>SummaryOutput!M128</f>
        <v>72.273945317107646</v>
      </c>
      <c r="G71" s="505">
        <f>SummaryOutput!N128</f>
        <v>0</v>
      </c>
      <c r="H71" s="505">
        <f>SummaryOutput!O128</f>
        <v>0</v>
      </c>
      <c r="I71" s="505">
        <f>SummaryOutput!P128</f>
        <v>0</v>
      </c>
      <c r="J71" s="505">
        <f>SummaryOutput!Q128</f>
        <v>0</v>
      </c>
    </row>
    <row r="72" spans="3:10">
      <c r="C72" s="140" t="str">
        <f>SummaryOutput!E129</f>
        <v>Average post 2020 investment RCV (year average) - WN - nominal (year average prices)</v>
      </c>
      <c r="D72" s="140" t="str">
        <f>SummaryOutput!G129</f>
        <v>£m</v>
      </c>
      <c r="F72" s="505">
        <f>SummaryOutput!M129</f>
        <v>4.4332025228346543</v>
      </c>
      <c r="G72" s="505">
        <f>SummaryOutput!N129</f>
        <v>0</v>
      </c>
      <c r="H72" s="505">
        <f>SummaryOutput!O129</f>
        <v>0</v>
      </c>
      <c r="I72" s="505">
        <f>SummaryOutput!P129</f>
        <v>0</v>
      </c>
      <c r="J72" s="505">
        <f>SummaryOutput!Q129</f>
        <v>0</v>
      </c>
    </row>
    <row r="73" spans="3:10">
      <c r="C73" s="140" t="str">
        <f>SummaryOutput!E130</f>
        <v>Average total RCV (year average) - WN - nominal (year average prices)</v>
      </c>
      <c r="D73" s="140" t="str">
        <f>SummaryOutput!G130</f>
        <v>£m</v>
      </c>
      <c r="F73" s="505">
        <f>SummaryOutput!M130</f>
        <v>149.02898165685613</v>
      </c>
      <c r="G73" s="505">
        <f>SummaryOutput!N130</f>
        <v>0</v>
      </c>
      <c r="H73" s="505">
        <f>SummaryOutput!O130</f>
        <v>0</v>
      </c>
      <c r="I73" s="505">
        <f>SummaryOutput!P130</f>
        <v>0</v>
      </c>
      <c r="J73" s="505">
        <f>SummaryOutput!Q130</f>
        <v>0</v>
      </c>
    </row>
    <row r="74" spans="3:10">
      <c r="C74" s="140" t="str">
        <f>SummaryOutput!E134</f>
        <v>Regulatory equity notional (PR19FD)</v>
      </c>
      <c r="D74" s="140" t="str">
        <f>SummaryOutput!G134</f>
        <v>%</v>
      </c>
      <c r="F74" s="505">
        <f>SummaryOutput!M134</f>
        <v>0.4</v>
      </c>
      <c r="G74" s="505">
        <f>SummaryOutput!N134</f>
        <v>0.4</v>
      </c>
      <c r="H74" s="505">
        <f>SummaryOutput!O134</f>
        <v>0.4</v>
      </c>
      <c r="I74" s="505">
        <f>SummaryOutput!P134</f>
        <v>0.4</v>
      </c>
      <c r="J74" s="505">
        <f>SummaryOutput!Q134</f>
        <v>0.4</v>
      </c>
    </row>
    <row r="75" spans="3:10">
      <c r="C75" s="140" t="str">
        <f>SummaryOutput!E135</f>
        <v>Notional regulated equity - WN - real (2017-18 prices)</v>
      </c>
      <c r="D75" s="140" t="str">
        <f>SummaryOutput!G135</f>
        <v>£m</v>
      </c>
      <c r="F75" s="505">
        <f>SummaryOutput!M135</f>
        <v>56.939019158348508</v>
      </c>
      <c r="G75" s="505">
        <f>SummaryOutput!N135</f>
        <v>0</v>
      </c>
      <c r="H75" s="505">
        <f>SummaryOutput!O135</f>
        <v>0</v>
      </c>
      <c r="I75" s="505">
        <f>SummaryOutput!P135</f>
        <v>0</v>
      </c>
      <c r="J75" s="505">
        <f>SummaryOutput!Q135</f>
        <v>0</v>
      </c>
    </row>
    <row r="76" spans="3:10">
      <c r="C76" s="140" t="str">
        <f>SummaryOutput!E139</f>
        <v>Regulatory equity actual</v>
      </c>
      <c r="D76" s="140" t="str">
        <f>SummaryOutput!G139</f>
        <v>%</v>
      </c>
      <c r="F76" s="505">
        <f>SummaryOutput!M139</f>
        <v>0</v>
      </c>
      <c r="G76" s="505">
        <f>SummaryOutput!N139</f>
        <v>0</v>
      </c>
      <c r="H76" s="505">
        <f>SummaryOutput!O139</f>
        <v>0</v>
      </c>
      <c r="I76" s="505">
        <f>SummaryOutput!P139</f>
        <v>0</v>
      </c>
      <c r="J76" s="505">
        <f>SummaryOutput!Q139</f>
        <v>0</v>
      </c>
    </row>
    <row r="77" spans="3:10">
      <c r="C77" s="140" t="str">
        <f>SummaryOutput!E140</f>
        <v>Actual regulated equity - WN - real (2017-18 prices)</v>
      </c>
      <c r="D77" s="140" t="str">
        <f>SummaryOutput!G140</f>
        <v>£m</v>
      </c>
      <c r="F77" s="505">
        <f>SummaryOutput!M140</f>
        <v>0</v>
      </c>
      <c r="G77" s="505">
        <f>SummaryOutput!N140</f>
        <v>0</v>
      </c>
      <c r="H77" s="505">
        <f>SummaryOutput!O140</f>
        <v>0</v>
      </c>
      <c r="I77" s="505">
        <f>SummaryOutput!P140</f>
        <v>0</v>
      </c>
      <c r="J77" s="505">
        <f>SummaryOutput!Q140</f>
        <v>0</v>
      </c>
    </row>
    <row r="78" spans="3:10">
      <c r="C78" s="140" t="str">
        <f>SummaryOutput!E147</f>
        <v>RCV at 31 March 2020 expressed in March 2020 prices - WWN</v>
      </c>
      <c r="D78" s="140" t="str">
        <f>SummaryOutput!G147</f>
        <v>£m</v>
      </c>
      <c r="F78" s="505">
        <f>SummaryOutput!M147</f>
        <v>0</v>
      </c>
      <c r="G78" s="505">
        <f>SummaryOutput!N147</f>
        <v>0</v>
      </c>
      <c r="H78" s="505">
        <f>SummaryOutput!O147</f>
        <v>0</v>
      </c>
      <c r="I78" s="505">
        <f>SummaryOutput!P147</f>
        <v>0</v>
      </c>
      <c r="J78" s="505">
        <f>SummaryOutput!Q147</f>
        <v>0</v>
      </c>
    </row>
    <row r="79" spans="3:10">
      <c r="C79" s="140" t="str">
        <f>SummaryOutput!E148</f>
        <v>Indexation roll forward in 2021 update - WWN</v>
      </c>
      <c r="D79" s="140" t="str">
        <f>SummaryOutput!G148</f>
        <v>£m</v>
      </c>
      <c r="F79" s="505">
        <f>SummaryOutput!M148</f>
        <v>0</v>
      </c>
      <c r="G79" s="505">
        <f>SummaryOutput!N148</f>
        <v>0</v>
      </c>
      <c r="H79" s="505">
        <f>SummaryOutput!O148</f>
        <v>0</v>
      </c>
      <c r="I79" s="505">
        <f>SummaryOutput!P148</f>
        <v>0</v>
      </c>
      <c r="J79" s="505">
        <f>SummaryOutput!Q148</f>
        <v>0</v>
      </c>
    </row>
    <row r="80" spans="3:10">
      <c r="C80" s="140" t="str">
        <f>SummaryOutput!E149</f>
        <v>RCV at 31 March 2020 expressed in March 2021 prices - WWN</v>
      </c>
      <c r="D80" s="140" t="str">
        <f>SummaryOutput!G149</f>
        <v>£m</v>
      </c>
      <c r="F80" s="505">
        <f>SummaryOutput!M149</f>
        <v>0</v>
      </c>
      <c r="G80" s="505">
        <f>SummaryOutput!N149</f>
        <v>0</v>
      </c>
      <c r="H80" s="505">
        <f>SummaryOutput!O149</f>
        <v>0</v>
      </c>
      <c r="I80" s="505">
        <f>SummaryOutput!P149</f>
        <v>0</v>
      </c>
      <c r="J80" s="505">
        <f>SummaryOutput!Q149</f>
        <v>0</v>
      </c>
    </row>
    <row r="81" spans="3:10">
      <c r="C81" s="140" t="str">
        <f>SummaryOutput!E151</f>
        <v>RCV at 31 March 2021 expressed in March 2021 prices - WWN</v>
      </c>
      <c r="D81" s="140" t="str">
        <f>SummaryOutput!G151</f>
        <v>£m</v>
      </c>
      <c r="F81" s="505">
        <f>SummaryOutput!M151</f>
        <v>0</v>
      </c>
      <c r="G81" s="505">
        <f>SummaryOutput!N151</f>
        <v>0</v>
      </c>
      <c r="H81" s="505">
        <f>SummaryOutput!O151</f>
        <v>0</v>
      </c>
      <c r="I81" s="505">
        <f>SummaryOutput!P151</f>
        <v>0</v>
      </c>
      <c r="J81" s="505">
        <f>SummaryOutput!Q151</f>
        <v>0</v>
      </c>
    </row>
    <row r="82" spans="3:10">
      <c r="C82" s="140" t="str">
        <f>SummaryOutput!E152</f>
        <v>Indexation roll forward in 2022 update - WWN</v>
      </c>
      <c r="D82" s="140" t="str">
        <f>SummaryOutput!G152</f>
        <v>£m</v>
      </c>
      <c r="F82" s="505">
        <f>SummaryOutput!M152</f>
        <v>0</v>
      </c>
      <c r="G82" s="505">
        <f>SummaryOutput!N152</f>
        <v>0</v>
      </c>
      <c r="H82" s="505">
        <f>SummaryOutput!O152</f>
        <v>0</v>
      </c>
      <c r="I82" s="505">
        <f>SummaryOutput!P152</f>
        <v>0</v>
      </c>
      <c r="J82" s="505">
        <f>SummaryOutput!Q152</f>
        <v>0</v>
      </c>
    </row>
    <row r="83" spans="3:10">
      <c r="C83" s="140" t="str">
        <f>SummaryOutput!E153</f>
        <v>RCV at 31 March 2021 expressed in March 2022 prices - WWN</v>
      </c>
      <c r="D83" s="140" t="str">
        <f>SummaryOutput!G153</f>
        <v>£m</v>
      </c>
      <c r="F83" s="505">
        <f>SummaryOutput!M153</f>
        <v>0</v>
      </c>
      <c r="G83" s="505">
        <f>SummaryOutput!N153</f>
        <v>0</v>
      </c>
      <c r="H83" s="505">
        <f>SummaryOutput!O153</f>
        <v>0</v>
      </c>
      <c r="I83" s="505">
        <f>SummaryOutput!P153</f>
        <v>0</v>
      </c>
      <c r="J83" s="505">
        <f>SummaryOutput!Q153</f>
        <v>0</v>
      </c>
    </row>
    <row r="84" spans="3:10">
      <c r="C84" s="140" t="str">
        <f>SummaryOutput!E155</f>
        <v>RCV at 31 March 2022 expressed in March 2022 prices - WWN</v>
      </c>
      <c r="D84" s="140" t="str">
        <f>SummaryOutput!G155</f>
        <v>£m</v>
      </c>
      <c r="F84" s="505">
        <f>SummaryOutput!M155</f>
        <v>0</v>
      </c>
      <c r="G84" s="505">
        <f>SummaryOutput!N155</f>
        <v>0</v>
      </c>
      <c r="H84" s="505">
        <f>SummaryOutput!O155</f>
        <v>0</v>
      </c>
      <c r="I84" s="505">
        <f>SummaryOutput!P155</f>
        <v>0</v>
      </c>
      <c r="J84" s="505">
        <f>SummaryOutput!Q155</f>
        <v>0</v>
      </c>
    </row>
    <row r="85" spans="3:10">
      <c r="C85" s="140" t="str">
        <f>SummaryOutput!E156</f>
        <v>Indexation roll forward in 2023 update - WWN</v>
      </c>
      <c r="D85" s="140" t="str">
        <f>SummaryOutput!G156</f>
        <v>£m</v>
      </c>
      <c r="F85" s="505">
        <f>SummaryOutput!M156</f>
        <v>0</v>
      </c>
      <c r="G85" s="505">
        <f>SummaryOutput!N156</f>
        <v>0</v>
      </c>
      <c r="H85" s="505">
        <f>SummaryOutput!O156</f>
        <v>0</v>
      </c>
      <c r="I85" s="505">
        <f>SummaryOutput!P156</f>
        <v>0</v>
      </c>
      <c r="J85" s="505">
        <f>SummaryOutput!Q156</f>
        <v>0</v>
      </c>
    </row>
    <row r="86" spans="3:10">
      <c r="C86" s="140" t="str">
        <f>SummaryOutput!E157</f>
        <v>RCV at 31 March 2022 expressed in March 2023 prices - WWN</v>
      </c>
      <c r="D86" s="140" t="str">
        <f>SummaryOutput!G157</f>
        <v>£m</v>
      </c>
      <c r="F86" s="505">
        <f>SummaryOutput!M157</f>
        <v>0</v>
      </c>
      <c r="G86" s="505">
        <f>SummaryOutput!N157</f>
        <v>0</v>
      </c>
      <c r="H86" s="505">
        <f>SummaryOutput!O157</f>
        <v>0</v>
      </c>
      <c r="I86" s="505">
        <f>SummaryOutput!P157</f>
        <v>0</v>
      </c>
      <c r="J86" s="505">
        <f>SummaryOutput!Q157</f>
        <v>0</v>
      </c>
    </row>
    <row r="87" spans="3:10">
      <c r="C87" s="140" t="str">
        <f>SummaryOutput!E159</f>
        <v>RCV at 31 March 2023 expressed in March 2023 prices - WWN</v>
      </c>
      <c r="D87" s="140" t="str">
        <f>SummaryOutput!G159</f>
        <v>£m</v>
      </c>
      <c r="F87" s="505">
        <f>SummaryOutput!M159</f>
        <v>0</v>
      </c>
      <c r="G87" s="505">
        <f>SummaryOutput!N159</f>
        <v>0</v>
      </c>
      <c r="H87" s="505">
        <f>SummaryOutput!O159</f>
        <v>0</v>
      </c>
      <c r="I87" s="505">
        <f>SummaryOutput!P159</f>
        <v>0</v>
      </c>
      <c r="J87" s="505">
        <f>SummaryOutput!Q159</f>
        <v>0</v>
      </c>
    </row>
    <row r="88" spans="3:10">
      <c r="C88" s="140" t="str">
        <f>SummaryOutput!E160</f>
        <v>Indexation roll forward in 2024 update - WWN</v>
      </c>
      <c r="D88" s="140" t="str">
        <f>SummaryOutput!G160</f>
        <v>£m</v>
      </c>
      <c r="F88" s="505">
        <f>SummaryOutput!M160</f>
        <v>0</v>
      </c>
      <c r="G88" s="505">
        <f>SummaryOutput!N160</f>
        <v>0</v>
      </c>
      <c r="H88" s="505">
        <f>SummaryOutput!O160</f>
        <v>0</v>
      </c>
      <c r="I88" s="505">
        <f>SummaryOutput!P160</f>
        <v>0</v>
      </c>
      <c r="J88" s="505">
        <f>SummaryOutput!Q160</f>
        <v>0</v>
      </c>
    </row>
    <row r="89" spans="3:10">
      <c r="C89" s="140" t="str">
        <f>SummaryOutput!E161</f>
        <v>RCV at 31 March 2023 expressed in March 2024 prices - WWN</v>
      </c>
      <c r="D89" s="140" t="str">
        <f>SummaryOutput!G161</f>
        <v>£m</v>
      </c>
      <c r="F89" s="505">
        <f>SummaryOutput!M161</f>
        <v>0</v>
      </c>
      <c r="G89" s="505">
        <f>SummaryOutput!N161</f>
        <v>0</v>
      </c>
      <c r="H89" s="505">
        <f>SummaryOutput!O161</f>
        <v>0</v>
      </c>
      <c r="I89" s="505">
        <f>SummaryOutput!P161</f>
        <v>0</v>
      </c>
      <c r="J89" s="505">
        <f>SummaryOutput!Q161</f>
        <v>0</v>
      </c>
    </row>
    <row r="90" spans="3:10">
      <c r="C90" s="140" t="str">
        <f>SummaryOutput!E163</f>
        <v>RCV at 31 March 2024 expressed in March 2024 prices - WWN</v>
      </c>
      <c r="D90" s="140" t="str">
        <f>SummaryOutput!G163</f>
        <v>£m</v>
      </c>
      <c r="F90" s="505">
        <f>SummaryOutput!M163</f>
        <v>0</v>
      </c>
      <c r="G90" s="505">
        <f>SummaryOutput!N163</f>
        <v>0</v>
      </c>
      <c r="H90" s="505">
        <f>SummaryOutput!O163</f>
        <v>0</v>
      </c>
      <c r="I90" s="505">
        <f>SummaryOutput!P163</f>
        <v>0</v>
      </c>
      <c r="J90" s="505">
        <f>SummaryOutput!Q163</f>
        <v>0</v>
      </c>
    </row>
    <row r="91" spans="3:10">
      <c r="C91" s="140" t="str">
        <f>SummaryOutput!E164</f>
        <v>Indexation roll forward in 2025 update - WWN</v>
      </c>
      <c r="D91" s="140" t="str">
        <f>SummaryOutput!G164</f>
        <v>£m</v>
      </c>
      <c r="F91" s="505">
        <f>SummaryOutput!M164</f>
        <v>0</v>
      </c>
      <c r="G91" s="505">
        <f>SummaryOutput!N164</f>
        <v>0</v>
      </c>
      <c r="H91" s="505">
        <f>SummaryOutput!O164</f>
        <v>0</v>
      </c>
      <c r="I91" s="505">
        <f>SummaryOutput!P164</f>
        <v>0</v>
      </c>
      <c r="J91" s="505">
        <f>SummaryOutput!Q164</f>
        <v>0</v>
      </c>
    </row>
    <row r="92" spans="3:10">
      <c r="C92" s="140" t="str">
        <f>SummaryOutput!E165</f>
        <v>RCV at 31 March 2024 expressed in March 2025 prices - WWN</v>
      </c>
      <c r="D92" s="140" t="str">
        <f>SummaryOutput!G165</f>
        <v>£m</v>
      </c>
      <c r="F92" s="505">
        <f>SummaryOutput!M165</f>
        <v>0</v>
      </c>
      <c r="G92" s="505">
        <f>SummaryOutput!N165</f>
        <v>0</v>
      </c>
      <c r="H92" s="505">
        <f>SummaryOutput!O165</f>
        <v>0</v>
      </c>
      <c r="I92" s="505">
        <f>SummaryOutput!P165</f>
        <v>0</v>
      </c>
      <c r="J92" s="505">
        <f>SummaryOutput!Q165</f>
        <v>0</v>
      </c>
    </row>
    <row r="93" spans="3:10">
      <c r="C93" s="140" t="str">
        <f>SummaryOutput!E169</f>
        <v>Actual wedge opening RCV (RPI inflated RCV) - WWN - nominal (year end prices)</v>
      </c>
      <c r="D93" s="140" t="str">
        <f>SummaryOutput!G169</f>
        <v>£m</v>
      </c>
      <c r="F93" s="505">
        <f>SummaryOutput!M169</f>
        <v>0</v>
      </c>
      <c r="G93" s="505">
        <f>SummaryOutput!N169</f>
        <v>0</v>
      </c>
      <c r="H93" s="505">
        <f>SummaryOutput!O169</f>
        <v>0</v>
      </c>
      <c r="I93" s="505">
        <f>SummaryOutput!P169</f>
        <v>0</v>
      </c>
      <c r="J93" s="505">
        <f>SummaryOutput!Q169</f>
        <v>0</v>
      </c>
    </row>
    <row r="94" spans="3:10">
      <c r="C94" s="140" t="str">
        <f>SummaryOutput!E170</f>
        <v>Actual wedge RCV - CPI(H) + RPI wedge bf depreciation - WWN - nominal (year end prices)</v>
      </c>
      <c r="D94" s="140" t="str">
        <f>SummaryOutput!G170</f>
        <v>£m</v>
      </c>
      <c r="F94" s="505">
        <f>SummaryOutput!M170</f>
        <v>0</v>
      </c>
      <c r="G94" s="505">
        <f>SummaryOutput!N170</f>
        <v>0</v>
      </c>
      <c r="H94" s="505">
        <f>SummaryOutput!O170</f>
        <v>0</v>
      </c>
      <c r="I94" s="505">
        <f>SummaryOutput!P170</f>
        <v>0</v>
      </c>
      <c r="J94" s="505">
        <f>SummaryOutput!Q170</f>
        <v>0</v>
      </c>
    </row>
    <row r="95" spans="3:10">
      <c r="C95" s="140" t="str">
        <f>SummaryOutput!E171</f>
        <v>Actual wedge closing RCV (RPI inflated RCV) - WWN - nominal (year end prices)</v>
      </c>
      <c r="D95" s="140" t="str">
        <f>SummaryOutput!G171</f>
        <v>£m</v>
      </c>
      <c r="F95" s="505">
        <f>SummaryOutput!M171</f>
        <v>0</v>
      </c>
      <c r="G95" s="505">
        <f>SummaryOutput!N171</f>
        <v>0</v>
      </c>
      <c r="H95" s="505">
        <f>SummaryOutput!O171</f>
        <v>0</v>
      </c>
      <c r="I95" s="505">
        <f>SummaryOutput!P171</f>
        <v>0</v>
      </c>
      <c r="J95" s="505">
        <f>SummaryOutput!Q171</f>
        <v>0</v>
      </c>
    </row>
    <row r="96" spans="3:10">
      <c r="C96" s="140" t="str">
        <f>SummaryOutput!E175</f>
        <v>Opening RCV (CPIH inflated RCV) - WWN - nominal (year end prices)</v>
      </c>
      <c r="D96" s="140" t="str">
        <f>SummaryOutput!G175</f>
        <v>£m</v>
      </c>
      <c r="F96" s="505">
        <f>SummaryOutput!M175</f>
        <v>0</v>
      </c>
      <c r="G96" s="505">
        <f>SummaryOutput!N175</f>
        <v>0</v>
      </c>
      <c r="H96" s="505">
        <f>SummaryOutput!O175</f>
        <v>0</v>
      </c>
      <c r="I96" s="505">
        <f>SummaryOutput!P175</f>
        <v>0</v>
      </c>
      <c r="J96" s="505">
        <f>SummaryOutput!Q175</f>
        <v>0</v>
      </c>
    </row>
    <row r="97" spans="3:10">
      <c r="C97" s="140" t="str">
        <f>SummaryOutput!E176</f>
        <v>RCV - CPI(H) bf depreciation - WWN - nominal (year end prices)</v>
      </c>
      <c r="D97" s="140" t="str">
        <f>SummaryOutput!G176</f>
        <v>£m</v>
      </c>
      <c r="F97" s="505">
        <f>SummaryOutput!M176</f>
        <v>0</v>
      </c>
      <c r="G97" s="505">
        <f>SummaryOutput!N176</f>
        <v>0</v>
      </c>
      <c r="H97" s="505">
        <f>SummaryOutput!O176</f>
        <v>0</v>
      </c>
      <c r="I97" s="505">
        <f>SummaryOutput!P176</f>
        <v>0</v>
      </c>
      <c r="J97" s="505">
        <f>SummaryOutput!Q176</f>
        <v>0</v>
      </c>
    </row>
    <row r="98" spans="3:10">
      <c r="C98" s="140" t="str">
        <f>SummaryOutput!E177</f>
        <v>Other adjustments CPI(H) - WWN - nominal (year end prices)</v>
      </c>
      <c r="D98" s="140" t="str">
        <f>SummaryOutput!G177</f>
        <v>£m</v>
      </c>
      <c r="F98" s="505">
        <f>SummaryOutput!M177</f>
        <v>0</v>
      </c>
      <c r="G98" s="505">
        <f>SummaryOutput!N177</f>
        <v>0</v>
      </c>
      <c r="H98" s="505">
        <f>SummaryOutput!O177</f>
        <v>0</v>
      </c>
      <c r="I98" s="505">
        <f>SummaryOutput!P177</f>
        <v>0</v>
      </c>
      <c r="J98" s="505">
        <f>SummaryOutput!Q177</f>
        <v>0</v>
      </c>
    </row>
    <row r="99" spans="3:10">
      <c r="C99" s="140" t="str">
        <f>SummaryOutput!E178</f>
        <v>Closing RCV (CPIH inflated RCV) - WWN - nominal (year end prices)</v>
      </c>
      <c r="D99" s="140" t="str">
        <f>SummaryOutput!G178</f>
        <v>£m</v>
      </c>
      <c r="F99" s="505">
        <f>SummaryOutput!M178</f>
        <v>0</v>
      </c>
      <c r="G99" s="505">
        <f>SummaryOutput!N178</f>
        <v>0</v>
      </c>
      <c r="H99" s="505">
        <f>SummaryOutput!O178</f>
        <v>0</v>
      </c>
      <c r="I99" s="505">
        <f>SummaryOutput!P178</f>
        <v>0</v>
      </c>
      <c r="J99" s="505">
        <f>SummaryOutput!Q178</f>
        <v>0</v>
      </c>
    </row>
    <row r="100" spans="3:10">
      <c r="C100" s="140" t="str">
        <f>SummaryOutput!E182</f>
        <v>Opening RCV (Post 2020 investment RCV) - WWN - nominal (year end prices)</v>
      </c>
      <c r="D100" s="140" t="str">
        <f>SummaryOutput!G182</f>
        <v>£m</v>
      </c>
      <c r="F100" s="505">
        <f>SummaryOutput!M182</f>
        <v>0</v>
      </c>
      <c r="G100" s="505">
        <f>SummaryOutput!N182</f>
        <v>0</v>
      </c>
      <c r="H100" s="505">
        <f>SummaryOutput!O182</f>
        <v>0</v>
      </c>
      <c r="I100" s="505">
        <f>SummaryOutput!P182</f>
        <v>0</v>
      </c>
      <c r="J100" s="505">
        <f>SummaryOutput!Q182</f>
        <v>0</v>
      </c>
    </row>
    <row r="101" spans="3:10">
      <c r="C101" s="140" t="str">
        <f>SummaryOutput!E183</f>
        <v>Water resources: Non-PAYG Totex - nominal (year end prices)</v>
      </c>
      <c r="D101" s="140" t="str">
        <f>SummaryOutput!G183</f>
        <v>£m</v>
      </c>
      <c r="F101" s="505">
        <f>SummaryOutput!M183</f>
        <v>0</v>
      </c>
      <c r="G101" s="505">
        <f>SummaryOutput!N183</f>
        <v>0</v>
      </c>
      <c r="H101" s="505">
        <f>SummaryOutput!O183</f>
        <v>0</v>
      </c>
      <c r="I101" s="505">
        <f>SummaryOutput!P183</f>
        <v>0</v>
      </c>
      <c r="J101" s="505">
        <f>SummaryOutput!Q183</f>
        <v>0</v>
      </c>
    </row>
    <row r="102" spans="3:10">
      <c r="C102" s="140" t="str">
        <f>SummaryOutput!E184</f>
        <v>RCV additions depreciation - WWN - nominal (year end prices) POS</v>
      </c>
      <c r="D102" s="140" t="str">
        <f>SummaryOutput!G184</f>
        <v>£m</v>
      </c>
      <c r="F102" s="505">
        <f>SummaryOutput!M184</f>
        <v>0</v>
      </c>
      <c r="G102" s="505">
        <f>SummaryOutput!N184</f>
        <v>0</v>
      </c>
      <c r="H102" s="505">
        <f>SummaryOutput!O184</f>
        <v>0</v>
      </c>
      <c r="I102" s="505">
        <f>SummaryOutput!P184</f>
        <v>0</v>
      </c>
      <c r="J102" s="505">
        <f>SummaryOutput!Q184</f>
        <v>0</v>
      </c>
    </row>
    <row r="103" spans="3:10">
      <c r="C103" s="140" t="str">
        <f>SummaryOutput!E185</f>
        <v>Closing RCV (Post 2020 investment RCV) - WWN - nominal (year end prices)</v>
      </c>
      <c r="D103" s="140" t="str">
        <f>SummaryOutput!G185</f>
        <v>£m</v>
      </c>
      <c r="F103" s="505">
        <f>SummaryOutput!M185</f>
        <v>0</v>
      </c>
      <c r="G103" s="505">
        <f>SummaryOutput!N185</f>
        <v>0</v>
      </c>
      <c r="H103" s="505">
        <f>SummaryOutput!O185</f>
        <v>0</v>
      </c>
      <c r="I103" s="505">
        <f>SummaryOutput!P185</f>
        <v>0</v>
      </c>
      <c r="J103" s="505">
        <f>SummaryOutput!Q185</f>
        <v>0</v>
      </c>
    </row>
    <row r="104" spans="3:10">
      <c r="C104" s="140" t="str">
        <f>SummaryOutput!E189</f>
        <v>Total Opening RCV - WWN - nominal (year end prices)</v>
      </c>
      <c r="D104" s="140" t="str">
        <f>SummaryOutput!G189</f>
        <v>£m</v>
      </c>
      <c r="F104" s="505">
        <f>SummaryOutput!M189</f>
        <v>0</v>
      </c>
      <c r="G104" s="505">
        <f>SummaryOutput!N189</f>
        <v>0</v>
      </c>
      <c r="H104" s="505">
        <f>SummaryOutput!O189</f>
        <v>0</v>
      </c>
      <c r="I104" s="505">
        <f>SummaryOutput!P189</f>
        <v>0</v>
      </c>
      <c r="J104" s="505">
        <f>SummaryOutput!Q189</f>
        <v>0</v>
      </c>
    </row>
    <row r="105" spans="3:10">
      <c r="C105" s="140" t="str">
        <f>SummaryOutput!E190</f>
        <v>Total Closing RCV - WWN - nominal (year end prices)</v>
      </c>
      <c r="D105" s="140" t="str">
        <f>SummaryOutput!G190</f>
        <v>£m</v>
      </c>
      <c r="F105" s="505">
        <f>SummaryOutput!M190</f>
        <v>0</v>
      </c>
      <c r="G105" s="505">
        <f>SummaryOutput!N190</f>
        <v>0</v>
      </c>
      <c r="H105" s="505">
        <f>SummaryOutput!O190</f>
        <v>0</v>
      </c>
      <c r="I105" s="505">
        <f>SummaryOutput!P190</f>
        <v>0</v>
      </c>
      <c r="J105" s="505">
        <f>SummaryOutput!Q190</f>
        <v>0</v>
      </c>
    </row>
    <row r="106" spans="3:10">
      <c r="C106" s="140" t="str">
        <f>SummaryOutput!E191</f>
        <v>Total RCV run off - WWN - nominal (year end prices)</v>
      </c>
      <c r="D106" s="140" t="str">
        <f>SummaryOutput!G191</f>
        <v>£m</v>
      </c>
      <c r="F106" s="505">
        <f>SummaryOutput!M191</f>
        <v>0</v>
      </c>
      <c r="G106" s="505">
        <f>SummaryOutput!N191</f>
        <v>0</v>
      </c>
      <c r="H106" s="505">
        <f>SummaryOutput!O191</f>
        <v>0</v>
      </c>
      <c r="I106" s="505">
        <f>SummaryOutput!P191</f>
        <v>0</v>
      </c>
      <c r="J106" s="505">
        <f>SummaryOutput!Q191</f>
        <v>0</v>
      </c>
    </row>
    <row r="107" spans="3:10">
      <c r="C107" s="140" t="str">
        <f>SummaryOutput!E195</f>
        <v>Average RPI inflated RCV (year average) - WWN - nominal (year average prices)</v>
      </c>
      <c r="D107" s="140" t="str">
        <f>SummaryOutput!G195</f>
        <v>£m</v>
      </c>
      <c r="F107" s="505">
        <f>SummaryOutput!M195</f>
        <v>0</v>
      </c>
      <c r="G107" s="505">
        <f>SummaryOutput!N195</f>
        <v>0</v>
      </c>
      <c r="H107" s="505">
        <f>SummaryOutput!O195</f>
        <v>0</v>
      </c>
      <c r="I107" s="505">
        <f>SummaryOutput!P195</f>
        <v>0</v>
      </c>
      <c r="J107" s="505">
        <f>SummaryOutput!Q195</f>
        <v>0</v>
      </c>
    </row>
    <row r="108" spans="3:10">
      <c r="C108" s="140" t="str">
        <f>SummaryOutput!E196</f>
        <v>Average CPIH inflated RCV (year average) - WWN - nominal (year average prices)</v>
      </c>
      <c r="D108" s="140" t="str">
        <f>SummaryOutput!G196</f>
        <v>£m</v>
      </c>
      <c r="F108" s="505">
        <f>SummaryOutput!M196</f>
        <v>0</v>
      </c>
      <c r="G108" s="505">
        <f>SummaryOutput!N196</f>
        <v>0</v>
      </c>
      <c r="H108" s="505">
        <f>SummaryOutput!O196</f>
        <v>0</v>
      </c>
      <c r="I108" s="505">
        <f>SummaryOutput!P196</f>
        <v>0</v>
      </c>
      <c r="J108" s="505">
        <f>SummaryOutput!Q196</f>
        <v>0</v>
      </c>
    </row>
    <row r="109" spans="3:10">
      <c r="C109" s="140" t="str">
        <f>SummaryOutput!E197</f>
        <v>Average post 2020 investment RCV (year average) - WWN - nominal (year average prices)</v>
      </c>
      <c r="D109" s="140" t="str">
        <f>SummaryOutput!G197</f>
        <v>£m</v>
      </c>
      <c r="F109" s="505">
        <f>SummaryOutput!M197</f>
        <v>0</v>
      </c>
      <c r="G109" s="505">
        <f>SummaryOutput!N197</f>
        <v>0</v>
      </c>
      <c r="H109" s="505">
        <f>SummaryOutput!O197</f>
        <v>0</v>
      </c>
      <c r="I109" s="505">
        <f>SummaryOutput!P197</f>
        <v>0</v>
      </c>
      <c r="J109" s="505">
        <f>SummaryOutput!Q197</f>
        <v>0</v>
      </c>
    </row>
    <row r="110" spans="3:10">
      <c r="C110" s="140" t="str">
        <f>SummaryOutput!E198</f>
        <v>Average total RCV (year average) - WWN - nominal (year average prices)</v>
      </c>
      <c r="D110" s="140" t="str">
        <f>SummaryOutput!G198</f>
        <v>£m</v>
      </c>
      <c r="F110" s="505">
        <f>SummaryOutput!M198</f>
        <v>0</v>
      </c>
      <c r="G110" s="505">
        <f>SummaryOutput!N198</f>
        <v>0</v>
      </c>
      <c r="H110" s="505">
        <f>SummaryOutput!O198</f>
        <v>0</v>
      </c>
      <c r="I110" s="505">
        <f>SummaryOutput!P198</f>
        <v>0</v>
      </c>
      <c r="J110" s="505">
        <f>SummaryOutput!Q198</f>
        <v>0</v>
      </c>
    </row>
    <row r="111" spans="3:10">
      <c r="C111" s="140" t="str">
        <f>SummaryOutput!E202</f>
        <v>Regulatory equity notional (PR19FD)</v>
      </c>
      <c r="D111" s="140" t="str">
        <f>SummaryOutput!G202</f>
        <v>%</v>
      </c>
      <c r="F111" s="505">
        <f>SummaryOutput!M202</f>
        <v>0.4</v>
      </c>
      <c r="G111" s="505">
        <f>SummaryOutput!N202</f>
        <v>0.4</v>
      </c>
      <c r="H111" s="505">
        <f>SummaryOutput!O202</f>
        <v>0.4</v>
      </c>
      <c r="I111" s="505">
        <f>SummaryOutput!P202</f>
        <v>0.4</v>
      </c>
      <c r="J111" s="505">
        <f>SummaryOutput!Q202</f>
        <v>0.4</v>
      </c>
    </row>
    <row r="112" spans="3:10">
      <c r="C112" s="140" t="str">
        <f>SummaryOutput!E203</f>
        <v>Notional regulated equity - WWN - real (2017-18 prices)</v>
      </c>
      <c r="D112" s="140" t="str">
        <f>SummaryOutput!G203</f>
        <v>£m</v>
      </c>
      <c r="F112" s="505">
        <f>SummaryOutput!M203</f>
        <v>0</v>
      </c>
      <c r="G112" s="505">
        <f>SummaryOutput!N203</f>
        <v>0</v>
      </c>
      <c r="H112" s="505">
        <f>SummaryOutput!O203</f>
        <v>0</v>
      </c>
      <c r="I112" s="505">
        <f>SummaryOutput!P203</f>
        <v>0</v>
      </c>
      <c r="J112" s="505">
        <f>SummaryOutput!Q203</f>
        <v>0</v>
      </c>
    </row>
    <row r="113" spans="3:10">
      <c r="C113" s="140" t="str">
        <f>SummaryOutput!E207</f>
        <v>Regulatory equity actual</v>
      </c>
      <c r="D113" s="140" t="str">
        <f>SummaryOutput!G207</f>
        <v>%</v>
      </c>
      <c r="F113" s="505">
        <f>SummaryOutput!M207</f>
        <v>0</v>
      </c>
      <c r="G113" s="505">
        <f>SummaryOutput!N207</f>
        <v>0</v>
      </c>
      <c r="H113" s="505">
        <f>SummaryOutput!O207</f>
        <v>0</v>
      </c>
      <c r="I113" s="505">
        <f>SummaryOutput!P207</f>
        <v>0</v>
      </c>
      <c r="J113" s="505">
        <f>SummaryOutput!Q207</f>
        <v>0</v>
      </c>
    </row>
    <row r="114" spans="3:10">
      <c r="C114" s="140" t="str">
        <f>SummaryOutput!E208</f>
        <v>Actual regulated equity - WWN - real (2017-18 prices)</v>
      </c>
      <c r="D114" s="140" t="str">
        <f>SummaryOutput!G208</f>
        <v>£m</v>
      </c>
      <c r="F114" s="505">
        <f>SummaryOutput!M208</f>
        <v>0</v>
      </c>
      <c r="G114" s="505">
        <f>SummaryOutput!N208</f>
        <v>0</v>
      </c>
      <c r="H114" s="505">
        <f>SummaryOutput!O208</f>
        <v>0</v>
      </c>
      <c r="I114" s="505">
        <f>SummaryOutput!P208</f>
        <v>0</v>
      </c>
      <c r="J114" s="505">
        <f>SummaryOutput!Q208</f>
        <v>0</v>
      </c>
    </row>
    <row r="115" spans="3:10">
      <c r="C115" s="140" t="str">
        <f>SummaryOutput!E215</f>
        <v>RCV at 31 March 2020 expressed in March 2020 prices - BR</v>
      </c>
      <c r="D115" s="140" t="str">
        <f>SummaryOutput!G215</f>
        <v>£m</v>
      </c>
      <c r="F115" s="505">
        <f>SummaryOutput!M215</f>
        <v>0</v>
      </c>
      <c r="G115" s="505">
        <f>SummaryOutput!N215</f>
        <v>0</v>
      </c>
      <c r="H115" s="505">
        <f>SummaryOutput!O215</f>
        <v>0</v>
      </c>
      <c r="I115" s="505">
        <f>SummaryOutput!P215</f>
        <v>0</v>
      </c>
      <c r="J115" s="505">
        <f>SummaryOutput!Q215</f>
        <v>0</v>
      </c>
    </row>
    <row r="116" spans="3:10">
      <c r="C116" s="140" t="str">
        <f>SummaryOutput!E216</f>
        <v>Indexation roll forward in 2021 update - BR</v>
      </c>
      <c r="D116" s="140" t="str">
        <f>SummaryOutput!G216</f>
        <v>£m</v>
      </c>
      <c r="F116" s="505">
        <f>SummaryOutput!M216</f>
        <v>0</v>
      </c>
      <c r="G116" s="505">
        <f>SummaryOutput!N216</f>
        <v>0</v>
      </c>
      <c r="H116" s="505">
        <f>SummaryOutput!O216</f>
        <v>0</v>
      </c>
      <c r="I116" s="505">
        <f>SummaryOutput!P216</f>
        <v>0</v>
      </c>
      <c r="J116" s="505">
        <f>SummaryOutput!Q216</f>
        <v>0</v>
      </c>
    </row>
    <row r="117" spans="3:10">
      <c r="C117" s="140" t="str">
        <f>SummaryOutput!E217</f>
        <v>RCV at 31 March 2020 expressed in March 2021 prices - BR</v>
      </c>
      <c r="D117" s="140" t="str">
        <f>SummaryOutput!G217</f>
        <v>£m</v>
      </c>
      <c r="F117" s="505">
        <f>SummaryOutput!M217</f>
        <v>0</v>
      </c>
      <c r="G117" s="505">
        <f>SummaryOutput!N217</f>
        <v>0</v>
      </c>
      <c r="H117" s="505">
        <f>SummaryOutput!O217</f>
        <v>0</v>
      </c>
      <c r="I117" s="505">
        <f>SummaryOutput!P217</f>
        <v>0</v>
      </c>
      <c r="J117" s="505">
        <f>SummaryOutput!Q217</f>
        <v>0</v>
      </c>
    </row>
    <row r="118" spans="3:10">
      <c r="C118" s="140" t="str">
        <f>SummaryOutput!E219</f>
        <v>RCV at 31 March 2021 expressed in March 2021 prices - BR</v>
      </c>
      <c r="D118" s="140" t="str">
        <f>SummaryOutput!G219</f>
        <v>£m</v>
      </c>
      <c r="F118" s="505">
        <f>SummaryOutput!M219</f>
        <v>0</v>
      </c>
      <c r="G118" s="505">
        <f>SummaryOutput!N219</f>
        <v>0</v>
      </c>
      <c r="H118" s="505">
        <f>SummaryOutput!O219</f>
        <v>0</v>
      </c>
      <c r="I118" s="505">
        <f>SummaryOutput!P219</f>
        <v>0</v>
      </c>
      <c r="J118" s="505">
        <f>SummaryOutput!Q219</f>
        <v>0</v>
      </c>
    </row>
    <row r="119" spans="3:10">
      <c r="C119" s="140" t="str">
        <f>SummaryOutput!E220</f>
        <v>Indexation roll forward in 2022 update - BR</v>
      </c>
      <c r="D119" s="140" t="str">
        <f>SummaryOutput!G220</f>
        <v>£m</v>
      </c>
      <c r="F119" s="505">
        <f>SummaryOutput!M220</f>
        <v>0</v>
      </c>
      <c r="G119" s="505">
        <f>SummaryOutput!N220</f>
        <v>0</v>
      </c>
      <c r="H119" s="505">
        <f>SummaryOutput!O220</f>
        <v>0</v>
      </c>
      <c r="I119" s="505">
        <f>SummaryOutput!P220</f>
        <v>0</v>
      </c>
      <c r="J119" s="505">
        <f>SummaryOutput!Q220</f>
        <v>0</v>
      </c>
    </row>
    <row r="120" spans="3:10">
      <c r="C120" s="140" t="str">
        <f>SummaryOutput!E221</f>
        <v>RCV at 31 March 2021 expressed in March 2022 prices - BR</v>
      </c>
      <c r="D120" s="140" t="str">
        <f>SummaryOutput!G221</f>
        <v>£m</v>
      </c>
      <c r="F120" s="505">
        <f>SummaryOutput!M221</f>
        <v>0</v>
      </c>
      <c r="G120" s="505">
        <f>SummaryOutput!N221</f>
        <v>0</v>
      </c>
      <c r="H120" s="505">
        <f>SummaryOutput!O221</f>
        <v>0</v>
      </c>
      <c r="I120" s="505">
        <f>SummaryOutput!P221</f>
        <v>0</v>
      </c>
      <c r="J120" s="505">
        <f>SummaryOutput!Q221</f>
        <v>0</v>
      </c>
    </row>
    <row r="121" spans="3:10">
      <c r="C121" s="140" t="str">
        <f>SummaryOutput!E223</f>
        <v>RCV at 31 March 2022 expressed in March 2022 prices - BR</v>
      </c>
      <c r="D121" s="140" t="str">
        <f>SummaryOutput!G223</f>
        <v>£m</v>
      </c>
      <c r="F121" s="505">
        <f>SummaryOutput!M223</f>
        <v>0</v>
      </c>
      <c r="G121" s="505">
        <f>SummaryOutput!N223</f>
        <v>0</v>
      </c>
      <c r="H121" s="505">
        <f>SummaryOutput!O223</f>
        <v>0</v>
      </c>
      <c r="I121" s="505">
        <f>SummaryOutput!P223</f>
        <v>0</v>
      </c>
      <c r="J121" s="505">
        <f>SummaryOutput!Q223</f>
        <v>0</v>
      </c>
    </row>
    <row r="122" spans="3:10">
      <c r="C122" s="140" t="str">
        <f>SummaryOutput!E224</f>
        <v>Indexation roll forward in 2023 update - BR</v>
      </c>
      <c r="D122" s="140" t="str">
        <f>SummaryOutput!G224</f>
        <v>£m</v>
      </c>
      <c r="F122" s="505">
        <f>SummaryOutput!M224</f>
        <v>0</v>
      </c>
      <c r="G122" s="505">
        <f>SummaryOutput!N224</f>
        <v>0</v>
      </c>
      <c r="H122" s="505">
        <f>SummaryOutput!O224</f>
        <v>0</v>
      </c>
      <c r="I122" s="505">
        <f>SummaryOutput!P224</f>
        <v>0</v>
      </c>
      <c r="J122" s="505">
        <f>SummaryOutput!Q224</f>
        <v>0</v>
      </c>
    </row>
    <row r="123" spans="3:10">
      <c r="C123" s="140" t="str">
        <f>SummaryOutput!E225</f>
        <v>RCV at 31 March 2022 expressed in March 2023 prices - BR</v>
      </c>
      <c r="D123" s="140" t="str">
        <f>SummaryOutput!G225</f>
        <v>£m</v>
      </c>
      <c r="F123" s="505">
        <f>SummaryOutput!M225</f>
        <v>0</v>
      </c>
      <c r="G123" s="505">
        <f>SummaryOutput!N225</f>
        <v>0</v>
      </c>
      <c r="H123" s="505">
        <f>SummaryOutput!O225</f>
        <v>0</v>
      </c>
      <c r="I123" s="505">
        <f>SummaryOutput!P225</f>
        <v>0</v>
      </c>
      <c r="J123" s="505">
        <f>SummaryOutput!Q225</f>
        <v>0</v>
      </c>
    </row>
    <row r="124" spans="3:10">
      <c r="C124" s="140" t="str">
        <f>SummaryOutput!E227</f>
        <v>RCV at 31 March 2023 expressed in March 2023 prices - BR</v>
      </c>
      <c r="D124" s="140" t="str">
        <f>SummaryOutput!G227</f>
        <v>£m</v>
      </c>
      <c r="F124" s="505">
        <f>SummaryOutput!M227</f>
        <v>0</v>
      </c>
      <c r="G124" s="505">
        <f>SummaryOutput!N227</f>
        <v>0</v>
      </c>
      <c r="H124" s="505">
        <f>SummaryOutput!O227</f>
        <v>0</v>
      </c>
      <c r="I124" s="505">
        <f>SummaryOutput!P227</f>
        <v>0</v>
      </c>
      <c r="J124" s="505">
        <f>SummaryOutput!Q227</f>
        <v>0</v>
      </c>
    </row>
    <row r="125" spans="3:10">
      <c r="C125" s="140" t="str">
        <f>SummaryOutput!E228</f>
        <v>Indexation roll forward in 2024 update - BR</v>
      </c>
      <c r="D125" s="140" t="str">
        <f>SummaryOutput!G228</f>
        <v>£m</v>
      </c>
      <c r="F125" s="505">
        <f>SummaryOutput!M228</f>
        <v>0</v>
      </c>
      <c r="G125" s="505">
        <f>SummaryOutput!N228</f>
        <v>0</v>
      </c>
      <c r="H125" s="505">
        <f>SummaryOutput!O228</f>
        <v>0</v>
      </c>
      <c r="I125" s="505">
        <f>SummaryOutput!P228</f>
        <v>0</v>
      </c>
      <c r="J125" s="505">
        <f>SummaryOutput!Q228</f>
        <v>0</v>
      </c>
    </row>
    <row r="126" spans="3:10">
      <c r="C126" s="140" t="str">
        <f>SummaryOutput!E229</f>
        <v>RCV at 31 March 2023 expressed in March 2024 prices - BR</v>
      </c>
      <c r="D126" s="140" t="str">
        <f>SummaryOutput!G229</f>
        <v>£m</v>
      </c>
      <c r="F126" s="505">
        <f>SummaryOutput!M229</f>
        <v>0</v>
      </c>
      <c r="G126" s="505">
        <f>SummaryOutput!N229</f>
        <v>0</v>
      </c>
      <c r="H126" s="505">
        <f>SummaryOutput!O229</f>
        <v>0</v>
      </c>
      <c r="I126" s="505">
        <f>SummaryOutput!P229</f>
        <v>0</v>
      </c>
      <c r="J126" s="505">
        <f>SummaryOutput!Q229</f>
        <v>0</v>
      </c>
    </row>
    <row r="127" spans="3:10">
      <c r="C127" s="140" t="str">
        <f>SummaryOutput!E231</f>
        <v>RCV at 31 March 2024 expressed in March 2024 prices - BR</v>
      </c>
      <c r="D127" s="140" t="str">
        <f>SummaryOutput!G231</f>
        <v>£m</v>
      </c>
      <c r="F127" s="505">
        <f>SummaryOutput!M231</f>
        <v>0</v>
      </c>
      <c r="G127" s="505">
        <f>SummaryOutput!N231</f>
        <v>0</v>
      </c>
      <c r="H127" s="505">
        <f>SummaryOutput!O231</f>
        <v>0</v>
      </c>
      <c r="I127" s="505">
        <f>SummaryOutput!P231</f>
        <v>0</v>
      </c>
      <c r="J127" s="505">
        <f>SummaryOutput!Q231</f>
        <v>0</v>
      </c>
    </row>
    <row r="128" spans="3:10">
      <c r="C128" s="140" t="str">
        <f>SummaryOutput!E232</f>
        <v>Indexation roll forward in 2025 update - BR</v>
      </c>
      <c r="D128" s="140" t="str">
        <f>SummaryOutput!G232</f>
        <v>£m</v>
      </c>
      <c r="F128" s="505">
        <f>SummaryOutput!M232</f>
        <v>0</v>
      </c>
      <c r="G128" s="505">
        <f>SummaryOutput!N232</f>
        <v>0</v>
      </c>
      <c r="H128" s="505">
        <f>SummaryOutput!O232</f>
        <v>0</v>
      </c>
      <c r="I128" s="505">
        <f>SummaryOutput!P232</f>
        <v>0</v>
      </c>
      <c r="J128" s="505">
        <f>SummaryOutput!Q232</f>
        <v>0</v>
      </c>
    </row>
    <row r="129" spans="3:10">
      <c r="C129" s="140" t="str">
        <f>SummaryOutput!E233</f>
        <v>RCV at 31 March 2024 expressed in March 2025 prices - BR</v>
      </c>
      <c r="D129" s="140" t="str">
        <f>SummaryOutput!G233</f>
        <v>£m</v>
      </c>
      <c r="F129" s="505">
        <f>SummaryOutput!M233</f>
        <v>0</v>
      </c>
      <c r="G129" s="505">
        <f>SummaryOutput!N233</f>
        <v>0</v>
      </c>
      <c r="H129" s="505">
        <f>SummaryOutput!O233</f>
        <v>0</v>
      </c>
      <c r="I129" s="505">
        <f>SummaryOutput!P233</f>
        <v>0</v>
      </c>
      <c r="J129" s="505">
        <f>SummaryOutput!Q233</f>
        <v>0</v>
      </c>
    </row>
    <row r="130" spans="3:10">
      <c r="C130" s="140" t="str">
        <f>SummaryOutput!E237</f>
        <v>Actual wedge opening RCV (RPI inflated RCV) - BR - nominal (year end prices)</v>
      </c>
      <c r="D130" s="140" t="str">
        <f>SummaryOutput!G237</f>
        <v>£m</v>
      </c>
      <c r="F130" s="505">
        <f>SummaryOutput!M237</f>
        <v>0</v>
      </c>
      <c r="G130" s="505">
        <f>SummaryOutput!N237</f>
        <v>0</v>
      </c>
      <c r="H130" s="505">
        <f>SummaryOutput!O237</f>
        <v>0</v>
      </c>
      <c r="I130" s="505">
        <f>SummaryOutput!P237</f>
        <v>0</v>
      </c>
      <c r="J130" s="505">
        <f>SummaryOutput!Q237</f>
        <v>0</v>
      </c>
    </row>
    <row r="131" spans="3:10">
      <c r="C131" s="140" t="str">
        <f>SummaryOutput!E238</f>
        <v>Actual wedge RCV - CPI(H) + RPI wedge bf depreciation - BR - nominal (year end prices)</v>
      </c>
      <c r="D131" s="140" t="str">
        <f>SummaryOutput!G238</f>
        <v>£m</v>
      </c>
      <c r="F131" s="505">
        <f>SummaryOutput!M238</f>
        <v>0</v>
      </c>
      <c r="G131" s="505">
        <f>SummaryOutput!N238</f>
        <v>0</v>
      </c>
      <c r="H131" s="505">
        <f>SummaryOutput!O238</f>
        <v>0</v>
      </c>
      <c r="I131" s="505">
        <f>SummaryOutput!P238</f>
        <v>0</v>
      </c>
      <c r="J131" s="505">
        <f>SummaryOutput!Q238</f>
        <v>0</v>
      </c>
    </row>
    <row r="132" spans="3:10">
      <c r="C132" s="140" t="str">
        <f>SummaryOutput!E239</f>
        <v>Actual wedge closing RCV (RPI inflated RCV) - BR - nominal (year end prices)</v>
      </c>
      <c r="D132" s="140" t="str">
        <f>SummaryOutput!G239</f>
        <v>£m</v>
      </c>
      <c r="F132" s="505">
        <f>SummaryOutput!M239</f>
        <v>0</v>
      </c>
      <c r="G132" s="505">
        <f>SummaryOutput!N239</f>
        <v>0</v>
      </c>
      <c r="H132" s="505">
        <f>SummaryOutput!O239</f>
        <v>0</v>
      </c>
      <c r="I132" s="505">
        <f>SummaryOutput!P239</f>
        <v>0</v>
      </c>
      <c r="J132" s="505">
        <f>SummaryOutput!Q239</f>
        <v>0</v>
      </c>
    </row>
    <row r="133" spans="3:10">
      <c r="C133" s="140" t="str">
        <f>SummaryOutput!E243</f>
        <v>Opening RCV (CPIH inflated RCV) - BR - nominal (year end prices)</v>
      </c>
      <c r="D133" s="140" t="str">
        <f>SummaryOutput!G243</f>
        <v>£m</v>
      </c>
      <c r="F133" s="505">
        <f>SummaryOutput!M243</f>
        <v>0</v>
      </c>
      <c r="G133" s="505">
        <f>SummaryOutput!N243</f>
        <v>0</v>
      </c>
      <c r="H133" s="505">
        <f>SummaryOutput!O243</f>
        <v>0</v>
      </c>
      <c r="I133" s="505">
        <f>SummaryOutput!P243</f>
        <v>0</v>
      </c>
      <c r="J133" s="505">
        <f>SummaryOutput!Q243</f>
        <v>0</v>
      </c>
    </row>
    <row r="134" spans="3:10">
      <c r="C134" s="140" t="str">
        <f>SummaryOutput!E244</f>
        <v>RCV - CPI(H) bf depreciation - BR - nominal (year end prices)</v>
      </c>
      <c r="D134" s="140" t="str">
        <f>SummaryOutput!G244</f>
        <v>£m</v>
      </c>
      <c r="F134" s="505">
        <f>SummaryOutput!M244</f>
        <v>0</v>
      </c>
      <c r="G134" s="505">
        <f>SummaryOutput!N244</f>
        <v>0</v>
      </c>
      <c r="H134" s="505">
        <f>SummaryOutput!O244</f>
        <v>0</v>
      </c>
      <c r="I134" s="505">
        <f>SummaryOutput!P244</f>
        <v>0</v>
      </c>
      <c r="J134" s="505">
        <f>SummaryOutput!Q244</f>
        <v>0</v>
      </c>
    </row>
    <row r="135" spans="3:10">
      <c r="C135" s="140" t="str">
        <f>SummaryOutput!E245</f>
        <v>Other adjustments CPI(H) - BR - nominal (year end prices)</v>
      </c>
      <c r="D135" s="140" t="str">
        <f>SummaryOutput!G245</f>
        <v>£m</v>
      </c>
      <c r="F135" s="505">
        <f>SummaryOutput!M245</f>
        <v>0</v>
      </c>
      <c r="G135" s="505">
        <f>SummaryOutput!N245</f>
        <v>0</v>
      </c>
      <c r="H135" s="505">
        <f>SummaryOutput!O245</f>
        <v>0</v>
      </c>
      <c r="I135" s="505">
        <f>SummaryOutput!P245</f>
        <v>0</v>
      </c>
      <c r="J135" s="505">
        <f>SummaryOutput!Q245</f>
        <v>0</v>
      </c>
    </row>
    <row r="136" spans="3:10">
      <c r="C136" s="140" t="str">
        <f>SummaryOutput!E246</f>
        <v>Closing RCV (CPIH inflated RCV) - BR - nominal (year end prices)</v>
      </c>
      <c r="D136" s="140" t="str">
        <f>SummaryOutput!G246</f>
        <v>£m</v>
      </c>
      <c r="F136" s="505">
        <f>SummaryOutput!M246</f>
        <v>0</v>
      </c>
      <c r="G136" s="505">
        <f>SummaryOutput!N246</f>
        <v>0</v>
      </c>
      <c r="H136" s="505">
        <f>SummaryOutput!O246</f>
        <v>0</v>
      </c>
      <c r="I136" s="505">
        <f>SummaryOutput!P246</f>
        <v>0</v>
      </c>
      <c r="J136" s="505">
        <f>SummaryOutput!Q246</f>
        <v>0</v>
      </c>
    </row>
    <row r="137" spans="3:10">
      <c r="C137" s="140" t="str">
        <f>SummaryOutput!E250</f>
        <v>Opening RCV (Post 2020 investment RCV) - BR - nominal (year end prices)</v>
      </c>
      <c r="D137" s="140" t="str">
        <f>SummaryOutput!G250</f>
        <v>£m</v>
      </c>
      <c r="F137" s="505">
        <f>SummaryOutput!M250</f>
        <v>0</v>
      </c>
      <c r="G137" s="505">
        <f>SummaryOutput!N250</f>
        <v>0</v>
      </c>
      <c r="H137" s="505">
        <f>SummaryOutput!O250</f>
        <v>0</v>
      </c>
      <c r="I137" s="505">
        <f>SummaryOutput!P250</f>
        <v>0</v>
      </c>
      <c r="J137" s="505">
        <f>SummaryOutput!Q250</f>
        <v>0</v>
      </c>
    </row>
    <row r="138" spans="3:10">
      <c r="C138" s="140" t="str">
        <f>SummaryOutput!E251</f>
        <v>Water resources: Non-PAYG Totex - nominal (year end prices)</v>
      </c>
      <c r="D138" s="140" t="str">
        <f>SummaryOutput!G251</f>
        <v>£m</v>
      </c>
      <c r="F138" s="505">
        <f>SummaryOutput!M251</f>
        <v>0</v>
      </c>
      <c r="G138" s="505">
        <f>SummaryOutput!N251</f>
        <v>0</v>
      </c>
      <c r="H138" s="505">
        <f>SummaryOutput!O251</f>
        <v>0</v>
      </c>
      <c r="I138" s="505">
        <f>SummaryOutput!P251</f>
        <v>0</v>
      </c>
      <c r="J138" s="505">
        <f>SummaryOutput!Q251</f>
        <v>0</v>
      </c>
    </row>
    <row r="139" spans="3:10">
      <c r="C139" s="140" t="str">
        <f>SummaryOutput!E252</f>
        <v>RCV additions depreciation - BR - nominal (year end prices) POS</v>
      </c>
      <c r="D139" s="140" t="str">
        <f>SummaryOutput!G252</f>
        <v>£m</v>
      </c>
      <c r="F139" s="505">
        <f>SummaryOutput!M252</f>
        <v>0</v>
      </c>
      <c r="G139" s="505">
        <f>SummaryOutput!N252</f>
        <v>0</v>
      </c>
      <c r="H139" s="505">
        <f>SummaryOutput!O252</f>
        <v>0</v>
      </c>
      <c r="I139" s="505">
        <f>SummaryOutput!P252</f>
        <v>0</v>
      </c>
      <c r="J139" s="505">
        <f>SummaryOutput!Q252</f>
        <v>0</v>
      </c>
    </row>
    <row r="140" spans="3:10">
      <c r="C140" s="140" t="str">
        <f>SummaryOutput!E253</f>
        <v>Closing RCV (Post 2020 investment RCV) - BR - nominal (year end prices)</v>
      </c>
      <c r="D140" s="140" t="str">
        <f>SummaryOutput!G253</f>
        <v>£m</v>
      </c>
      <c r="F140" s="505">
        <f>SummaryOutput!M253</f>
        <v>0</v>
      </c>
      <c r="G140" s="505">
        <f>SummaryOutput!N253</f>
        <v>0</v>
      </c>
      <c r="H140" s="505">
        <f>SummaryOutput!O253</f>
        <v>0</v>
      </c>
      <c r="I140" s="505">
        <f>SummaryOutput!P253</f>
        <v>0</v>
      </c>
      <c r="J140" s="505">
        <f>SummaryOutput!Q253</f>
        <v>0</v>
      </c>
    </row>
    <row r="141" spans="3:10">
      <c r="C141" s="140" t="str">
        <f>SummaryOutput!E257</f>
        <v>Total Opening RCV - BR - nominal  (year end prices)</v>
      </c>
      <c r="D141" s="140" t="str">
        <f>SummaryOutput!G257</f>
        <v>£m</v>
      </c>
      <c r="F141" s="505">
        <f>SummaryOutput!M257</f>
        <v>0</v>
      </c>
      <c r="G141" s="505">
        <f>SummaryOutput!N257</f>
        <v>0</v>
      </c>
      <c r="H141" s="505">
        <f>SummaryOutput!O257</f>
        <v>0</v>
      </c>
      <c r="I141" s="505">
        <f>SummaryOutput!P257</f>
        <v>0</v>
      </c>
      <c r="J141" s="505">
        <f>SummaryOutput!Q257</f>
        <v>0</v>
      </c>
    </row>
    <row r="142" spans="3:10">
      <c r="C142" s="140" t="str">
        <f>SummaryOutput!E258</f>
        <v>Total Closing RCV - BR - nominal (year end prices)</v>
      </c>
      <c r="D142" s="140" t="str">
        <f>SummaryOutput!G258</f>
        <v>£m</v>
      </c>
      <c r="F142" s="505">
        <f>SummaryOutput!M258</f>
        <v>0</v>
      </c>
      <c r="G142" s="505">
        <f>SummaryOutput!N258</f>
        <v>0</v>
      </c>
      <c r="H142" s="505">
        <f>SummaryOutput!O258</f>
        <v>0</v>
      </c>
      <c r="I142" s="505">
        <f>SummaryOutput!P258</f>
        <v>0</v>
      </c>
      <c r="J142" s="505">
        <f>SummaryOutput!Q258</f>
        <v>0</v>
      </c>
    </row>
    <row r="143" spans="3:10">
      <c r="C143" s="140" t="str">
        <f>SummaryOutput!E259</f>
        <v>Total RCV run off - BR - nominal (year end prices)</v>
      </c>
      <c r="D143" s="140" t="str">
        <f>SummaryOutput!G259</f>
        <v>£m</v>
      </c>
      <c r="F143" s="505">
        <f>SummaryOutput!M259</f>
        <v>0</v>
      </c>
      <c r="G143" s="505">
        <f>SummaryOutput!N259</f>
        <v>0</v>
      </c>
      <c r="H143" s="505">
        <f>SummaryOutput!O259</f>
        <v>0</v>
      </c>
      <c r="I143" s="505">
        <f>SummaryOutput!P259</f>
        <v>0</v>
      </c>
      <c r="J143" s="505">
        <f>SummaryOutput!Q259</f>
        <v>0</v>
      </c>
    </row>
    <row r="144" spans="3:10">
      <c r="C144" s="140" t="str">
        <f>SummaryOutput!E263</f>
        <v>Average RPI inflated RCV (year average) - BR - nominal (year average prices)</v>
      </c>
      <c r="D144" s="140" t="str">
        <f>SummaryOutput!G263</f>
        <v>£m</v>
      </c>
      <c r="F144" s="505">
        <f>SummaryOutput!M263</f>
        <v>0</v>
      </c>
      <c r="G144" s="505">
        <f>SummaryOutput!N263</f>
        <v>0</v>
      </c>
      <c r="H144" s="505">
        <f>SummaryOutput!O263</f>
        <v>0</v>
      </c>
      <c r="I144" s="505">
        <f>SummaryOutput!P263</f>
        <v>0</v>
      </c>
      <c r="J144" s="505">
        <f>SummaryOutput!Q263</f>
        <v>0</v>
      </c>
    </row>
    <row r="145" spans="3:10">
      <c r="C145" s="140" t="str">
        <f>SummaryOutput!E264</f>
        <v>Average CPIH inflated RCV (year average) - BR - nominal (year average prices)</v>
      </c>
      <c r="D145" s="140" t="str">
        <f>SummaryOutput!G264</f>
        <v>£m</v>
      </c>
      <c r="F145" s="505">
        <f>SummaryOutput!M264</f>
        <v>0</v>
      </c>
      <c r="G145" s="505">
        <f>SummaryOutput!N264</f>
        <v>0</v>
      </c>
      <c r="H145" s="505">
        <f>SummaryOutput!O264</f>
        <v>0</v>
      </c>
      <c r="I145" s="505">
        <f>SummaryOutput!P264</f>
        <v>0</v>
      </c>
      <c r="J145" s="505">
        <f>SummaryOutput!Q264</f>
        <v>0</v>
      </c>
    </row>
    <row r="146" spans="3:10">
      <c r="C146" s="140" t="str">
        <f>SummaryOutput!E265</f>
        <v>Average post 2020 investment RCV (year average) - BR - nominal (year average prices)</v>
      </c>
      <c r="D146" s="140" t="str">
        <f>SummaryOutput!G265</f>
        <v>£m</v>
      </c>
      <c r="F146" s="505">
        <f>SummaryOutput!M265</f>
        <v>0</v>
      </c>
      <c r="G146" s="505">
        <f>SummaryOutput!N265</f>
        <v>0</v>
      </c>
      <c r="H146" s="505">
        <f>SummaryOutput!O265</f>
        <v>0</v>
      </c>
      <c r="I146" s="505">
        <f>SummaryOutput!P265</f>
        <v>0</v>
      </c>
      <c r="J146" s="505">
        <f>SummaryOutput!Q265</f>
        <v>0</v>
      </c>
    </row>
    <row r="147" spans="3:10">
      <c r="C147" s="140" t="str">
        <f>SummaryOutput!E266</f>
        <v>Average total RCV (year average) - BR - nominal (year average prices)</v>
      </c>
      <c r="D147" s="140" t="str">
        <f>SummaryOutput!G266</f>
        <v>£m</v>
      </c>
      <c r="F147" s="505">
        <f>SummaryOutput!M266</f>
        <v>0</v>
      </c>
      <c r="G147" s="505">
        <f>SummaryOutput!N266</f>
        <v>0</v>
      </c>
      <c r="H147" s="505">
        <f>SummaryOutput!O266</f>
        <v>0</v>
      </c>
      <c r="I147" s="505">
        <f>SummaryOutput!P266</f>
        <v>0</v>
      </c>
      <c r="J147" s="505">
        <f>SummaryOutput!Q266</f>
        <v>0</v>
      </c>
    </row>
    <row r="148" spans="3:10">
      <c r="C148" s="140" t="str">
        <f>SummaryOutput!E270</f>
        <v>Regulatory equity notional (PR19FD)</v>
      </c>
      <c r="D148" s="140" t="str">
        <f>SummaryOutput!G270</f>
        <v>%</v>
      </c>
      <c r="F148" s="505">
        <f>SummaryOutput!M270</f>
        <v>0.4</v>
      </c>
      <c r="G148" s="505">
        <f>SummaryOutput!N270</f>
        <v>0.4</v>
      </c>
      <c r="H148" s="505">
        <f>SummaryOutput!O270</f>
        <v>0.4</v>
      </c>
      <c r="I148" s="505">
        <f>SummaryOutput!P270</f>
        <v>0.4</v>
      </c>
      <c r="J148" s="505">
        <f>SummaryOutput!Q270</f>
        <v>0.4</v>
      </c>
    </row>
    <row r="149" spans="3:10">
      <c r="C149" s="140" t="str">
        <f>SummaryOutput!E271</f>
        <v>Notional regulated equity - BR - real (2017-18 prices)</v>
      </c>
      <c r="D149" s="140" t="str">
        <f>SummaryOutput!G271</f>
        <v>£m</v>
      </c>
      <c r="F149" s="505">
        <f>SummaryOutput!M271</f>
        <v>0</v>
      </c>
      <c r="G149" s="505">
        <f>SummaryOutput!N271</f>
        <v>0</v>
      </c>
      <c r="H149" s="505">
        <f>SummaryOutput!O271</f>
        <v>0</v>
      </c>
      <c r="I149" s="505">
        <f>SummaryOutput!P271</f>
        <v>0</v>
      </c>
      <c r="J149" s="505">
        <f>SummaryOutput!Q271</f>
        <v>0</v>
      </c>
    </row>
    <row r="150" spans="3:10">
      <c r="C150" s="140" t="str">
        <f>SummaryOutput!E275</f>
        <v>Regulatory equity actual</v>
      </c>
      <c r="D150" s="140" t="str">
        <f>SummaryOutput!G275</f>
        <v>%</v>
      </c>
      <c r="F150" s="505">
        <f>SummaryOutput!M275</f>
        <v>0</v>
      </c>
      <c r="G150" s="505">
        <f>SummaryOutput!N275</f>
        <v>0</v>
      </c>
      <c r="H150" s="505">
        <f>SummaryOutput!O275</f>
        <v>0</v>
      </c>
      <c r="I150" s="505">
        <f>SummaryOutput!P275</f>
        <v>0</v>
      </c>
      <c r="J150" s="505">
        <f>SummaryOutput!Q275</f>
        <v>0</v>
      </c>
    </row>
    <row r="151" spans="3:10">
      <c r="C151" s="140" t="str">
        <f>SummaryOutput!E276</f>
        <v>Actual regulated equity - BR - real (2017-18 prices)</v>
      </c>
      <c r="D151" s="140" t="str">
        <f>SummaryOutput!G276</f>
        <v>£m</v>
      </c>
      <c r="F151" s="505">
        <f>SummaryOutput!M276</f>
        <v>0</v>
      </c>
      <c r="G151" s="505">
        <f>SummaryOutput!N276</f>
        <v>0</v>
      </c>
      <c r="H151" s="505">
        <f>SummaryOutput!O276</f>
        <v>0</v>
      </c>
      <c r="I151" s="505">
        <f>SummaryOutput!P276</f>
        <v>0</v>
      </c>
      <c r="J151" s="505">
        <f>SummaryOutput!Q276</f>
        <v>0</v>
      </c>
    </row>
    <row r="152" spans="3:10">
      <c r="C152" s="140" t="str">
        <f>SummaryOutput!E283</f>
        <v>RCV at 31 March 2020 expressed in March 2020 prices - DMMY</v>
      </c>
      <c r="D152" s="140" t="str">
        <f>SummaryOutput!G283</f>
        <v>£m</v>
      </c>
      <c r="F152" s="505">
        <f>SummaryOutput!M283</f>
        <v>1.0420598112905806E-8</v>
      </c>
      <c r="G152" s="505">
        <f>SummaryOutput!N283</f>
        <v>0</v>
      </c>
      <c r="H152" s="505">
        <f>SummaryOutput!O283</f>
        <v>0</v>
      </c>
      <c r="I152" s="505">
        <f>SummaryOutput!P283</f>
        <v>0</v>
      </c>
      <c r="J152" s="505">
        <f>SummaryOutput!Q283</f>
        <v>0</v>
      </c>
    </row>
    <row r="153" spans="3:10">
      <c r="C153" s="140" t="str">
        <f>SummaryOutput!E284</f>
        <v>Indexation roll forward in 2021 update - DMMY</v>
      </c>
      <c r="D153" s="140" t="str">
        <f>SummaryOutput!G284</f>
        <v>£m</v>
      </c>
      <c r="F153" s="505">
        <f>SummaryOutput!M284</f>
        <v>1.0554933631856886E-10</v>
      </c>
      <c r="G153" s="505">
        <f>SummaryOutput!N284</f>
        <v>0</v>
      </c>
      <c r="H153" s="505">
        <f>SummaryOutput!O284</f>
        <v>0</v>
      </c>
      <c r="I153" s="505">
        <f>SummaryOutput!P284</f>
        <v>0</v>
      </c>
      <c r="J153" s="505">
        <f>SummaryOutput!Q284</f>
        <v>0</v>
      </c>
    </row>
    <row r="154" spans="3:10">
      <c r="C154" s="140" t="str">
        <f>SummaryOutput!E285</f>
        <v>RCV at 31 March 2020 expressed in March 2021 prices - DMMY</v>
      </c>
      <c r="D154" s="140" t="str">
        <f>SummaryOutput!G285</f>
        <v>£m</v>
      </c>
      <c r="F154" s="505">
        <f>SummaryOutput!M285</f>
        <v>1.0526147449224375E-8</v>
      </c>
      <c r="G154" s="505">
        <f>SummaryOutput!N285</f>
        <v>0</v>
      </c>
      <c r="H154" s="505">
        <f>SummaryOutput!O285</f>
        <v>0</v>
      </c>
      <c r="I154" s="505">
        <f>SummaryOutput!P285</f>
        <v>0</v>
      </c>
      <c r="J154" s="505">
        <f>SummaryOutput!Q285</f>
        <v>0</v>
      </c>
    </row>
    <row r="155" spans="3:10">
      <c r="C155" s="140" t="str">
        <f>SummaryOutput!E287</f>
        <v>RCV at 31 March 2021 expressed in March 2021 prices - DMMY</v>
      </c>
      <c r="D155" s="140" t="str">
        <f>SummaryOutput!G287</f>
        <v>£m</v>
      </c>
      <c r="F155" s="505">
        <f>SummaryOutput!M287</f>
        <v>0</v>
      </c>
      <c r="G155" s="505">
        <f>SummaryOutput!N287</f>
        <v>10.595928874676968</v>
      </c>
      <c r="H155" s="505">
        <f>SummaryOutput!O287</f>
        <v>0</v>
      </c>
      <c r="I155" s="505">
        <f>SummaryOutput!P287</f>
        <v>0</v>
      </c>
      <c r="J155" s="505">
        <f>SummaryOutput!Q287</f>
        <v>0</v>
      </c>
    </row>
    <row r="156" spans="3:10">
      <c r="C156" s="140" t="str">
        <f>SummaryOutput!E288</f>
        <v>Indexation roll forward in 2022 update - DMMY</v>
      </c>
      <c r="D156" s="140" t="str">
        <f>SummaryOutput!G288</f>
        <v>£m</v>
      </c>
      <c r="F156" s="505">
        <f>SummaryOutput!M288</f>
        <v>0</v>
      </c>
      <c r="G156" s="505">
        <f>SummaryOutput!N288</f>
        <v>0</v>
      </c>
      <c r="H156" s="505">
        <f>SummaryOutput!O288</f>
        <v>0</v>
      </c>
      <c r="I156" s="505">
        <f>SummaryOutput!P288</f>
        <v>0</v>
      </c>
      <c r="J156" s="505">
        <f>SummaryOutput!Q288</f>
        <v>0</v>
      </c>
    </row>
    <row r="157" spans="3:10">
      <c r="C157" s="140" t="str">
        <f>SummaryOutput!E289</f>
        <v>RCV at 31 March 2021 expressed in March 2022 prices - DMMY</v>
      </c>
      <c r="D157" s="140" t="str">
        <f>SummaryOutput!G289</f>
        <v>£m</v>
      </c>
      <c r="F157" s="505">
        <f>SummaryOutput!M289</f>
        <v>0</v>
      </c>
      <c r="G157" s="505">
        <f>SummaryOutput!N289</f>
        <v>0</v>
      </c>
      <c r="H157" s="505">
        <f>SummaryOutput!O289</f>
        <v>0</v>
      </c>
      <c r="I157" s="505">
        <f>SummaryOutput!P289</f>
        <v>0</v>
      </c>
      <c r="J157" s="505">
        <f>SummaryOutput!Q289</f>
        <v>0</v>
      </c>
    </row>
    <row r="158" spans="3:10">
      <c r="C158" s="140" t="str">
        <f>SummaryOutput!E291</f>
        <v>RCV at 31 March 2022 expressed in March 2022 prices - DMMY</v>
      </c>
      <c r="D158" s="140" t="str">
        <f>SummaryOutput!G291</f>
        <v>£m</v>
      </c>
      <c r="F158" s="505">
        <f>SummaryOutput!M291</f>
        <v>0</v>
      </c>
      <c r="G158" s="505">
        <f>SummaryOutput!N291</f>
        <v>0</v>
      </c>
      <c r="H158" s="505">
        <f>SummaryOutput!O291</f>
        <v>0</v>
      </c>
      <c r="I158" s="505">
        <f>SummaryOutput!P291</f>
        <v>0</v>
      </c>
      <c r="J158" s="505">
        <f>SummaryOutput!Q291</f>
        <v>0</v>
      </c>
    </row>
    <row r="159" spans="3:10">
      <c r="C159" s="140" t="str">
        <f>SummaryOutput!E292</f>
        <v>Indexation roll forward in 2023 update - DMMY</v>
      </c>
      <c r="D159" s="140" t="str">
        <f>SummaryOutput!G292</f>
        <v>£m</v>
      </c>
      <c r="F159" s="505">
        <f>SummaryOutput!M292</f>
        <v>0</v>
      </c>
      <c r="G159" s="505">
        <f>SummaryOutput!N292</f>
        <v>0</v>
      </c>
      <c r="H159" s="505">
        <f>SummaryOutput!O292</f>
        <v>0</v>
      </c>
      <c r="I159" s="505">
        <f>SummaryOutput!P292</f>
        <v>0</v>
      </c>
      <c r="J159" s="505">
        <f>SummaryOutput!Q292</f>
        <v>0</v>
      </c>
    </row>
    <row r="160" spans="3:10">
      <c r="C160" s="140" t="str">
        <f>SummaryOutput!E293</f>
        <v>RCV at 31 March 2022 expressed in March 2023 prices - DMMY</v>
      </c>
      <c r="D160" s="140" t="str">
        <f>SummaryOutput!G293</f>
        <v>£m</v>
      </c>
      <c r="F160" s="505">
        <f>SummaryOutput!M293</f>
        <v>0</v>
      </c>
      <c r="G160" s="505">
        <f>SummaryOutput!N293</f>
        <v>0</v>
      </c>
      <c r="H160" s="505">
        <f>SummaryOutput!O293</f>
        <v>0</v>
      </c>
      <c r="I160" s="505">
        <f>SummaryOutput!P293</f>
        <v>0</v>
      </c>
      <c r="J160" s="505">
        <f>SummaryOutput!Q293</f>
        <v>0</v>
      </c>
    </row>
    <row r="161" spans="3:10">
      <c r="C161" s="140" t="str">
        <f>SummaryOutput!E295</f>
        <v>RCV at 31 March 2023 expressed in March 2023 prices - DMMY</v>
      </c>
      <c r="D161" s="140" t="str">
        <f>SummaryOutput!G295</f>
        <v>£m</v>
      </c>
      <c r="F161" s="505">
        <f>SummaryOutput!M295</f>
        <v>0</v>
      </c>
      <c r="G161" s="505">
        <f>SummaryOutput!N295</f>
        <v>0</v>
      </c>
      <c r="H161" s="505">
        <f>SummaryOutput!O295</f>
        <v>0</v>
      </c>
      <c r="I161" s="505">
        <f>SummaryOutput!P295</f>
        <v>0</v>
      </c>
      <c r="J161" s="505">
        <f>SummaryOutput!Q295</f>
        <v>0</v>
      </c>
    </row>
    <row r="162" spans="3:10">
      <c r="C162" s="140" t="str">
        <f>SummaryOutput!E296</f>
        <v>Indexation roll forward in 2024 update - DMMY</v>
      </c>
      <c r="D162" s="140" t="str">
        <f>SummaryOutput!G296</f>
        <v>£m</v>
      </c>
      <c r="F162" s="505">
        <f>SummaryOutput!M296</f>
        <v>0</v>
      </c>
      <c r="G162" s="505">
        <f>SummaryOutput!N296</f>
        <v>0</v>
      </c>
      <c r="H162" s="505">
        <f>SummaryOutput!O296</f>
        <v>0</v>
      </c>
      <c r="I162" s="505">
        <f>SummaryOutput!P296</f>
        <v>0</v>
      </c>
      <c r="J162" s="505">
        <f>SummaryOutput!Q296</f>
        <v>0</v>
      </c>
    </row>
    <row r="163" spans="3:10">
      <c r="C163" s="140" t="str">
        <f>SummaryOutput!E297</f>
        <v>RCV at 31 March 2023 expressed in March 2024 prices - DMMY</v>
      </c>
      <c r="D163" s="140" t="str">
        <f>SummaryOutput!G297</f>
        <v>£m</v>
      </c>
      <c r="F163" s="505">
        <f>SummaryOutput!M297</f>
        <v>0</v>
      </c>
      <c r="G163" s="505">
        <f>SummaryOutput!N297</f>
        <v>0</v>
      </c>
      <c r="H163" s="505">
        <f>SummaryOutput!O297</f>
        <v>0</v>
      </c>
      <c r="I163" s="505">
        <f>SummaryOutput!P297</f>
        <v>0</v>
      </c>
      <c r="J163" s="505">
        <f>SummaryOutput!Q297</f>
        <v>0</v>
      </c>
    </row>
    <row r="164" spans="3:10">
      <c r="C164" s="140" t="str">
        <f>SummaryOutput!E299</f>
        <v>RCV at 31 March 2024 expressed in March 2024 prices - DMMY</v>
      </c>
      <c r="D164" s="140" t="str">
        <f>SummaryOutput!G299</f>
        <v>£m</v>
      </c>
      <c r="F164" s="505">
        <f>SummaryOutput!M299</f>
        <v>0</v>
      </c>
      <c r="G164" s="505">
        <f>SummaryOutput!N299</f>
        <v>0</v>
      </c>
      <c r="H164" s="505">
        <f>SummaryOutput!O299</f>
        <v>0</v>
      </c>
      <c r="I164" s="505">
        <f>SummaryOutput!P299</f>
        <v>0</v>
      </c>
      <c r="J164" s="505">
        <f>SummaryOutput!Q299</f>
        <v>0</v>
      </c>
    </row>
    <row r="165" spans="3:10">
      <c r="C165" s="140" t="str">
        <f>SummaryOutput!E300</f>
        <v>Indexation roll forward in 2025 update - DMMY</v>
      </c>
      <c r="D165" s="140" t="str">
        <f>SummaryOutput!G300</f>
        <v>£m</v>
      </c>
      <c r="F165" s="505">
        <f>SummaryOutput!M300</f>
        <v>0</v>
      </c>
      <c r="G165" s="505">
        <f>SummaryOutput!N300</f>
        <v>0</v>
      </c>
      <c r="H165" s="505">
        <f>SummaryOutput!O300</f>
        <v>0</v>
      </c>
      <c r="I165" s="505">
        <f>SummaryOutput!P300</f>
        <v>0</v>
      </c>
      <c r="J165" s="505">
        <f>SummaryOutput!Q300</f>
        <v>0</v>
      </c>
    </row>
    <row r="166" spans="3:10">
      <c r="C166" s="140" t="str">
        <f>SummaryOutput!E301</f>
        <v>RCV at 31 March 2024 expressed in March 2025 prices - DMMY</v>
      </c>
      <c r="D166" s="140" t="str">
        <f>SummaryOutput!G301</f>
        <v>£m</v>
      </c>
      <c r="F166" s="505">
        <f>SummaryOutput!M301</f>
        <v>0</v>
      </c>
      <c r="G166" s="505">
        <f>SummaryOutput!N301</f>
        <v>0</v>
      </c>
      <c r="H166" s="505">
        <f>SummaryOutput!O301</f>
        <v>0</v>
      </c>
      <c r="I166" s="505">
        <f>SummaryOutput!P301</f>
        <v>0</v>
      </c>
      <c r="J166" s="505">
        <f>SummaryOutput!Q301</f>
        <v>0</v>
      </c>
    </row>
    <row r="167" spans="3:10">
      <c r="C167" s="140" t="str">
        <f>SummaryOutput!E305</f>
        <v>Actual wedge opening RCV (RPI inflated RCV) - DMMY - nominal (year end prices)</v>
      </c>
      <c r="D167" s="140" t="str">
        <f>SummaryOutput!G305</f>
        <v>£m</v>
      </c>
      <c r="F167" s="505">
        <f>SummaryOutput!M305</f>
        <v>5.2665610215064585E-9</v>
      </c>
      <c r="G167" s="505">
        <f>SummaryOutput!N305</f>
        <v>0</v>
      </c>
      <c r="H167" s="505">
        <f>SummaryOutput!O305</f>
        <v>0</v>
      </c>
      <c r="I167" s="505">
        <f>SummaryOutput!P305</f>
        <v>0</v>
      </c>
      <c r="J167" s="505">
        <f>SummaryOutput!Q305</f>
        <v>0</v>
      </c>
    </row>
    <row r="168" spans="3:10">
      <c r="C168" s="140" t="str">
        <f>SummaryOutput!E306</f>
        <v>Actual wedge RCV - CPI(H) + RPI wedge bf depreciation - DMMY - nominal (year end prices)</v>
      </c>
      <c r="D168" s="140" t="str">
        <f>SummaryOutput!G306</f>
        <v>£m</v>
      </c>
      <c r="F168" s="505">
        <f>SummaryOutput!M306</f>
        <v>0</v>
      </c>
      <c r="G168" s="505">
        <f>SummaryOutput!N306</f>
        <v>0</v>
      </c>
      <c r="H168" s="505">
        <f>SummaryOutput!O306</f>
        <v>0</v>
      </c>
      <c r="I168" s="505">
        <f>SummaryOutput!P306</f>
        <v>0</v>
      </c>
      <c r="J168" s="505">
        <f>SummaryOutput!Q306</f>
        <v>0</v>
      </c>
    </row>
    <row r="169" spans="3:10">
      <c r="C169" s="140" t="str">
        <f>SummaryOutput!E307</f>
        <v>Actual wedge closing RCV (RPI inflated RCV) - DMMY - nominal (year end prices)</v>
      </c>
      <c r="D169" s="140" t="str">
        <f>SummaryOutput!G307</f>
        <v>£m</v>
      </c>
      <c r="F169" s="505">
        <f>SummaryOutput!M307</f>
        <v>5.2665610215064585E-9</v>
      </c>
      <c r="G169" s="505">
        <f>SummaryOutput!N307</f>
        <v>0</v>
      </c>
      <c r="H169" s="505">
        <f>SummaryOutput!O307</f>
        <v>0</v>
      </c>
      <c r="I169" s="505">
        <f>SummaryOutput!P307</f>
        <v>0</v>
      </c>
      <c r="J169" s="505">
        <f>SummaryOutput!Q307</f>
        <v>0</v>
      </c>
    </row>
    <row r="170" spans="3:10">
      <c r="C170" s="140" t="str">
        <f>SummaryOutput!E311</f>
        <v>Opening RCV (CPIH inflated RCV) - DMMY - nominal (year end prices)</v>
      </c>
      <c r="D170" s="140" t="str">
        <f>SummaryOutput!G311</f>
        <v>£m</v>
      </c>
      <c r="F170" s="505">
        <f>SummaryOutput!M311</f>
        <v>5.2630737246121876E-9</v>
      </c>
      <c r="G170" s="505">
        <f>SummaryOutput!N311</f>
        <v>0</v>
      </c>
      <c r="H170" s="505">
        <f>SummaryOutput!O311</f>
        <v>0</v>
      </c>
      <c r="I170" s="505">
        <f>SummaryOutput!P311</f>
        <v>0</v>
      </c>
      <c r="J170" s="505">
        <f>SummaryOutput!Q311</f>
        <v>0</v>
      </c>
    </row>
    <row r="171" spans="3:10">
      <c r="C171" s="140" t="str">
        <f>SummaryOutput!E312</f>
        <v>RCV - CPI(H) bf depreciation - DMMY - nominal (year end prices)</v>
      </c>
      <c r="D171" s="140" t="str">
        <f>SummaryOutput!G312</f>
        <v>£m</v>
      </c>
      <c r="F171" s="505">
        <f>SummaryOutput!M312</f>
        <v>0</v>
      </c>
      <c r="G171" s="505">
        <f>SummaryOutput!N312</f>
        <v>0</v>
      </c>
      <c r="H171" s="505">
        <f>SummaryOutput!O312</f>
        <v>0</v>
      </c>
      <c r="I171" s="505">
        <f>SummaryOutput!P312</f>
        <v>0</v>
      </c>
      <c r="J171" s="505">
        <f>SummaryOutput!Q312</f>
        <v>0</v>
      </c>
    </row>
    <row r="172" spans="3:10">
      <c r="C172" s="140" t="str">
        <f>SummaryOutput!E313</f>
        <v>Other adjustments CPI(H) - DMMY - nominal (year end prices)</v>
      </c>
      <c r="D172" s="140" t="str">
        <f>SummaryOutput!G313</f>
        <v>£m</v>
      </c>
      <c r="F172" s="505">
        <f>SummaryOutput!M313</f>
        <v>0</v>
      </c>
      <c r="G172" s="505">
        <f>SummaryOutput!N313</f>
        <v>0</v>
      </c>
      <c r="H172" s="505">
        <f>SummaryOutput!O313</f>
        <v>0</v>
      </c>
      <c r="I172" s="505">
        <f>SummaryOutput!P313</f>
        <v>0</v>
      </c>
      <c r="J172" s="505">
        <f>SummaryOutput!Q313</f>
        <v>0</v>
      </c>
    </row>
    <row r="173" spans="3:10">
      <c r="C173" s="140" t="str">
        <f>SummaryOutput!E314</f>
        <v>Closing RCV (CPIH inflated RCV) - DMMY - nominal (year end prices)</v>
      </c>
      <c r="D173" s="140" t="str">
        <f>SummaryOutput!G314</f>
        <v>£m</v>
      </c>
      <c r="F173" s="505">
        <f>SummaryOutput!M314</f>
        <v>5.2630737246121876E-9</v>
      </c>
      <c r="G173" s="505">
        <f>SummaryOutput!N314</f>
        <v>0</v>
      </c>
      <c r="H173" s="505">
        <f>SummaryOutput!O314</f>
        <v>0</v>
      </c>
      <c r="I173" s="505">
        <f>SummaryOutput!P314</f>
        <v>0</v>
      </c>
      <c r="J173" s="505">
        <f>SummaryOutput!Q314</f>
        <v>0</v>
      </c>
    </row>
    <row r="174" spans="3:10">
      <c r="C174" s="140" t="str">
        <f>SummaryOutput!E318</f>
        <v>Opening RCV (Post 2020 investment RCV) - DMMY - nominal (year end prices)</v>
      </c>
      <c r="D174" s="140" t="str">
        <f>SummaryOutput!G318</f>
        <v>£m</v>
      </c>
      <c r="F174" s="505">
        <f>SummaryOutput!M318</f>
        <v>0</v>
      </c>
      <c r="G174" s="505">
        <f>SummaryOutput!N318</f>
        <v>0</v>
      </c>
      <c r="H174" s="505">
        <f>SummaryOutput!O318</f>
        <v>0</v>
      </c>
      <c r="I174" s="505">
        <f>SummaryOutput!P318</f>
        <v>0</v>
      </c>
      <c r="J174" s="505">
        <f>SummaryOutput!Q318</f>
        <v>0</v>
      </c>
    </row>
    <row r="175" spans="3:10">
      <c r="C175" s="140" t="str">
        <f>SummaryOutput!E319</f>
        <v>Water resources: Non-PAYG Totex - nominal (year end prices)</v>
      </c>
      <c r="D175" s="140" t="str">
        <f>SummaryOutput!G319</f>
        <v>£m</v>
      </c>
      <c r="F175" s="505">
        <f>SummaryOutput!M319</f>
        <v>10.662253164000109</v>
      </c>
      <c r="G175" s="505">
        <f>SummaryOutput!N319</f>
        <v>0</v>
      </c>
      <c r="H175" s="505">
        <f>SummaryOutput!O319</f>
        <v>0</v>
      </c>
      <c r="I175" s="505">
        <f>SummaryOutput!P319</f>
        <v>0</v>
      </c>
      <c r="J175" s="505">
        <f>SummaryOutput!Q319</f>
        <v>0</v>
      </c>
    </row>
    <row r="176" spans="3:10">
      <c r="C176" s="140" t="str">
        <f>SummaryOutput!E320</f>
        <v>RCV additions depreciation - DMMY - nominal (year end prices) POS</v>
      </c>
      <c r="D176" s="140" t="str">
        <f>SummaryOutput!G320</f>
        <v>£m</v>
      </c>
      <c r="F176" s="505">
        <f>SummaryOutput!M320</f>
        <v>6.6324299852774743E-2</v>
      </c>
      <c r="G176" s="505">
        <f>SummaryOutput!N320</f>
        <v>0</v>
      </c>
      <c r="H176" s="505">
        <f>SummaryOutput!O320</f>
        <v>0</v>
      </c>
      <c r="I176" s="505">
        <f>SummaryOutput!P320</f>
        <v>0</v>
      </c>
      <c r="J176" s="505">
        <f>SummaryOutput!Q320</f>
        <v>0</v>
      </c>
    </row>
    <row r="177" spans="3:10">
      <c r="C177" s="140" t="str">
        <f>SummaryOutput!E321</f>
        <v>Closing RCV (Post 2020 investment RCV) - DMMY - nominal (year end prices)</v>
      </c>
      <c r="D177" s="140" t="str">
        <f>SummaryOutput!G321</f>
        <v>£m</v>
      </c>
      <c r="F177" s="505">
        <f>SummaryOutput!M321</f>
        <v>10.595928864147334</v>
      </c>
      <c r="G177" s="505">
        <f>SummaryOutput!N321</f>
        <v>0</v>
      </c>
      <c r="H177" s="505">
        <f>SummaryOutput!O321</f>
        <v>0</v>
      </c>
      <c r="I177" s="505">
        <f>SummaryOutput!P321</f>
        <v>0</v>
      </c>
      <c r="J177" s="505">
        <f>SummaryOutput!Q321</f>
        <v>0</v>
      </c>
    </row>
    <row r="178" spans="3:10">
      <c r="C178" s="140" t="str">
        <f>SummaryOutput!E325</f>
        <v>Total Opening RCV - DMMY - nominal (year end prices)</v>
      </c>
      <c r="D178" s="140" t="str">
        <f>SummaryOutput!G325</f>
        <v>£m</v>
      </c>
      <c r="F178" s="505">
        <f>SummaryOutput!M325</f>
        <v>1.0529634746118646E-8</v>
      </c>
      <c r="G178" s="505">
        <f>SummaryOutput!N325</f>
        <v>0</v>
      </c>
      <c r="H178" s="505">
        <f>SummaryOutput!O325</f>
        <v>0</v>
      </c>
      <c r="I178" s="505">
        <f>SummaryOutput!P325</f>
        <v>0</v>
      </c>
      <c r="J178" s="505">
        <f>SummaryOutput!Q325</f>
        <v>0</v>
      </c>
    </row>
    <row r="179" spans="3:10">
      <c r="C179" s="140" t="str">
        <f>SummaryOutput!E326</f>
        <v>Total Closing RCV - DMMY - nominal (year end prices)</v>
      </c>
      <c r="D179" s="140" t="str">
        <f>SummaryOutput!G326</f>
        <v>£m</v>
      </c>
      <c r="F179" s="505">
        <f>SummaryOutput!M326</f>
        <v>10.595928874676968</v>
      </c>
      <c r="G179" s="505">
        <f>SummaryOutput!N326</f>
        <v>0</v>
      </c>
      <c r="H179" s="505">
        <f>SummaryOutput!O326</f>
        <v>0</v>
      </c>
      <c r="I179" s="505">
        <f>SummaryOutput!P326</f>
        <v>0</v>
      </c>
      <c r="J179" s="505">
        <f>SummaryOutput!Q326</f>
        <v>0</v>
      </c>
    </row>
    <row r="180" spans="3:10">
      <c r="C180" s="140" t="str">
        <f>SummaryOutput!E327</f>
        <v>Total RCV run off - DMMY - nominal (year end prices)</v>
      </c>
      <c r="D180" s="140" t="str">
        <f>SummaryOutput!G327</f>
        <v>£m</v>
      </c>
      <c r="F180" s="505">
        <f>SummaryOutput!M327</f>
        <v>6.6324299852774743E-2</v>
      </c>
      <c r="G180" s="505">
        <f>SummaryOutput!N327</f>
        <v>0</v>
      </c>
      <c r="H180" s="505">
        <f>SummaryOutput!O327</f>
        <v>0</v>
      </c>
      <c r="I180" s="505">
        <f>SummaryOutput!P327</f>
        <v>0</v>
      </c>
      <c r="J180" s="505">
        <f>SummaryOutput!Q327</f>
        <v>0</v>
      </c>
    </row>
    <row r="181" spans="3:10">
      <c r="C181" s="140" t="str">
        <f>SummaryOutput!E331</f>
        <v>Average RPI inflated RCV (year average) - DMMY - nominal (year average prices)</v>
      </c>
      <c r="D181" s="140" t="str">
        <f>SummaryOutput!G331</f>
        <v>£m</v>
      </c>
      <c r="F181" s="505">
        <f>SummaryOutput!M331</f>
        <v>5.2381558382394459E-9</v>
      </c>
      <c r="G181" s="505">
        <f>SummaryOutput!N331</f>
        <v>0</v>
      </c>
      <c r="H181" s="505">
        <f>SummaryOutput!O331</f>
        <v>0</v>
      </c>
      <c r="I181" s="505">
        <f>SummaryOutput!P331</f>
        <v>0</v>
      </c>
      <c r="J181" s="505">
        <f>SummaryOutput!Q331</f>
        <v>0</v>
      </c>
    </row>
    <row r="182" spans="3:10">
      <c r="C182" s="140" t="str">
        <f>SummaryOutput!E332</f>
        <v>Average CPIH inflated RCV (year average) - DMMY - nominal (year average prices)</v>
      </c>
      <c r="D182" s="140" t="str">
        <f>SummaryOutput!G332</f>
        <v>£m</v>
      </c>
      <c r="F182" s="505">
        <f>SummaryOutput!M332</f>
        <v>5.234687350071967E-9</v>
      </c>
      <c r="G182" s="505">
        <f>SummaryOutput!N332</f>
        <v>0</v>
      </c>
      <c r="H182" s="505">
        <f>SummaryOutput!O332</f>
        <v>0</v>
      </c>
      <c r="I182" s="505">
        <f>SummaryOutput!P332</f>
        <v>0</v>
      </c>
      <c r="J182" s="505">
        <f>SummaryOutput!Q332</f>
        <v>0</v>
      </c>
    </row>
    <row r="183" spans="3:10">
      <c r="C183" s="140" t="str">
        <f>SummaryOutput!E333</f>
        <v>Average post 2020 investment RCV (year average) - DMMY - nominal (year average prices)</v>
      </c>
      <c r="D183" s="140" t="str">
        <f>SummaryOutput!G333</f>
        <v>£m</v>
      </c>
      <c r="F183" s="505">
        <f>SummaryOutput!M333</f>
        <v>5.2693898745928696</v>
      </c>
      <c r="G183" s="505">
        <f>SummaryOutput!N333</f>
        <v>0</v>
      </c>
      <c r="H183" s="505">
        <f>SummaryOutput!O333</f>
        <v>0</v>
      </c>
      <c r="I183" s="505">
        <f>SummaryOutput!P333</f>
        <v>0</v>
      </c>
      <c r="J183" s="505">
        <f>SummaryOutput!Q333</f>
        <v>0</v>
      </c>
    </row>
    <row r="184" spans="3:10">
      <c r="C184" s="140" t="str">
        <f>SummaryOutput!E334</f>
        <v>Average total RCV (year average) - DMMY - nominal (year average prices)</v>
      </c>
      <c r="D184" s="140" t="str">
        <f>SummaryOutput!G334</f>
        <v>£m</v>
      </c>
      <c r="F184" s="505">
        <f>SummaryOutput!M334</f>
        <v>5.2693898850657126</v>
      </c>
      <c r="G184" s="505">
        <f>SummaryOutput!N334</f>
        <v>0</v>
      </c>
      <c r="H184" s="505">
        <f>SummaryOutput!O334</f>
        <v>0</v>
      </c>
      <c r="I184" s="505">
        <f>SummaryOutput!P334</f>
        <v>0</v>
      </c>
      <c r="J184" s="505">
        <f>SummaryOutput!Q334</f>
        <v>0</v>
      </c>
    </row>
    <row r="185" spans="3:10">
      <c r="C185" s="140" t="str">
        <f>SummaryOutput!E338</f>
        <v>Regulatory equity notional (PR19FD)</v>
      </c>
      <c r="D185" s="140" t="str">
        <f>SummaryOutput!G338</f>
        <v>%</v>
      </c>
      <c r="F185" s="505">
        <f>SummaryOutput!M338</f>
        <v>0.4</v>
      </c>
      <c r="G185" s="505">
        <f>SummaryOutput!N338</f>
        <v>0.4</v>
      </c>
      <c r="H185" s="505">
        <f>SummaryOutput!O338</f>
        <v>0.4</v>
      </c>
      <c r="I185" s="505">
        <f>SummaryOutput!P338</f>
        <v>0.4</v>
      </c>
      <c r="J185" s="505">
        <f>SummaryOutput!Q338</f>
        <v>0.4</v>
      </c>
    </row>
    <row r="186" spans="3:10">
      <c r="C186" s="140" t="str">
        <f>SummaryOutput!E339</f>
        <v>Notional regulated equity - DMMY - real (2017-18 prices)</v>
      </c>
      <c r="D186" s="140" t="str">
        <f>SummaryOutput!G339</f>
        <v>£m</v>
      </c>
      <c r="F186" s="505">
        <f>SummaryOutput!M339</f>
        <v>2.0132586848738039</v>
      </c>
      <c r="G186" s="505">
        <f>SummaryOutput!N339</f>
        <v>0</v>
      </c>
      <c r="H186" s="505">
        <f>SummaryOutput!O339</f>
        <v>0</v>
      </c>
      <c r="I186" s="505">
        <f>SummaryOutput!P339</f>
        <v>0</v>
      </c>
      <c r="J186" s="505">
        <f>SummaryOutput!Q339</f>
        <v>0</v>
      </c>
    </row>
    <row r="187" spans="3:10">
      <c r="C187" s="140" t="str">
        <f>SummaryOutput!E343</f>
        <v>Regulatory equity actual</v>
      </c>
      <c r="D187" s="140" t="str">
        <f>SummaryOutput!G343</f>
        <v>%</v>
      </c>
      <c r="F187" s="505">
        <f>SummaryOutput!M343</f>
        <v>0</v>
      </c>
      <c r="G187" s="505">
        <f>SummaryOutput!N343</f>
        <v>0</v>
      </c>
      <c r="H187" s="505">
        <f>SummaryOutput!O343</f>
        <v>0</v>
      </c>
      <c r="I187" s="505">
        <f>SummaryOutput!P343</f>
        <v>0</v>
      </c>
      <c r="J187" s="505">
        <f>SummaryOutput!Q343</f>
        <v>0</v>
      </c>
    </row>
    <row r="188" spans="3:10">
      <c r="C188" s="140" t="str">
        <f>SummaryOutput!E344</f>
        <v>Actual regulated equity - DMMY - real (2017-18 prices)</v>
      </c>
      <c r="D188" s="140" t="str">
        <f>SummaryOutput!G344</f>
        <v>£m</v>
      </c>
      <c r="F188" s="505">
        <f>SummaryOutput!M344</f>
        <v>0</v>
      </c>
      <c r="G188" s="505">
        <f>SummaryOutput!N344</f>
        <v>0</v>
      </c>
      <c r="H188" s="505">
        <f>SummaryOutput!O344</f>
        <v>0</v>
      </c>
      <c r="I188" s="505">
        <f>SummaryOutput!P344</f>
        <v>0</v>
      </c>
      <c r="J188" s="505">
        <f>SummaryOutput!Q344</f>
        <v>0</v>
      </c>
    </row>
    <row r="189" spans="3:10">
      <c r="C189" s="140" t="str">
        <f>SummaryOutput!E351</f>
        <v xml:space="preserve">Total: RCV at 31 March 2020 expressed in March 2020 prices </v>
      </c>
      <c r="D189" s="140" t="str">
        <f>SummaryOutput!G351</f>
        <v>£m</v>
      </c>
      <c r="F189" s="505">
        <f>SummaryOutput!M351</f>
        <v>151.8373506861216</v>
      </c>
      <c r="G189" s="505">
        <f>SummaryOutput!N351</f>
        <v>0</v>
      </c>
      <c r="H189" s="505">
        <f>SummaryOutput!O351</f>
        <v>0</v>
      </c>
      <c r="I189" s="505">
        <f>SummaryOutput!P351</f>
        <v>0</v>
      </c>
      <c r="J189" s="505">
        <f>SummaryOutput!Q351</f>
        <v>0</v>
      </c>
    </row>
    <row r="190" spans="3:10">
      <c r="C190" s="140" t="str">
        <f>SummaryOutput!E352</f>
        <v xml:space="preserve">Total: Indexation roll forward in 2021 update </v>
      </c>
      <c r="D190" s="140" t="str">
        <f>SummaryOutput!G352</f>
        <v>£m</v>
      </c>
      <c r="F190" s="505">
        <f>SummaryOutput!M352</f>
        <v>1.5379473826402927</v>
      </c>
      <c r="G190" s="505">
        <f>SummaryOutput!N352</f>
        <v>0</v>
      </c>
      <c r="H190" s="505">
        <f>SummaryOutput!O352</f>
        <v>0</v>
      </c>
      <c r="I190" s="505">
        <f>SummaryOutput!P352</f>
        <v>0</v>
      </c>
      <c r="J190" s="505">
        <f>SummaryOutput!Q352</f>
        <v>0</v>
      </c>
    </row>
    <row r="191" spans="3:10">
      <c r="C191" s="140" t="str">
        <f>SummaryOutput!E353</f>
        <v xml:space="preserve">Total: RCV at 31 March 2020 expressed in March 2021 prices </v>
      </c>
      <c r="D191" s="140" t="str">
        <f>SummaryOutput!G353</f>
        <v>£m</v>
      </c>
      <c r="F191" s="505">
        <f>SummaryOutput!M353</f>
        <v>153.37529806876188</v>
      </c>
      <c r="G191" s="505">
        <f>SummaryOutput!N353</f>
        <v>0</v>
      </c>
      <c r="H191" s="505">
        <f>SummaryOutput!O353</f>
        <v>0</v>
      </c>
      <c r="I191" s="505">
        <f>SummaryOutput!P353</f>
        <v>0</v>
      </c>
      <c r="J191" s="505">
        <f>SummaryOutput!Q353</f>
        <v>0</v>
      </c>
    </row>
    <row r="192" spans="3:10">
      <c r="C192" s="140" t="str">
        <f>SummaryOutput!E355</f>
        <v xml:space="preserve">Total: RCV at 31 March 2021 expressed in March 2021 prices </v>
      </c>
      <c r="D192" s="140" t="str">
        <f>SummaryOutput!G355</f>
        <v>£m</v>
      </c>
      <c r="F192" s="505">
        <f>SummaryOutput!M355</f>
        <v>0</v>
      </c>
      <c r="G192" s="505">
        <f>SummaryOutput!N355</f>
        <v>168.1692026135062</v>
      </c>
      <c r="H192" s="505">
        <f>SummaryOutput!O355</f>
        <v>0</v>
      </c>
      <c r="I192" s="505">
        <f>SummaryOutput!P355</f>
        <v>0</v>
      </c>
      <c r="J192" s="505">
        <f>SummaryOutput!Q355</f>
        <v>0</v>
      </c>
    </row>
    <row r="193" spans="3:10">
      <c r="C193" s="140" t="str">
        <f>SummaryOutput!E356</f>
        <v xml:space="preserve">Total: Indexation roll forward in 2022 update </v>
      </c>
      <c r="D193" s="140" t="str">
        <f>SummaryOutput!G356</f>
        <v>£m</v>
      </c>
      <c r="F193" s="505">
        <f>SummaryOutput!M356</f>
        <v>0</v>
      </c>
      <c r="G193" s="505">
        <f>SummaryOutput!N356</f>
        <v>0</v>
      </c>
      <c r="H193" s="505">
        <f>SummaryOutput!O356</f>
        <v>0</v>
      </c>
      <c r="I193" s="505">
        <f>SummaryOutput!P356</f>
        <v>0</v>
      </c>
      <c r="J193" s="505">
        <f>SummaryOutput!Q356</f>
        <v>0</v>
      </c>
    </row>
    <row r="194" spans="3:10">
      <c r="C194" s="140" t="str">
        <f>SummaryOutput!E357</f>
        <v xml:space="preserve">Total: RCV at 31 March 2021 expressed in March 2022 prices </v>
      </c>
      <c r="D194" s="140" t="str">
        <f>SummaryOutput!G357</f>
        <v>£m</v>
      </c>
      <c r="F194" s="505">
        <f>SummaryOutput!M357</f>
        <v>0</v>
      </c>
      <c r="G194" s="505">
        <f>SummaryOutput!N357</f>
        <v>0</v>
      </c>
      <c r="H194" s="505">
        <f>SummaryOutput!O357</f>
        <v>0</v>
      </c>
      <c r="I194" s="505">
        <f>SummaryOutput!P357</f>
        <v>0</v>
      </c>
      <c r="J194" s="505">
        <f>SummaryOutput!Q357</f>
        <v>0</v>
      </c>
    </row>
    <row r="195" spans="3:10">
      <c r="C195" s="140" t="str">
        <f>SummaryOutput!E359</f>
        <v xml:space="preserve">Total: RCV at 31 March 2022 expressed in March 2022 prices </v>
      </c>
      <c r="D195" s="140" t="str">
        <f>SummaryOutput!G359</f>
        <v>£m</v>
      </c>
      <c r="F195" s="505">
        <f>SummaryOutput!M359</f>
        <v>0</v>
      </c>
      <c r="G195" s="505">
        <f>SummaryOutput!N359</f>
        <v>0</v>
      </c>
      <c r="H195" s="505">
        <f>SummaryOutput!O359</f>
        <v>0</v>
      </c>
      <c r="I195" s="505">
        <f>SummaryOutput!P359</f>
        <v>0</v>
      </c>
      <c r="J195" s="505">
        <f>SummaryOutput!Q359</f>
        <v>0</v>
      </c>
    </row>
    <row r="196" spans="3:10">
      <c r="C196" s="140" t="str">
        <f>SummaryOutput!E360</f>
        <v xml:space="preserve">Total: Indexation roll forward in 2023 update </v>
      </c>
      <c r="D196" s="140" t="str">
        <f>SummaryOutput!G360</f>
        <v>£m</v>
      </c>
      <c r="F196" s="505">
        <f>SummaryOutput!M360</f>
        <v>0</v>
      </c>
      <c r="G196" s="505">
        <f>SummaryOutput!N360</f>
        <v>0</v>
      </c>
      <c r="H196" s="505">
        <f>SummaryOutput!O360</f>
        <v>0</v>
      </c>
      <c r="I196" s="505">
        <f>SummaryOutput!P360</f>
        <v>0</v>
      </c>
      <c r="J196" s="505">
        <f>SummaryOutput!Q360</f>
        <v>0</v>
      </c>
    </row>
    <row r="197" spans="3:10">
      <c r="C197" s="140" t="str">
        <f>SummaryOutput!E361</f>
        <v xml:space="preserve">Total: RCV at 31 March 2022 expressed in March 2023 prices </v>
      </c>
      <c r="D197" s="140" t="str">
        <f>SummaryOutput!G361</f>
        <v>£m</v>
      </c>
      <c r="F197" s="505">
        <f>SummaryOutput!M361</f>
        <v>0</v>
      </c>
      <c r="G197" s="505">
        <f>SummaryOutput!N361</f>
        <v>0</v>
      </c>
      <c r="H197" s="505">
        <f>SummaryOutput!O361</f>
        <v>0</v>
      </c>
      <c r="I197" s="505">
        <f>SummaryOutput!P361</f>
        <v>0</v>
      </c>
      <c r="J197" s="505">
        <f>SummaryOutput!Q361</f>
        <v>0</v>
      </c>
    </row>
    <row r="198" spans="3:10">
      <c r="C198" s="140" t="str">
        <f>SummaryOutput!E363</f>
        <v xml:space="preserve">Total: RCV at 31 March 2023 expressed in March 2023 prices </v>
      </c>
      <c r="D198" s="140" t="str">
        <f>SummaryOutput!G363</f>
        <v>£m</v>
      </c>
      <c r="F198" s="505">
        <f>SummaryOutput!M363</f>
        <v>0</v>
      </c>
      <c r="G198" s="505">
        <f>SummaryOutput!N363</f>
        <v>0</v>
      </c>
      <c r="H198" s="505">
        <f>SummaryOutput!O363</f>
        <v>0</v>
      </c>
      <c r="I198" s="505">
        <f>SummaryOutput!P363</f>
        <v>0</v>
      </c>
      <c r="J198" s="505">
        <f>SummaryOutput!Q363</f>
        <v>0</v>
      </c>
    </row>
    <row r="199" spans="3:10">
      <c r="C199" s="140" t="str">
        <f>SummaryOutput!E364</f>
        <v xml:space="preserve">Total: Indexation roll forward in 2024 update </v>
      </c>
      <c r="D199" s="140" t="str">
        <f>SummaryOutput!G364</f>
        <v>£m</v>
      </c>
      <c r="F199" s="505">
        <f>SummaryOutput!M364</f>
        <v>0</v>
      </c>
      <c r="G199" s="505">
        <f>SummaryOutput!N364</f>
        <v>0</v>
      </c>
      <c r="H199" s="505">
        <f>SummaryOutput!O364</f>
        <v>0</v>
      </c>
      <c r="I199" s="505">
        <f>SummaryOutput!P364</f>
        <v>0</v>
      </c>
      <c r="J199" s="505">
        <f>SummaryOutput!Q364</f>
        <v>0</v>
      </c>
    </row>
    <row r="200" spans="3:10">
      <c r="C200" s="140" t="str">
        <f>SummaryOutput!E365</f>
        <v xml:space="preserve">Total: RCV at 31 March 2023 expressed in March 2024 prices </v>
      </c>
      <c r="D200" s="140" t="str">
        <f>SummaryOutput!G365</f>
        <v>£m</v>
      </c>
      <c r="F200" s="505">
        <f>SummaryOutput!M365</f>
        <v>0</v>
      </c>
      <c r="G200" s="505">
        <f>SummaryOutput!N365</f>
        <v>0</v>
      </c>
      <c r="H200" s="505">
        <f>SummaryOutput!O365</f>
        <v>0</v>
      </c>
      <c r="I200" s="505">
        <f>SummaryOutput!P365</f>
        <v>0</v>
      </c>
      <c r="J200" s="505">
        <f>SummaryOutput!Q365</f>
        <v>0</v>
      </c>
    </row>
    <row r="201" spans="3:10">
      <c r="C201" s="140" t="str">
        <f>SummaryOutput!E367</f>
        <v xml:space="preserve">Total: RCV at 31 March 2024 expressed in March 2024 prices </v>
      </c>
      <c r="D201" s="140" t="str">
        <f>SummaryOutput!G367</f>
        <v>£m</v>
      </c>
      <c r="F201" s="505">
        <f>SummaryOutput!M367</f>
        <v>0</v>
      </c>
      <c r="G201" s="505">
        <f>SummaryOutput!N367</f>
        <v>0</v>
      </c>
      <c r="H201" s="505">
        <f>SummaryOutput!O367</f>
        <v>0</v>
      </c>
      <c r="I201" s="505">
        <f>SummaryOutput!P367</f>
        <v>0</v>
      </c>
      <c r="J201" s="505">
        <f>SummaryOutput!Q367</f>
        <v>0</v>
      </c>
    </row>
    <row r="202" spans="3:10">
      <c r="C202" s="140" t="str">
        <f>SummaryOutput!E368</f>
        <v xml:space="preserve">Total: Indexation roll forward in 2025 update </v>
      </c>
      <c r="D202" s="140" t="str">
        <f>SummaryOutput!G368</f>
        <v>£m</v>
      </c>
      <c r="F202" s="505">
        <f>SummaryOutput!M368</f>
        <v>0</v>
      </c>
      <c r="G202" s="505">
        <f>SummaryOutput!N368</f>
        <v>0</v>
      </c>
      <c r="H202" s="505">
        <f>SummaryOutput!O368</f>
        <v>0</v>
      </c>
      <c r="I202" s="505">
        <f>SummaryOutput!P368</f>
        <v>0</v>
      </c>
      <c r="J202" s="505">
        <f>SummaryOutput!Q368</f>
        <v>0</v>
      </c>
    </row>
    <row r="203" spans="3:10">
      <c r="C203" s="140" t="str">
        <f>SummaryOutput!E369</f>
        <v xml:space="preserve">Total: RCV at 31 March 2024 expressed in March 2025 prices </v>
      </c>
      <c r="D203" s="140" t="str">
        <f>SummaryOutput!G369</f>
        <v>£m</v>
      </c>
      <c r="F203" s="505">
        <f>SummaryOutput!M369</f>
        <v>0</v>
      </c>
      <c r="G203" s="505">
        <f>SummaryOutput!N369</f>
        <v>0</v>
      </c>
      <c r="H203" s="505">
        <f>SummaryOutput!O369</f>
        <v>0</v>
      </c>
      <c r="I203" s="505">
        <f>SummaryOutput!P369</f>
        <v>0</v>
      </c>
      <c r="J203" s="505">
        <f>SummaryOutput!Q369</f>
        <v>0</v>
      </c>
    </row>
    <row r="204" spans="3:10">
      <c r="C204" s="140" t="str">
        <f>SummaryOutput!E373</f>
        <v>Total: Actual wedge opening RCV (RPI inflated RCV) - nominal (year end prices)</v>
      </c>
      <c r="D204" s="140" t="str">
        <f>SummaryOutput!G373</f>
        <v>£m</v>
      </c>
      <c r="F204" s="505">
        <f>SummaryOutput!M373</f>
        <v>76.738462041057232</v>
      </c>
      <c r="G204" s="505">
        <f>SummaryOutput!N373</f>
        <v>0</v>
      </c>
      <c r="H204" s="505">
        <f>SummaryOutput!O373</f>
        <v>0</v>
      </c>
      <c r="I204" s="505">
        <f>SummaryOutput!P373</f>
        <v>0</v>
      </c>
      <c r="J204" s="505">
        <f>SummaryOutput!Q373</f>
        <v>0</v>
      </c>
    </row>
    <row r="205" spans="3:10">
      <c r="C205" s="140" t="str">
        <f>SummaryOutput!E374</f>
        <v>Total: Actual wedge RCV - CPI(H) + RPI wedge bf depreciation - nominal (year end prices)</v>
      </c>
      <c r="D205" s="140" t="str">
        <f>SummaryOutput!G374</f>
        <v>£m</v>
      </c>
      <c r="F205" s="505">
        <f>SummaryOutput!M374</f>
        <v>3.5025959365726376</v>
      </c>
      <c r="G205" s="505">
        <f>SummaryOutput!N374</f>
        <v>0</v>
      </c>
      <c r="H205" s="505">
        <f>SummaryOutput!O374</f>
        <v>0</v>
      </c>
      <c r="I205" s="505">
        <f>SummaryOutput!P374</f>
        <v>0</v>
      </c>
      <c r="J205" s="505">
        <f>SummaryOutput!Q374</f>
        <v>0</v>
      </c>
    </row>
    <row r="206" spans="3:10">
      <c r="C206" s="140" t="str">
        <f>SummaryOutput!E375</f>
        <v>Total: Actual wedge closing RCV (RPI inflated RCV) - nominal (year end prices)</v>
      </c>
      <c r="D206" s="140" t="str">
        <f>SummaryOutput!G375</f>
        <v>£m</v>
      </c>
      <c r="F206" s="505">
        <f>SummaryOutput!M375</f>
        <v>73.235866104484614</v>
      </c>
      <c r="G206" s="505">
        <f>SummaryOutput!N375</f>
        <v>0</v>
      </c>
      <c r="H206" s="505">
        <f>SummaryOutput!O375</f>
        <v>0</v>
      </c>
      <c r="I206" s="505">
        <f>SummaryOutput!P375</f>
        <v>0</v>
      </c>
      <c r="J206" s="505">
        <f>SummaryOutput!Q375</f>
        <v>0</v>
      </c>
    </row>
    <row r="207" spans="3:10">
      <c r="C207" s="140" t="str">
        <f>SummaryOutput!E379</f>
        <v>Total: Opening RCV (CPIH inflated RCV) - nominal (year end prices)</v>
      </c>
      <c r="D207" s="140" t="str">
        <f>SummaryOutput!G379</f>
        <v>£m</v>
      </c>
      <c r="F207" s="505">
        <f>SummaryOutput!M379</f>
        <v>76.687649034380939</v>
      </c>
      <c r="G207" s="505">
        <f>SummaryOutput!N379</f>
        <v>0</v>
      </c>
      <c r="H207" s="505">
        <f>SummaryOutput!O379</f>
        <v>0</v>
      </c>
      <c r="I207" s="505">
        <f>SummaryOutput!P379</f>
        <v>0</v>
      </c>
      <c r="J207" s="505">
        <f>SummaryOutput!Q379</f>
        <v>0</v>
      </c>
    </row>
    <row r="208" spans="3:10">
      <c r="C208" s="140" t="str">
        <f>SummaryOutput!E380</f>
        <v>Total: RCV - CPI(H) bf depreciation - nominal (year end prices)</v>
      </c>
      <c r="D208" s="140" t="str">
        <f>SummaryOutput!G380</f>
        <v>£m</v>
      </c>
      <c r="F208" s="505">
        <f>SummaryOutput!M380</f>
        <v>3.5002766637337546</v>
      </c>
      <c r="G208" s="505">
        <f>SummaryOutput!N380</f>
        <v>0</v>
      </c>
      <c r="H208" s="505">
        <f>SummaryOutput!O380</f>
        <v>0</v>
      </c>
      <c r="I208" s="505">
        <f>SummaryOutput!P380</f>
        <v>0</v>
      </c>
      <c r="J208" s="505">
        <f>SummaryOutput!Q380</f>
        <v>0</v>
      </c>
    </row>
    <row r="209" spans="3:10">
      <c r="C209" s="140" t="str">
        <f>SummaryOutput!E381</f>
        <v>Total: Other adjustments CPI(H) - nominal (year end prices)</v>
      </c>
      <c r="D209" s="140" t="str">
        <f>SummaryOutput!G381</f>
        <v>£m</v>
      </c>
      <c r="F209" s="505">
        <f>SummaryOutput!M381</f>
        <v>0</v>
      </c>
      <c r="G209" s="505">
        <f>SummaryOutput!N381</f>
        <v>0</v>
      </c>
      <c r="H209" s="505">
        <f>SummaryOutput!O381</f>
        <v>0</v>
      </c>
      <c r="I209" s="505">
        <f>SummaryOutput!P381</f>
        <v>0</v>
      </c>
      <c r="J209" s="505">
        <f>SummaryOutput!Q381</f>
        <v>0</v>
      </c>
    </row>
    <row r="210" spans="3:10">
      <c r="C210" s="140" t="str">
        <f>SummaryOutput!E382</f>
        <v>Total: Closing RCV (CPIH inflated RCV) - nominal (year end prices)</v>
      </c>
      <c r="D210" s="140" t="str">
        <f>SummaryOutput!G382</f>
        <v>£m</v>
      </c>
      <c r="F210" s="505">
        <f>SummaryOutput!M382</f>
        <v>73.187372370647196</v>
      </c>
      <c r="G210" s="505">
        <f>SummaryOutput!N382</f>
        <v>0</v>
      </c>
      <c r="H210" s="505">
        <f>SummaryOutput!O382</f>
        <v>0</v>
      </c>
      <c r="I210" s="505">
        <f>SummaryOutput!P382</f>
        <v>0</v>
      </c>
      <c r="J210" s="505">
        <f>SummaryOutput!Q382</f>
        <v>0</v>
      </c>
    </row>
    <row r="211" spans="3:10">
      <c r="C211" s="140" t="str">
        <f>SummaryOutput!E386</f>
        <v>Total: Opening RCV (Post 2020 investment RCV) - nominal (year end prices)</v>
      </c>
      <c r="D211" s="140" t="str">
        <f>SummaryOutput!G386</f>
        <v>£m</v>
      </c>
      <c r="F211" s="505">
        <f>SummaryOutput!M386</f>
        <v>0</v>
      </c>
      <c r="G211" s="505">
        <f>SummaryOutput!N386</f>
        <v>0</v>
      </c>
      <c r="H211" s="505">
        <f>SummaryOutput!O386</f>
        <v>0</v>
      </c>
      <c r="I211" s="505">
        <f>SummaryOutput!P386</f>
        <v>0</v>
      </c>
      <c r="J211" s="505">
        <f>SummaryOutput!Q386</f>
        <v>0</v>
      </c>
    </row>
    <row r="212" spans="3:10">
      <c r="C212" s="140" t="str">
        <f>SummaryOutput!E387</f>
        <v>Total: Water resources: Non-PAYG Totex - nominal (year end prices)</v>
      </c>
      <c r="D212" s="140" t="str">
        <f>SummaryOutput!G387</f>
        <v>£m</v>
      </c>
      <c r="F212" s="505">
        <f>SummaryOutput!M387</f>
        <v>22.023906244688028</v>
      </c>
      <c r="G212" s="505">
        <f>SummaryOutput!N387</f>
        <v>0</v>
      </c>
      <c r="H212" s="505">
        <f>SummaryOutput!O387</f>
        <v>0</v>
      </c>
      <c r="I212" s="505">
        <f>SummaryOutput!P387</f>
        <v>0</v>
      </c>
      <c r="J212" s="505">
        <f>SummaryOutput!Q387</f>
        <v>0</v>
      </c>
    </row>
    <row r="213" spans="3:10">
      <c r="C213" s="140" t="str">
        <f>SummaryOutput!E388</f>
        <v>Total: RCV additions depreciation - nominal (year end prices) POS</v>
      </c>
      <c r="D213" s="140" t="str">
        <f>SummaryOutput!G388</f>
        <v>£m</v>
      </c>
      <c r="F213" s="505">
        <f>SummaryOutput!M388</f>
        <v>0.27794210631359939</v>
      </c>
      <c r="G213" s="505">
        <f>SummaryOutput!N388</f>
        <v>0</v>
      </c>
      <c r="H213" s="505">
        <f>SummaryOutput!O388</f>
        <v>0</v>
      </c>
      <c r="I213" s="505">
        <f>SummaryOutput!P388</f>
        <v>0</v>
      </c>
      <c r="J213" s="505">
        <f>SummaryOutput!Q388</f>
        <v>0</v>
      </c>
    </row>
    <row r="214" spans="3:10">
      <c r="C214" s="140" t="str">
        <f>SummaryOutput!E389</f>
        <v>Total: Closing RCV (Post 2020 investment RCV) - nominal (year end prices)</v>
      </c>
      <c r="D214" s="140" t="str">
        <f>SummaryOutput!G389</f>
        <v>£m</v>
      </c>
      <c r="F214" s="505">
        <f>SummaryOutput!M389</f>
        <v>21.745964138374426</v>
      </c>
      <c r="G214" s="505">
        <f>SummaryOutput!N389</f>
        <v>0</v>
      </c>
      <c r="H214" s="505">
        <f>SummaryOutput!O389</f>
        <v>0</v>
      </c>
      <c r="I214" s="505">
        <f>SummaryOutput!P389</f>
        <v>0</v>
      </c>
      <c r="J214" s="505">
        <f>SummaryOutput!Q389</f>
        <v>0</v>
      </c>
    </row>
    <row r="215" spans="3:10">
      <c r="C215" s="140" t="str">
        <f>SummaryOutput!E393</f>
        <v>Total: Total Opening RCV - nominal (year end prices)</v>
      </c>
      <c r="D215" s="140" t="str">
        <f>SummaryOutput!G393</f>
        <v>£m</v>
      </c>
      <c r="F215" s="505">
        <f>SummaryOutput!M393</f>
        <v>153.42611107543817</v>
      </c>
      <c r="G215" s="505">
        <f>SummaryOutput!N393</f>
        <v>0</v>
      </c>
      <c r="H215" s="505">
        <f>SummaryOutput!O393</f>
        <v>0</v>
      </c>
      <c r="I215" s="505">
        <f>SummaryOutput!P393</f>
        <v>0</v>
      </c>
      <c r="J215" s="505">
        <f>SummaryOutput!Q393</f>
        <v>0</v>
      </c>
    </row>
    <row r="216" spans="3:10">
      <c r="C216" s="140" t="str">
        <f>SummaryOutput!E394</f>
        <v>Total: Total Closing RCV - nominal (year end prices)</v>
      </c>
      <c r="D216" s="140" t="str">
        <f>SummaryOutput!G394</f>
        <v>£m</v>
      </c>
      <c r="F216" s="505">
        <f>SummaryOutput!M394</f>
        <v>168.16920261350626</v>
      </c>
      <c r="G216" s="505">
        <f>SummaryOutput!N394</f>
        <v>0</v>
      </c>
      <c r="H216" s="505">
        <f>SummaryOutput!O394</f>
        <v>0</v>
      </c>
      <c r="I216" s="505">
        <f>SummaryOutput!P394</f>
        <v>0</v>
      </c>
      <c r="J216" s="505">
        <f>SummaryOutput!Q394</f>
        <v>0</v>
      </c>
    </row>
    <row r="217" spans="3:10">
      <c r="C217" s="140" t="str">
        <f>SummaryOutput!E395</f>
        <v>Total: Total RCV run off - nominal (year end prices)</v>
      </c>
      <c r="D217" s="140" t="str">
        <f>SummaryOutput!G395</f>
        <v>£m</v>
      </c>
      <c r="F217" s="505">
        <f>SummaryOutput!M395</f>
        <v>7.2808147066199913</v>
      </c>
      <c r="G217" s="505">
        <f>SummaryOutput!N395</f>
        <v>0</v>
      </c>
      <c r="H217" s="505">
        <f>SummaryOutput!O395</f>
        <v>0</v>
      </c>
      <c r="I217" s="505">
        <f>SummaryOutput!P395</f>
        <v>0</v>
      </c>
      <c r="J217" s="505">
        <f>SummaryOutput!Q395</f>
        <v>0</v>
      </c>
    </row>
    <row r="218" spans="3:10">
      <c r="C218" s="140" t="str">
        <f>SummaryOutput!E399</f>
        <v>Total: Average RPI inflated RCV (year average) - nominal (year average prices)</v>
      </c>
      <c r="D218" s="140" t="str">
        <f>SummaryOutput!G399</f>
        <v>£m</v>
      </c>
      <c r="F218" s="505">
        <f>SummaryOutput!M399</f>
        <v>74.582720997021411</v>
      </c>
      <c r="G218" s="505">
        <f>SummaryOutput!N399</f>
        <v>0</v>
      </c>
      <c r="H218" s="505">
        <f>SummaryOutput!O399</f>
        <v>0</v>
      </c>
      <c r="I218" s="505">
        <f>SummaryOutput!P399</f>
        <v>0</v>
      </c>
      <c r="J218" s="505">
        <f>SummaryOutput!Q399</f>
        <v>0</v>
      </c>
    </row>
    <row r="219" spans="3:10">
      <c r="C219" s="140" t="str">
        <f>SummaryOutput!E400</f>
        <v>Total: Average CPIH inflated RCV (year average) - nominal (year average prices)</v>
      </c>
      <c r="D219" s="140" t="str">
        <f>SummaryOutput!G400</f>
        <v>£m</v>
      </c>
      <c r="F219" s="505">
        <f>SummaryOutput!M400</f>
        <v>74.533335432088776</v>
      </c>
      <c r="G219" s="505">
        <f>SummaryOutput!N400</f>
        <v>0</v>
      </c>
      <c r="H219" s="505">
        <f>SummaryOutput!O400</f>
        <v>0</v>
      </c>
      <c r="I219" s="505">
        <f>SummaryOutput!P400</f>
        <v>0</v>
      </c>
      <c r="J219" s="505">
        <f>SummaryOutput!Q400</f>
        <v>0</v>
      </c>
    </row>
    <row r="220" spans="3:10">
      <c r="C220" s="140" t="str">
        <f>SummaryOutput!E401</f>
        <v>Total: Average post 2020 investment RCV (year average) - nominal (year average prices)</v>
      </c>
      <c r="D220" s="140" t="str">
        <f>SummaryOutput!G401</f>
        <v>£m</v>
      </c>
      <c r="F220" s="505">
        <f>SummaryOutput!M401</f>
        <v>10.81433866847981</v>
      </c>
      <c r="G220" s="505">
        <f>SummaryOutput!N401</f>
        <v>0</v>
      </c>
      <c r="H220" s="505">
        <f>SummaryOutput!O401</f>
        <v>0</v>
      </c>
      <c r="I220" s="505">
        <f>SummaryOutput!P401</f>
        <v>0</v>
      </c>
      <c r="J220" s="505">
        <f>SummaryOutput!Q401</f>
        <v>0</v>
      </c>
    </row>
    <row r="221" spans="3:10">
      <c r="C221" s="140" t="str">
        <f>SummaryOutput!E402</f>
        <v>Total: Average total RCV (year average) - nominal (year average prices)</v>
      </c>
      <c r="D221" s="140" t="str">
        <f>SummaryOutput!G402</f>
        <v>£m</v>
      </c>
      <c r="F221" s="505">
        <f>SummaryOutput!M402</f>
        <v>159.93039509759001</v>
      </c>
      <c r="G221" s="505">
        <f>SummaryOutput!N402</f>
        <v>0</v>
      </c>
      <c r="H221" s="505">
        <f>SummaryOutput!O402</f>
        <v>0</v>
      </c>
      <c r="I221" s="505">
        <f>SummaryOutput!P402</f>
        <v>0</v>
      </c>
      <c r="J221" s="505">
        <f>SummaryOutput!Q402</f>
        <v>0</v>
      </c>
    </row>
    <row r="222" spans="3:10">
      <c r="C222" s="140" t="str">
        <f>SummaryOutput!E406</f>
        <v>Regulatory equity notional (PR19FD)</v>
      </c>
      <c r="D222" s="140" t="str">
        <f>SummaryOutput!G406</f>
        <v>%</v>
      </c>
      <c r="F222" s="505">
        <f>SummaryOutput!M406</f>
        <v>0.4</v>
      </c>
      <c r="G222" s="505">
        <f>SummaryOutput!N406</f>
        <v>0.4</v>
      </c>
      <c r="H222" s="505">
        <f>SummaryOutput!O406</f>
        <v>0.4</v>
      </c>
      <c r="I222" s="505">
        <f>SummaryOutput!P406</f>
        <v>0.4</v>
      </c>
      <c r="J222" s="505">
        <f>SummaryOutput!Q406</f>
        <v>0.4</v>
      </c>
    </row>
    <row r="223" spans="3:10">
      <c r="C223" s="140" t="str">
        <f>SummaryOutput!E407</f>
        <v>Total: Notional equity - real (2017-18 prices)</v>
      </c>
      <c r="D223" s="140" t="str">
        <f>SummaryOutput!G407</f>
        <v>£m</v>
      </c>
      <c r="F223" s="505">
        <f>SummaryOutput!M407</f>
        <v>61.104086797233947</v>
      </c>
      <c r="G223" s="505">
        <f>SummaryOutput!N407</f>
        <v>0</v>
      </c>
      <c r="H223" s="505">
        <f>SummaryOutput!O407</f>
        <v>0</v>
      </c>
      <c r="I223" s="505">
        <f>SummaryOutput!P407</f>
        <v>0</v>
      </c>
      <c r="J223" s="505">
        <f>SummaryOutput!Q407</f>
        <v>0</v>
      </c>
    </row>
    <row r="224" spans="3:10">
      <c r="C224" s="140" t="str">
        <f>SummaryOutput!E411</f>
        <v>Regulatory equity actual</v>
      </c>
      <c r="D224" s="140" t="str">
        <f>SummaryOutput!G411</f>
        <v>%</v>
      </c>
      <c r="F224" s="505">
        <f>SummaryOutput!M411</f>
        <v>0</v>
      </c>
      <c r="G224" s="505">
        <f>SummaryOutput!N411</f>
        <v>0</v>
      </c>
      <c r="H224" s="505">
        <f>SummaryOutput!O411</f>
        <v>0</v>
      </c>
      <c r="I224" s="505">
        <f>SummaryOutput!P411</f>
        <v>0</v>
      </c>
      <c r="J224" s="505">
        <f>SummaryOutput!Q411</f>
        <v>0</v>
      </c>
    </row>
    <row r="225" spans="3:10">
      <c r="C225" s="140" t="str">
        <f>SummaryOutput!E412</f>
        <v>Total: Actual equity - real (2017-18 prices)</v>
      </c>
      <c r="D225" s="140" t="str">
        <f>SummaryOutput!G412</f>
        <v>£m</v>
      </c>
      <c r="F225" s="505">
        <f>SummaryOutput!M412</f>
        <v>0</v>
      </c>
      <c r="G225" s="505">
        <f>SummaryOutput!N412</f>
        <v>0</v>
      </c>
      <c r="H225" s="505">
        <f>SummaryOutput!O412</f>
        <v>0</v>
      </c>
      <c r="I225" s="505">
        <f>SummaryOutput!P412</f>
        <v>0</v>
      </c>
      <c r="J225" s="505">
        <f>SummaryOutput!Q412</f>
        <v>0</v>
      </c>
    </row>
    <row r="226" spans="3:10">
      <c r="C226" s="151" t="s">
        <v>1349</v>
      </c>
      <c r="D226" s="151" t="s">
        <v>368</v>
      </c>
      <c r="E226" s="140" t="str">
        <f ca="1">CONCATENATE("[…]", TEXT(NOW(),"dd/mm/yyy hh:mm:ss"))</f>
        <v>[…]01/06/2021 12:38:19</v>
      </c>
      <c r="F226" s="140" t="str">
        <f t="shared" ref="F226:J226" ca="1" si="0">CONCATENATE("[…]", TEXT(NOW(),"dd/mm/yyy hh:mm:ss"))</f>
        <v>[…]01/06/2021 12:38:19</v>
      </c>
      <c r="G226" s="140" t="str">
        <f t="shared" ca="1" si="0"/>
        <v>[…]01/06/2021 12:38:19</v>
      </c>
      <c r="H226" s="140" t="str">
        <f t="shared" ca="1" si="0"/>
        <v>[…]01/06/2021 12:38:19</v>
      </c>
      <c r="I226" s="140" t="str">
        <f t="shared" ca="1" si="0"/>
        <v>[…]01/06/2021 12:38:19</v>
      </c>
      <c r="J226" s="140" t="str">
        <f t="shared" ca="1" si="0"/>
        <v>[…]01/06/2021 12:38:19</v>
      </c>
    </row>
    <row r="227" spans="3:10">
      <c r="C227" s="151" t="s">
        <v>1350</v>
      </c>
      <c r="D227" s="151" t="s">
        <v>368</v>
      </c>
      <c r="E227" s="506"/>
    </row>
  </sheetData>
  <pageMargins left="0.70866141732283472" right="0.70866141732283472" top="0.74803149606299213" bottom="0.74803149606299213" header="0.31496062992125984" footer="0.31496062992125984"/>
  <pageSetup paperSize="9" scale="4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37"/>
  <sheetViews>
    <sheetView showGridLines="0" zoomScaleNormal="100" workbookViewId="0">
      <pane ySplit="5" topLeftCell="A6" activePane="bottomLeft" state="frozen"/>
      <selection pane="bottomLeft"/>
    </sheetView>
  </sheetViews>
  <sheetFormatPr defaultColWidth="0" defaultRowHeight="12.75" zeroHeight="1"/>
  <cols>
    <col min="1" max="1" width="1.625" style="28" customWidth="1"/>
    <col min="2" max="2" width="1.625" style="168" customWidth="1"/>
    <col min="3" max="3" width="14.375" style="28" bestFit="1"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str">
        <f ca="1" xml:space="preserve"> RIGHT(CELL("filename", $A$1), LEN(CELL("filename", $A$1)) - SEARCH("]", CELL("filename", $A$1)))</f>
        <v>Inp</v>
      </c>
      <c r="B1" s="167"/>
      <c r="C1" s="2"/>
      <c r="D1" s="2"/>
      <c r="E1" s="2"/>
      <c r="F1" s="2"/>
      <c r="G1" s="2"/>
      <c r="H1" s="563" t="str">
        <f>Inp!$F$10</f>
        <v>Portsmouth Water</v>
      </c>
      <c r="I1" s="2"/>
      <c r="J1" s="2"/>
      <c r="K1" s="2"/>
      <c r="L1" s="2"/>
      <c r="M1" s="2"/>
      <c r="N1" s="2"/>
      <c r="O1" s="2"/>
      <c r="P1" s="2"/>
      <c r="Q1" s="2"/>
      <c r="R1" s="2"/>
      <c r="S1" s="2"/>
      <c r="T1" s="2"/>
    </row>
    <row r="2" spans="1:20" s="10" customFormat="1">
      <c r="A2" s="4"/>
      <c r="B2" s="163"/>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4"/>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5"/>
      <c r="C4" s="18"/>
      <c r="D4" s="19"/>
      <c r="E4" s="8" t="str">
        <f>Time!E$86</f>
        <v>Financial Year Ending</v>
      </c>
      <c r="F4" s="20"/>
      <c r="G4" s="20"/>
      <c r="H4" s="20"/>
      <c r="J4" s="21">
        <f>Time!J$86</f>
        <v>2018</v>
      </c>
      <c r="K4" s="21">
        <f>Time!K$86</f>
        <v>2019</v>
      </c>
      <c r="L4" s="21">
        <f>Time!L$86</f>
        <v>2020</v>
      </c>
      <c r="M4" s="308">
        <f>Time!M$86</f>
        <v>2021</v>
      </c>
      <c r="N4" s="21">
        <f>Time!N$86</f>
        <v>2022</v>
      </c>
      <c r="O4" s="21">
        <f>Time!O$86</f>
        <v>2023</v>
      </c>
      <c r="P4" s="21">
        <f>Time!P$86</f>
        <v>2024</v>
      </c>
      <c r="Q4" s="21">
        <f>Time!Q$86</f>
        <v>2025</v>
      </c>
    </row>
    <row r="5" spans="1:20" s="10" customFormat="1">
      <c r="A5" s="22"/>
      <c r="B5" s="166"/>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8"/>
      <c r="C6" s="28"/>
      <c r="D6" s="28"/>
      <c r="E6" s="29"/>
      <c r="F6" s="31"/>
      <c r="G6" s="30"/>
      <c r="H6" s="31"/>
      <c r="I6" s="32"/>
      <c r="J6" s="27"/>
      <c r="K6" s="27"/>
      <c r="L6" s="27"/>
      <c r="M6" s="27"/>
      <c r="N6" s="27"/>
      <c r="O6" s="27"/>
      <c r="P6" s="27"/>
      <c r="Q6" s="27"/>
      <c r="R6" s="27"/>
      <c r="S6" s="27"/>
      <c r="T6" s="27"/>
    </row>
    <row r="7" spans="1:20" s="33" customFormat="1">
      <c r="A7" s="33" t="s">
        <v>366</v>
      </c>
      <c r="B7" s="169"/>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367</v>
      </c>
      <c r="F9" s="406" t="str">
        <f xml:space="preserve"> F_Inputs!$A$4</f>
        <v>PRT</v>
      </c>
      <c r="G9" s="34" t="s">
        <v>368</v>
      </c>
      <c r="H9" s="34"/>
      <c r="I9" s="38"/>
      <c r="J9" s="34"/>
      <c r="K9" s="34"/>
      <c r="L9" s="34"/>
      <c r="M9" s="34"/>
      <c r="N9" s="34"/>
      <c r="O9" s="34"/>
      <c r="P9" s="34"/>
      <c r="Q9" s="34"/>
      <c r="R9" s="34"/>
      <c r="S9" s="34"/>
      <c r="T9" s="34"/>
    </row>
    <row r="10" spans="1:20" s="37" customFormat="1">
      <c r="A10" s="34"/>
      <c r="B10" s="42"/>
      <c r="C10" s="34"/>
      <c r="D10" s="34"/>
      <c r="E10" s="34" t="s">
        <v>369</v>
      </c>
      <c r="F10" s="41" t="str">
        <f>INDEX(Validation!C4:C22, MATCH($F$9, Validation!B4:B22, 0))</f>
        <v>Portsmouth Water</v>
      </c>
      <c r="G10" s="34"/>
      <c r="H10" s="34"/>
      <c r="I10" s="38"/>
      <c r="J10" s="34"/>
      <c r="K10" s="34"/>
      <c r="L10" s="34"/>
      <c r="M10" s="34"/>
      <c r="N10" s="34"/>
      <c r="O10" s="34"/>
      <c r="P10" s="34"/>
      <c r="Q10" s="34"/>
      <c r="R10" s="34"/>
      <c r="S10" s="34"/>
      <c r="T10" s="34"/>
    </row>
    <row r="11" spans="1:20" s="37" customFormat="1">
      <c r="A11" s="34"/>
      <c r="B11" s="42"/>
      <c r="C11" s="34"/>
      <c r="D11" s="34"/>
      <c r="E11" s="34" t="s">
        <v>370</v>
      </c>
      <c r="F11" s="34" t="str">
        <f xml:space="preserve"> IF( OR($F$9=Validation!$B$5, $F$9=Validation!$B$8, $F$9=Validation!$B$16, $F$9=Validation!$B$18), Validation!$D$7, Validation!$D$5 )</f>
        <v>PR19FD</v>
      </c>
      <c r="G11" s="34"/>
      <c r="H11" s="34"/>
      <c r="I11" s="38"/>
      <c r="J11" s="34"/>
      <c r="K11" s="34"/>
      <c r="L11" s="34"/>
      <c r="M11" s="34"/>
      <c r="N11" s="34"/>
      <c r="O11" s="34"/>
      <c r="P11" s="34"/>
      <c r="Q11" s="34"/>
      <c r="R11" s="34"/>
      <c r="S11" s="34"/>
      <c r="T11" s="34"/>
    </row>
    <row r="12" spans="1:20" s="37" customFormat="1">
      <c r="A12" s="34"/>
      <c r="B12" s="42"/>
      <c r="C12" s="34"/>
      <c r="D12" s="34"/>
      <c r="E12" s="34" t="s">
        <v>371</v>
      </c>
      <c r="F12" s="34" t="s">
        <v>0</v>
      </c>
      <c r="G12" s="34"/>
      <c r="H12" s="34"/>
      <c r="I12" s="38"/>
      <c r="J12" s="34"/>
      <c r="K12" s="34"/>
      <c r="L12" s="34"/>
      <c r="M12" s="34"/>
      <c r="N12" s="34"/>
      <c r="O12" s="34"/>
      <c r="P12" s="34"/>
      <c r="Q12" s="34"/>
      <c r="R12" s="34"/>
      <c r="S12" s="34"/>
      <c r="T12" s="34"/>
    </row>
    <row r="13" spans="1:20" s="37" customFormat="1">
      <c r="A13" s="34"/>
      <c r="B13" s="42"/>
      <c r="C13" s="86" t="s">
        <v>372</v>
      </c>
      <c r="D13" s="34"/>
      <c r="E13" s="34" t="s">
        <v>373</v>
      </c>
      <c r="F13" s="405">
        <f xml:space="preserve"> IF( AND( $F$11 = Validation!$D$7, $F$12 &lt;&gt; Validation!$D$8 ), "Caution! PR19FD data is being used for a CMA appellant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374</v>
      </c>
      <c r="B15" s="169"/>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375</v>
      </c>
      <c r="F17" s="266">
        <v>2021</v>
      </c>
      <c r="G17" s="34" t="s">
        <v>376</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377</v>
      </c>
      <c r="B19" s="169"/>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378</v>
      </c>
      <c r="F21" s="40" t="s">
        <v>109</v>
      </c>
      <c r="G21" s="34" t="s">
        <v>379</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380</v>
      </c>
      <c r="B23" s="169"/>
    </row>
    <row r="24" spans="1:20" s="37" customFormat="1">
      <c r="A24" s="33"/>
      <c r="B24" s="169"/>
      <c r="C24" s="33" t="s">
        <v>381</v>
      </c>
      <c r="D24" s="33"/>
      <c r="E24" s="33" t="s">
        <v>107</v>
      </c>
      <c r="F24" s="33"/>
      <c r="G24" s="33" t="s">
        <v>108</v>
      </c>
      <c r="H24" s="33"/>
      <c r="I24" s="33"/>
      <c r="J24" s="33" t="s">
        <v>109</v>
      </c>
      <c r="K24" s="33" t="s">
        <v>110</v>
      </c>
      <c r="L24" s="33" t="s">
        <v>111</v>
      </c>
      <c r="M24" s="33" t="s">
        <v>112</v>
      </c>
      <c r="N24" s="33" t="s">
        <v>113</v>
      </c>
      <c r="O24" s="33" t="s">
        <v>114</v>
      </c>
      <c r="P24" s="33" t="s">
        <v>115</v>
      </c>
      <c r="Q24" s="33" t="s">
        <v>116</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382</v>
      </c>
      <c r="C26" s="34"/>
      <c r="D26" s="34"/>
      <c r="E26" s="34"/>
      <c r="F26" s="34"/>
      <c r="G26" s="34"/>
      <c r="H26" s="34"/>
      <c r="I26" s="34"/>
      <c r="J26" s="34"/>
      <c r="K26" s="34"/>
      <c r="L26" s="34"/>
      <c r="M26" s="34"/>
      <c r="N26" s="34"/>
      <c r="O26" s="34"/>
      <c r="P26" s="34"/>
      <c r="Q26" s="34"/>
      <c r="R26" s="34"/>
      <c r="S26" s="34"/>
      <c r="T26" s="34"/>
    </row>
    <row r="27" spans="1:20" s="37" customFormat="1">
      <c r="A27" s="34"/>
      <c r="B27" s="42"/>
      <c r="C27" s="34" t="s">
        <v>118</v>
      </c>
      <c r="D27" s="34"/>
      <c r="E27" s="36" t="s">
        <v>383</v>
      </c>
      <c r="F27" s="36"/>
      <c r="G27" s="28" t="s">
        <v>4</v>
      </c>
      <c r="H27" s="36"/>
      <c r="I27" s="34"/>
      <c r="J27" s="211">
        <f xml:space="preserve"> INDEX(F_Inputs!$A:$W,MATCH($C27,F_Inputs!$B:$B,0),MATCH(J$24,F_Inputs!$2:$2,0))</f>
        <v>270.60000000000002</v>
      </c>
      <c r="K27" s="211">
        <f xml:space="preserve"> INDEX(F_Inputs!$A:$W,MATCH($C27,F_Inputs!$B:$B,0),MATCH(K$24,F_Inputs!$2:$2,0))</f>
        <v>279.7</v>
      </c>
      <c r="L27" s="211">
        <f xml:space="preserve"> INDEX(F_Inputs!$A:$W,MATCH($C27,F_Inputs!$B:$B,0),MATCH(L$24,F_Inputs!$2:$2,0))</f>
        <v>288.2</v>
      </c>
      <c r="M27" s="211">
        <f xml:space="preserve"> INDEX(F_Inputs!$A:$W,MATCH($C27,F_Inputs!$B:$B,0),MATCH(M$24,F_Inputs!$2:$2,0))</f>
        <v>296.81994379694203</v>
      </c>
      <c r="N27" s="211">
        <f xml:space="preserve"> INDEX(F_Inputs!$A:$W,MATCH($C27,F_Inputs!$B:$B,0),MATCH(N$24,F_Inputs!$2:$2,0))</f>
        <v>305.32865399748601</v>
      </c>
      <c r="O27" s="211">
        <f xml:space="preserve"> INDEX(F_Inputs!$A:$W,MATCH($C27,F_Inputs!$B:$B,0),MATCH(O$24,F_Inputs!$2:$2,0))</f>
        <v>314.691934446201</v>
      </c>
      <c r="P27" s="211">
        <f xml:space="preserve"> INDEX(F_Inputs!$A:$W,MATCH($C27,F_Inputs!$B:$B,0),MATCH(P$24,F_Inputs!$2:$2,0))</f>
        <v>324.76207634847901</v>
      </c>
      <c r="Q27" s="211">
        <f xml:space="preserve"> INDEX(F_Inputs!$A:$W,MATCH($C27,F_Inputs!$B:$B,0),MATCH(Q$24,F_Inputs!$2:$2,0))</f>
        <v>335.15446279163098</v>
      </c>
      <c r="R27" s="45"/>
      <c r="S27" s="45"/>
      <c r="T27" s="45"/>
    </row>
    <row r="28" spans="1:20" s="37" customFormat="1">
      <c r="A28" s="34"/>
      <c r="B28" s="42"/>
      <c r="C28" s="34" t="s">
        <v>122</v>
      </c>
      <c r="D28" s="34"/>
      <c r="E28" s="36" t="s">
        <v>384</v>
      </c>
      <c r="F28" s="36"/>
      <c r="G28" s="28" t="s">
        <v>4</v>
      </c>
      <c r="H28" s="36"/>
      <c r="I28" s="34"/>
      <c r="J28" s="211">
        <f xml:space="preserve"> INDEX(F_Inputs!$A:$W,MATCH($C28,F_Inputs!$B:$B,0),MATCH(J$24,F_Inputs!$2:$2,0))</f>
        <v>271.7</v>
      </c>
      <c r="K28" s="211">
        <f xml:space="preserve"> INDEX(F_Inputs!$A:$W,MATCH($C28,F_Inputs!$B:$B,0),MATCH(K$24,F_Inputs!$2:$2,0))</f>
        <v>280.7</v>
      </c>
      <c r="L28" s="211">
        <f xml:space="preserve"> INDEX(F_Inputs!$A:$W,MATCH($C28,F_Inputs!$B:$B,0),MATCH(L$24,F_Inputs!$2:$2,0))</f>
        <v>289.2</v>
      </c>
      <c r="M28" s="211">
        <f xml:space="preserve"> INDEX(F_Inputs!$A:$W,MATCH($C28,F_Inputs!$B:$B,0),MATCH(M$24,F_Inputs!$2:$2,0))</f>
        <v>297.50379137925398</v>
      </c>
      <c r="N28" s="211">
        <f xml:space="preserve"> INDEX(F_Inputs!$A:$W,MATCH($C28,F_Inputs!$B:$B,0),MATCH(N$24,F_Inputs!$2:$2,0))</f>
        <v>306.08167682745898</v>
      </c>
      <c r="O28" s="211">
        <f xml:space="preserve"> INDEX(F_Inputs!$A:$W,MATCH($C28,F_Inputs!$B:$B,0),MATCH(O$24,F_Inputs!$2:$2,0))</f>
        <v>315.51905088813697</v>
      </c>
      <c r="P28" s="211">
        <f xml:space="preserve"> INDEX(F_Inputs!$A:$W,MATCH($C28,F_Inputs!$B:$B,0),MATCH(P$24,F_Inputs!$2:$2,0))</f>
        <v>325.61566051655802</v>
      </c>
      <c r="Q28" s="211">
        <f xml:space="preserve"> INDEX(F_Inputs!$A:$W,MATCH($C28,F_Inputs!$B:$B,0),MATCH(Q$24,F_Inputs!$2:$2,0))</f>
        <v>336.03536165308702</v>
      </c>
      <c r="R28" s="45"/>
      <c r="S28" s="45"/>
      <c r="T28" s="45"/>
    </row>
    <row r="29" spans="1:20" s="37" customFormat="1">
      <c r="A29" s="34"/>
      <c r="B29" s="42"/>
      <c r="C29" s="34" t="s">
        <v>124</v>
      </c>
      <c r="D29" s="34"/>
      <c r="E29" s="36" t="s">
        <v>385</v>
      </c>
      <c r="F29" s="36"/>
      <c r="G29" s="28" t="s">
        <v>4</v>
      </c>
      <c r="H29" s="36"/>
      <c r="I29" s="34"/>
      <c r="J29" s="211">
        <f xml:space="preserve"> INDEX(F_Inputs!$A:$W,MATCH($C29,F_Inputs!$B:$B,0),MATCH(J$24,F_Inputs!$2:$2,0))</f>
        <v>272.3</v>
      </c>
      <c r="K29" s="211">
        <f xml:space="preserve"> INDEX(F_Inputs!$A:$W,MATCH($C29,F_Inputs!$B:$B,0),MATCH(K$24,F_Inputs!$2:$2,0))</f>
        <v>281.5</v>
      </c>
      <c r="L29" s="211">
        <f xml:space="preserve"> INDEX(F_Inputs!$A:$W,MATCH($C29,F_Inputs!$B:$B,0),MATCH(L$24,F_Inputs!$2:$2,0))</f>
        <v>289.60000000000002</v>
      </c>
      <c r="M29" s="211">
        <f xml:space="preserve"> INDEX(F_Inputs!$A:$W,MATCH($C29,F_Inputs!$B:$B,0),MATCH(M$24,F_Inputs!$2:$2,0))</f>
        <v>298.18921448748898</v>
      </c>
      <c r="N29" s="211">
        <f xml:space="preserve"> INDEX(F_Inputs!$A:$W,MATCH($C29,F_Inputs!$B:$B,0),MATCH(N$24,F_Inputs!$2:$2,0))</f>
        <v>306.83655681487397</v>
      </c>
      <c r="O29" s="211">
        <f xml:space="preserve"> INDEX(F_Inputs!$A:$W,MATCH($C29,F_Inputs!$B:$B,0),MATCH(O$24,F_Inputs!$2:$2,0))</f>
        <v>316.34834127078699</v>
      </c>
      <c r="P29" s="211">
        <f xml:space="preserve"> INDEX(F_Inputs!$A:$W,MATCH($C29,F_Inputs!$B:$B,0),MATCH(P$24,F_Inputs!$2:$2,0))</f>
        <v>326.47148819145201</v>
      </c>
      <c r="Q29" s="211">
        <f xml:space="preserve"> INDEX(F_Inputs!$A:$W,MATCH($C29,F_Inputs!$B:$B,0),MATCH(Q$24,F_Inputs!$2:$2,0))</f>
        <v>336.91857581357903</v>
      </c>
      <c r="R29" s="45"/>
      <c r="S29" s="45"/>
      <c r="T29" s="45"/>
    </row>
    <row r="30" spans="1:20" s="37" customFormat="1">
      <c r="A30" s="34"/>
      <c r="B30" s="42"/>
      <c r="C30" s="34" t="s">
        <v>126</v>
      </c>
      <c r="D30" s="34"/>
      <c r="E30" s="36" t="s">
        <v>386</v>
      </c>
      <c r="F30" s="36"/>
      <c r="G30" s="28" t="s">
        <v>4</v>
      </c>
      <c r="H30" s="36"/>
      <c r="I30" s="34"/>
      <c r="J30" s="211">
        <f xml:space="preserve"> INDEX(F_Inputs!$A:$W,MATCH($C30,F_Inputs!$B:$B,0),MATCH(J$24,F_Inputs!$2:$2,0))</f>
        <v>272.89999999999998</v>
      </c>
      <c r="K30" s="211">
        <f xml:space="preserve"> INDEX(F_Inputs!$A:$W,MATCH($C30,F_Inputs!$B:$B,0),MATCH(K$24,F_Inputs!$2:$2,0))</f>
        <v>281.7</v>
      </c>
      <c r="L30" s="211">
        <f xml:space="preserve"> INDEX(F_Inputs!$A:$W,MATCH($C30,F_Inputs!$B:$B,0),MATCH(L$24,F_Inputs!$2:$2,0))</f>
        <v>289.5</v>
      </c>
      <c r="M30" s="211">
        <f xml:space="preserve"> INDEX(F_Inputs!$A:$W,MATCH($C30,F_Inputs!$B:$B,0),MATCH(M$24,F_Inputs!$2:$2,0))</f>
        <v>298.87621675152297</v>
      </c>
      <c r="N30" s="211">
        <f xml:space="preserve"> INDEX(F_Inputs!$A:$W,MATCH($C30,F_Inputs!$B:$B,0),MATCH(N$24,F_Inputs!$2:$2,0))</f>
        <v>307.593298539984</v>
      </c>
      <c r="O30" s="211">
        <f xml:space="preserve"> INDEX(F_Inputs!$A:$W,MATCH($C30,F_Inputs!$B:$B,0),MATCH(O$24,F_Inputs!$2:$2,0))</f>
        <v>317.17981130799899</v>
      </c>
      <c r="P30" s="211">
        <f xml:space="preserve"> INDEX(F_Inputs!$A:$W,MATCH($C30,F_Inputs!$B:$B,0),MATCH(P$24,F_Inputs!$2:$2,0))</f>
        <v>327.32956526985498</v>
      </c>
      <c r="Q30" s="211">
        <f xml:space="preserve"> INDEX(F_Inputs!$A:$W,MATCH($C30,F_Inputs!$B:$B,0),MATCH(Q$24,F_Inputs!$2:$2,0))</f>
        <v>337.80411135849101</v>
      </c>
      <c r="R30" s="45"/>
      <c r="S30" s="45"/>
      <c r="T30" s="45"/>
    </row>
    <row r="31" spans="1:20" s="37" customFormat="1">
      <c r="A31" s="34"/>
      <c r="B31" s="42"/>
      <c r="C31" s="34" t="s">
        <v>128</v>
      </c>
      <c r="D31" s="34"/>
      <c r="E31" s="36" t="s">
        <v>387</v>
      </c>
      <c r="F31" s="36"/>
      <c r="G31" s="28" t="s">
        <v>4</v>
      </c>
      <c r="H31" s="36"/>
      <c r="I31" s="34"/>
      <c r="J31" s="211">
        <f xml:space="preserve"> INDEX(F_Inputs!$A:$W,MATCH($C31,F_Inputs!$B:$B,0),MATCH(J$24,F_Inputs!$2:$2,0))</f>
        <v>274.7</v>
      </c>
      <c r="K31" s="211">
        <f xml:space="preserve"> INDEX(F_Inputs!$A:$W,MATCH($C31,F_Inputs!$B:$B,0),MATCH(K$24,F_Inputs!$2:$2,0))</f>
        <v>284.2</v>
      </c>
      <c r="L31" s="211">
        <f xml:space="preserve"> INDEX(F_Inputs!$A:$W,MATCH($C31,F_Inputs!$B:$B,0),MATCH(L$24,F_Inputs!$2:$2,0))</f>
        <v>291.5</v>
      </c>
      <c r="M31" s="211">
        <f xml:space="preserve"> INDEX(F_Inputs!$A:$W,MATCH($C31,F_Inputs!$B:$B,0),MATCH(M$24,F_Inputs!$2:$2,0))</f>
        <v>299.56480180959397</v>
      </c>
      <c r="N31" s="211">
        <f xml:space="preserve"> INDEX(F_Inputs!$A:$W,MATCH($C31,F_Inputs!$B:$B,0),MATCH(N$24,F_Inputs!$2:$2,0))</f>
        <v>308.35190659433698</v>
      </c>
      <c r="O31" s="211">
        <f xml:space="preserve"> INDEX(F_Inputs!$A:$W,MATCH($C31,F_Inputs!$B:$B,0),MATCH(O$24,F_Inputs!$2:$2,0))</f>
        <v>318.01346672864003</v>
      </c>
      <c r="P31" s="211">
        <f xml:space="preserve"> INDEX(F_Inputs!$A:$W,MATCH($C31,F_Inputs!$B:$B,0),MATCH(P$24,F_Inputs!$2:$2,0))</f>
        <v>328.18989766395703</v>
      </c>
      <c r="Q31" s="211">
        <f xml:space="preserve"> INDEX(F_Inputs!$A:$W,MATCH($C31,F_Inputs!$B:$B,0),MATCH(Q$24,F_Inputs!$2:$2,0))</f>
        <v>338.69197438920298</v>
      </c>
      <c r="R31" s="45"/>
      <c r="S31" s="45"/>
      <c r="T31" s="45"/>
    </row>
    <row r="32" spans="1:20" s="37" customFormat="1">
      <c r="A32" s="34"/>
      <c r="B32" s="42"/>
      <c r="C32" s="34" t="s">
        <v>130</v>
      </c>
      <c r="D32" s="34"/>
      <c r="E32" s="36" t="s">
        <v>388</v>
      </c>
      <c r="F32" s="36"/>
      <c r="G32" s="28" t="s">
        <v>4</v>
      </c>
      <c r="H32" s="36"/>
      <c r="I32" s="34"/>
      <c r="J32" s="211">
        <f xml:space="preserve"> INDEX(F_Inputs!$A:$W,MATCH($C32,F_Inputs!$B:$B,0),MATCH(J$24,F_Inputs!$2:$2,0))</f>
        <v>275.10000000000002</v>
      </c>
      <c r="K32" s="211">
        <f xml:space="preserve"> INDEX(F_Inputs!$A:$W,MATCH($C32,F_Inputs!$B:$B,0),MATCH(K$24,F_Inputs!$2:$2,0))</f>
        <v>284.10000000000002</v>
      </c>
      <c r="L32" s="211">
        <f xml:space="preserve"> INDEX(F_Inputs!$A:$W,MATCH($C32,F_Inputs!$B:$B,0),MATCH(L$24,F_Inputs!$2:$2,0))</f>
        <v>292.14789585630501</v>
      </c>
      <c r="M32" s="211">
        <f xml:space="preserve"> INDEX(F_Inputs!$A:$W,MATCH($C32,F_Inputs!$B:$B,0),MATCH(M$24,F_Inputs!$2:$2,0))</f>
        <v>300.254973308324</v>
      </c>
      <c r="N32" s="211">
        <f xml:space="preserve"> INDEX(F_Inputs!$A:$W,MATCH($C32,F_Inputs!$B:$B,0),MATCH(N$24,F_Inputs!$2:$2,0))</f>
        <v>309.11238558080299</v>
      </c>
      <c r="O32" s="211">
        <f xml:space="preserve"> INDEX(F_Inputs!$A:$W,MATCH($C32,F_Inputs!$B:$B,0),MATCH(O$24,F_Inputs!$2:$2,0))</f>
        <v>318.84931327663401</v>
      </c>
      <c r="P32" s="211">
        <f xml:space="preserve"> INDEX(F_Inputs!$A:$W,MATCH($C32,F_Inputs!$B:$B,0),MATCH(P$24,F_Inputs!$2:$2,0))</f>
        <v>329.05249130148701</v>
      </c>
      <c r="Q32" s="211">
        <f xml:space="preserve"> INDEX(F_Inputs!$A:$W,MATCH($C32,F_Inputs!$B:$B,0),MATCH(Q$24,F_Inputs!$2:$2,0))</f>
        <v>339.58217102313398</v>
      </c>
      <c r="R32" s="45"/>
      <c r="S32" s="45"/>
      <c r="T32" s="45"/>
    </row>
    <row r="33" spans="1:20" s="37" customFormat="1">
      <c r="A33" s="34"/>
      <c r="B33" s="42"/>
      <c r="C33" s="34" t="s">
        <v>132</v>
      </c>
      <c r="D33" s="34"/>
      <c r="E33" s="36" t="s">
        <v>389</v>
      </c>
      <c r="F33" s="36"/>
      <c r="G33" s="28" t="s">
        <v>4</v>
      </c>
      <c r="H33" s="36"/>
      <c r="I33" s="34"/>
      <c r="J33" s="211">
        <f xml:space="preserve"> INDEX(F_Inputs!$A:$W,MATCH($C33,F_Inputs!$B:$B,0),MATCH(J$24,F_Inputs!$2:$2,0))</f>
        <v>275.3</v>
      </c>
      <c r="K33" s="211">
        <f xml:space="preserve"> INDEX(F_Inputs!$A:$W,MATCH($C33,F_Inputs!$B:$B,0),MATCH(K$24,F_Inputs!$2:$2,0))</f>
        <v>284.5</v>
      </c>
      <c r="L33" s="211">
        <f xml:space="preserve"> INDEX(F_Inputs!$A:$W,MATCH($C33,F_Inputs!$B:$B,0),MATCH(L$24,F_Inputs!$2:$2,0))</f>
        <v>292.79723174362402</v>
      </c>
      <c r="M33" s="211">
        <f xml:space="preserve"> INDEX(F_Inputs!$A:$W,MATCH($C33,F_Inputs!$B:$B,0),MATCH(M$24,F_Inputs!$2:$2,0))</f>
        <v>300.94673490273601</v>
      </c>
      <c r="N33" s="211">
        <f xml:space="preserve"> INDEX(F_Inputs!$A:$W,MATCH($C33,F_Inputs!$B:$B,0),MATCH(N$24,F_Inputs!$2:$2,0))</f>
        <v>309.87474011360501</v>
      </c>
      <c r="O33" s="211">
        <f xml:space="preserve"> INDEX(F_Inputs!$A:$W,MATCH($C33,F_Inputs!$B:$B,0),MATCH(O$24,F_Inputs!$2:$2,0))</f>
        <v>319.687356711002</v>
      </c>
      <c r="P33" s="211">
        <f xml:space="preserve"> INDEX(F_Inputs!$A:$W,MATCH($C33,F_Inputs!$B:$B,0),MATCH(P$24,F_Inputs!$2:$2,0))</f>
        <v>329.91735212575401</v>
      </c>
      <c r="Q33" s="211">
        <f xml:space="preserve"> INDEX(F_Inputs!$A:$W,MATCH($C33,F_Inputs!$B:$B,0),MATCH(Q$24,F_Inputs!$2:$2,0))</f>
        <v>340.474707393779</v>
      </c>
      <c r="R33" s="45"/>
      <c r="S33" s="45"/>
      <c r="T33" s="45"/>
    </row>
    <row r="34" spans="1:20" s="37" customFormat="1">
      <c r="A34" s="34"/>
      <c r="B34" s="42"/>
      <c r="C34" s="34" t="s">
        <v>134</v>
      </c>
      <c r="D34" s="34"/>
      <c r="E34" s="36" t="s">
        <v>390</v>
      </c>
      <c r="F34" s="36"/>
      <c r="G34" s="28" t="s">
        <v>4</v>
      </c>
      <c r="H34" s="36"/>
      <c r="I34" s="34"/>
      <c r="J34" s="211">
        <f xml:space="preserve"> INDEX(F_Inputs!$A:$W,MATCH($C34,F_Inputs!$B:$B,0),MATCH(J$24,F_Inputs!$2:$2,0))</f>
        <v>275.8</v>
      </c>
      <c r="K34" s="211">
        <f xml:space="preserve"> INDEX(F_Inputs!$A:$W,MATCH($C34,F_Inputs!$B:$B,0),MATCH(K$24,F_Inputs!$2:$2,0))</f>
        <v>284.60000000000002</v>
      </c>
      <c r="L34" s="211">
        <f xml:space="preserve"> INDEX(F_Inputs!$A:$W,MATCH($C34,F_Inputs!$B:$B,0),MATCH(L$24,F_Inputs!$2:$2,0))</f>
        <v>293.44801086260998</v>
      </c>
      <c r="M34" s="211">
        <f xml:space="preserve"> INDEX(F_Inputs!$A:$W,MATCH($C34,F_Inputs!$B:$B,0),MATCH(M$24,F_Inputs!$2:$2,0))</f>
        <v>301.640090256272</v>
      </c>
      <c r="N34" s="211">
        <f xml:space="preserve"> INDEX(F_Inputs!$A:$W,MATCH($C34,F_Inputs!$B:$B,0),MATCH(N$24,F_Inputs!$2:$2,0))</f>
        <v>310.638974818348</v>
      </c>
      <c r="O34" s="211">
        <f xml:space="preserve"> INDEX(F_Inputs!$A:$W,MATCH($C34,F_Inputs!$B:$B,0),MATCH(O$24,F_Inputs!$2:$2,0))</f>
        <v>320.52760280590201</v>
      </c>
      <c r="P34" s="211">
        <f xml:space="preserve"> INDEX(F_Inputs!$A:$W,MATCH($C34,F_Inputs!$B:$B,0),MATCH(P$24,F_Inputs!$2:$2,0))</f>
        <v>330.78448609569102</v>
      </c>
      <c r="Q34" s="211">
        <f xml:space="preserve"> INDEX(F_Inputs!$A:$W,MATCH($C34,F_Inputs!$B:$B,0),MATCH(Q$24,F_Inputs!$2:$2,0))</f>
        <v>341.36958965075303</v>
      </c>
      <c r="R34" s="45"/>
      <c r="S34" s="45"/>
      <c r="T34" s="45"/>
    </row>
    <row r="35" spans="1:20" s="37" customFormat="1">
      <c r="A35" s="34"/>
      <c r="B35" s="42"/>
      <c r="C35" s="34" t="s">
        <v>136</v>
      </c>
      <c r="D35" s="34"/>
      <c r="E35" s="36" t="s">
        <v>391</v>
      </c>
      <c r="F35" s="36"/>
      <c r="G35" s="28" t="s">
        <v>4</v>
      </c>
      <c r="H35" s="36"/>
      <c r="I35" s="34"/>
      <c r="J35" s="211">
        <f xml:space="preserve"> INDEX(F_Inputs!$A:$W,MATCH($C35,F_Inputs!$B:$B,0),MATCH(J$24,F_Inputs!$2:$2,0))</f>
        <v>278.10000000000002</v>
      </c>
      <c r="K35" s="211">
        <f xml:space="preserve"> INDEX(F_Inputs!$A:$W,MATCH($C35,F_Inputs!$B:$B,0),MATCH(K$24,F_Inputs!$2:$2,0))</f>
        <v>285.60000000000002</v>
      </c>
      <c r="L35" s="211">
        <f xml:space="preserve"> INDEX(F_Inputs!$A:$W,MATCH($C35,F_Inputs!$B:$B,0),MATCH(L$24,F_Inputs!$2:$2,0))</f>
        <v>294.100236421028</v>
      </c>
      <c r="M35" s="211">
        <f xml:space="preserve"> INDEX(F_Inputs!$A:$W,MATCH($C35,F_Inputs!$B:$B,0),MATCH(M$24,F_Inputs!$2:$2,0))</f>
        <v>302.33504304081703</v>
      </c>
      <c r="N35" s="211">
        <f xml:space="preserve"> INDEX(F_Inputs!$A:$W,MATCH($C35,F_Inputs!$B:$B,0),MATCH(N$24,F_Inputs!$2:$2,0))</f>
        <v>311.40509433204198</v>
      </c>
      <c r="O35" s="211">
        <f xml:space="preserve"> INDEX(F_Inputs!$A:$W,MATCH($C35,F_Inputs!$B:$B,0),MATCH(O$24,F_Inputs!$2:$2,0))</f>
        <v>321.37005735066703</v>
      </c>
      <c r="P35" s="211">
        <f xml:space="preserve"> INDEX(F_Inputs!$A:$W,MATCH($C35,F_Inputs!$B:$B,0),MATCH(P$24,F_Inputs!$2:$2,0))</f>
        <v>331.65389918588897</v>
      </c>
      <c r="Q35" s="211">
        <f xml:space="preserve"> INDEX(F_Inputs!$A:$W,MATCH($C35,F_Inputs!$B:$B,0),MATCH(Q$24,F_Inputs!$2:$2,0))</f>
        <v>342.26682395983698</v>
      </c>
      <c r="R35" s="45"/>
      <c r="S35" s="45"/>
      <c r="T35" s="45"/>
    </row>
    <row r="36" spans="1:20" s="37" customFormat="1">
      <c r="A36" s="34"/>
      <c r="B36" s="42"/>
      <c r="C36" s="34" t="s">
        <v>138</v>
      </c>
      <c r="D36" s="34"/>
      <c r="E36" s="36" t="s">
        <v>392</v>
      </c>
      <c r="F36" s="36"/>
      <c r="G36" s="28" t="s">
        <v>4</v>
      </c>
      <c r="H36" s="36"/>
      <c r="I36" s="34"/>
      <c r="J36" s="211">
        <f xml:space="preserve"> INDEX(F_Inputs!$A:$W,MATCH($C36,F_Inputs!$B:$B,0),MATCH(J$24,F_Inputs!$2:$2,0))</f>
        <v>276</v>
      </c>
      <c r="K36" s="211">
        <f xml:space="preserve"> INDEX(F_Inputs!$A:$W,MATCH($C36,F_Inputs!$B:$B,0),MATCH(K$24,F_Inputs!$2:$2,0))</f>
        <v>283</v>
      </c>
      <c r="L36" s="211">
        <f xml:space="preserve"> INDEX(F_Inputs!$A:$W,MATCH($C36,F_Inputs!$B:$B,0),MATCH(L$24,F_Inputs!$2:$2,0))</f>
        <v>294.77781803182302</v>
      </c>
      <c r="M36" s="211">
        <f xml:space="preserve"> INDEX(F_Inputs!$A:$W,MATCH($C36,F_Inputs!$B:$B,0),MATCH(M$24,F_Inputs!$2:$2,0))</f>
        <v>303.08068281857697</v>
      </c>
      <c r="N36" s="211">
        <f xml:space="preserve"> INDEX(F_Inputs!$A:$W,MATCH($C36,F_Inputs!$B:$B,0),MATCH(N$24,F_Inputs!$2:$2,0))</f>
        <v>312.22357185062901</v>
      </c>
      <c r="O36" s="211">
        <f xml:space="preserve"> INDEX(F_Inputs!$A:$W,MATCH($C36,F_Inputs!$B:$B,0),MATCH(O$24,F_Inputs!$2:$2,0))</f>
        <v>322.21472614984901</v>
      </c>
      <c r="P36" s="211">
        <f xml:space="preserve"> INDEX(F_Inputs!$A:$W,MATCH($C36,F_Inputs!$B:$B,0),MATCH(P$24,F_Inputs!$2:$2,0))</f>
        <v>332.52559738664399</v>
      </c>
      <c r="Q36" s="211">
        <f xml:space="preserve"> INDEX(F_Inputs!$A:$W,MATCH($C36,F_Inputs!$B:$B,0),MATCH(Q$24,F_Inputs!$2:$2,0))</f>
        <v>343.16641650301699</v>
      </c>
      <c r="R36" s="45"/>
      <c r="S36" s="45"/>
      <c r="T36" s="45"/>
    </row>
    <row r="37" spans="1:20" s="37" customFormat="1">
      <c r="A37" s="34"/>
      <c r="B37" s="42"/>
      <c r="C37" s="34" t="s">
        <v>140</v>
      </c>
      <c r="D37" s="34"/>
      <c r="E37" s="36" t="s">
        <v>393</v>
      </c>
      <c r="F37" s="36"/>
      <c r="G37" s="28" t="s">
        <v>4</v>
      </c>
      <c r="H37" s="36"/>
      <c r="I37" s="34"/>
      <c r="J37" s="211">
        <f xml:space="preserve"> INDEX(F_Inputs!$A:$W,MATCH($C37,F_Inputs!$B:$B,0),MATCH(J$24,F_Inputs!$2:$2,0))</f>
        <v>278.10000000000002</v>
      </c>
      <c r="K37" s="211">
        <f xml:space="preserve"> INDEX(F_Inputs!$A:$W,MATCH($C37,F_Inputs!$B:$B,0),MATCH(K$24,F_Inputs!$2:$2,0))</f>
        <v>285</v>
      </c>
      <c r="L37" s="211">
        <f xml:space="preserve"> INDEX(F_Inputs!$A:$W,MATCH($C37,F_Inputs!$B:$B,0),MATCH(L$24,F_Inputs!$2:$2,0))</f>
        <v>295.45696073228203</v>
      </c>
      <c r="M37" s="211">
        <f xml:space="preserve"> INDEX(F_Inputs!$A:$W,MATCH($C37,F_Inputs!$B:$B,0),MATCH(M$24,F_Inputs!$2:$2,0))</f>
        <v>303.82816154518099</v>
      </c>
      <c r="N37" s="211">
        <f xml:space="preserve"> INDEX(F_Inputs!$A:$W,MATCH($C37,F_Inputs!$B:$B,0),MATCH(N$24,F_Inputs!$2:$2,0))</f>
        <v>313.04420060392698</v>
      </c>
      <c r="O37" s="211">
        <f xml:space="preserve"> INDEX(F_Inputs!$A:$W,MATCH($C37,F_Inputs!$B:$B,0),MATCH(O$24,F_Inputs!$2:$2,0))</f>
        <v>323.06161502325301</v>
      </c>
      <c r="P37" s="211">
        <f xml:space="preserve"> INDEX(F_Inputs!$A:$W,MATCH($C37,F_Inputs!$B:$B,0),MATCH(P$24,F_Inputs!$2:$2,0))</f>
        <v>333.39958670399699</v>
      </c>
      <c r="Q37" s="211">
        <f xml:space="preserve"> INDEX(F_Inputs!$A:$W,MATCH($C37,F_Inputs!$B:$B,0),MATCH(Q$24,F_Inputs!$2:$2,0))</f>
        <v>344.06837347852502</v>
      </c>
      <c r="R37" s="45"/>
      <c r="S37" s="45"/>
      <c r="T37" s="45"/>
    </row>
    <row r="38" spans="1:20" s="37" customFormat="1">
      <c r="A38" s="34"/>
      <c r="B38" s="42"/>
      <c r="C38" s="34" t="s">
        <v>142</v>
      </c>
      <c r="D38" s="34"/>
      <c r="E38" s="36" t="s">
        <v>394</v>
      </c>
      <c r="F38" s="36"/>
      <c r="G38" s="28" t="s">
        <v>4</v>
      </c>
      <c r="H38" s="36"/>
      <c r="I38" s="34"/>
      <c r="J38" s="211">
        <f xml:space="preserve"> INDEX(F_Inputs!$A:$W,MATCH($C38,F_Inputs!$B:$B,0),MATCH(J$24,F_Inputs!$2:$2,0))</f>
        <v>278.3</v>
      </c>
      <c r="K38" s="211">
        <f xml:space="preserve"> INDEX(F_Inputs!$A:$W,MATCH($C38,F_Inputs!$B:$B,0),MATCH(K$24,F_Inputs!$2:$2,0))</f>
        <v>285.10000000000002</v>
      </c>
      <c r="L38" s="211">
        <f xml:space="preserve"> INDEX(F_Inputs!$A:$W,MATCH($C38,F_Inputs!$B:$B,0),MATCH(L$24,F_Inputs!$2:$2,0))</f>
        <v>296.13766811902099</v>
      </c>
      <c r="M38" s="211">
        <f xml:space="preserve"> INDEX(F_Inputs!$A:$W,MATCH($C38,F_Inputs!$B:$B,0),MATCH(M$24,F_Inputs!$2:$2,0))</f>
        <v>304.57748375597498</v>
      </c>
      <c r="N38" s="211">
        <f xml:space="preserve"> INDEX(F_Inputs!$A:$W,MATCH($C38,F_Inputs!$B:$B,0),MATCH(N$24,F_Inputs!$2:$2,0))</f>
        <v>313.86698624610801</v>
      </c>
      <c r="O38" s="211">
        <f xml:space="preserve"> INDEX(F_Inputs!$A:$W,MATCH($C38,F_Inputs!$B:$B,0),MATCH(O$24,F_Inputs!$2:$2,0))</f>
        <v>323.91072980598301</v>
      </c>
      <c r="P38" s="211">
        <f xml:space="preserve"> INDEX(F_Inputs!$A:$W,MATCH($C38,F_Inputs!$B:$B,0),MATCH(P$24,F_Inputs!$2:$2,0))</f>
        <v>334.27587315977502</v>
      </c>
      <c r="Q38" s="211">
        <f xml:space="preserve"> INDEX(F_Inputs!$A:$W,MATCH($C38,F_Inputs!$B:$B,0),MATCH(Q$24,F_Inputs!$2:$2,0))</f>
        <v>344.972701100888</v>
      </c>
      <c r="R38" s="45"/>
      <c r="S38" s="45"/>
      <c r="T38" s="45"/>
    </row>
    <row r="39" spans="1:20" s="37" customFormat="1">
      <c r="A39" s="34"/>
      <c r="B39" s="42"/>
      <c r="C39" s="34"/>
      <c r="D39" s="34"/>
      <c r="E39" s="36"/>
      <c r="F39" s="36"/>
      <c r="G39" s="36"/>
      <c r="H39" s="36"/>
      <c r="I39" s="34"/>
      <c r="J39" s="174"/>
      <c r="K39" s="174"/>
      <c r="L39" s="174"/>
      <c r="M39" s="174"/>
      <c r="N39" s="174"/>
      <c r="O39" s="174"/>
      <c r="P39" s="174"/>
      <c r="Q39" s="174"/>
      <c r="R39" s="36"/>
      <c r="S39" s="36"/>
      <c r="T39" s="34"/>
    </row>
    <row r="40" spans="1:20" s="37" customFormat="1">
      <c r="A40" s="34"/>
      <c r="B40" s="42" t="s">
        <v>395</v>
      </c>
      <c r="C40" s="34"/>
      <c r="E40" s="43"/>
      <c r="F40" s="36"/>
      <c r="G40" s="36"/>
      <c r="H40" s="36"/>
      <c r="I40" s="34"/>
      <c r="J40" s="174"/>
      <c r="K40" s="174"/>
      <c r="L40" s="174"/>
      <c r="M40" s="174"/>
      <c r="N40" s="174"/>
      <c r="O40" s="174"/>
      <c r="P40" s="174"/>
      <c r="Q40" s="174"/>
      <c r="R40" s="36"/>
      <c r="S40" s="36"/>
      <c r="T40" s="34"/>
    </row>
    <row r="41" spans="1:20" s="37" customFormat="1">
      <c r="A41" s="34"/>
      <c r="B41" s="42"/>
      <c r="C41" s="34" t="s">
        <v>144</v>
      </c>
      <c r="D41" s="43"/>
      <c r="E41" s="36" t="s">
        <v>396</v>
      </c>
      <c r="F41" s="36"/>
      <c r="G41" s="28" t="s">
        <v>4</v>
      </c>
      <c r="H41" s="36"/>
      <c r="I41" s="34"/>
      <c r="J41" s="211">
        <f xml:space="preserve"> INDEX(F_Inputs!$A:$W,MATCH($C41,F_Inputs!$B:$B,0),MATCH(J$24,F_Inputs!$2:$2,0))</f>
        <v>103.2</v>
      </c>
      <c r="K41" s="211">
        <f xml:space="preserve"> INDEX(F_Inputs!$A:$W,MATCH($C41,F_Inputs!$B:$B,0),MATCH(K$24,F_Inputs!$2:$2,0))</f>
        <v>105.5</v>
      </c>
      <c r="L41" s="211">
        <f xml:space="preserve"> INDEX(F_Inputs!$A:$W,MATCH($C41,F_Inputs!$B:$B,0),MATCH(L$24,F_Inputs!$2:$2,0))</f>
        <v>107.6</v>
      </c>
      <c r="M41" s="211">
        <f xml:space="preserve"> INDEX(F_Inputs!$A:$W,MATCH($C41,F_Inputs!$B:$B,0),MATCH(M$24,F_Inputs!$2:$2,0))</f>
        <v>109.703354739972</v>
      </c>
      <c r="N41" s="211">
        <f xml:space="preserve"> INDEX(F_Inputs!$A:$W,MATCH($C41,F_Inputs!$B:$B,0),MATCH(N$24,F_Inputs!$2:$2,0))</f>
        <v>111.897421834771</v>
      </c>
      <c r="O41" s="211">
        <f xml:space="preserve"> INDEX(F_Inputs!$A:$W,MATCH($C41,F_Inputs!$B:$B,0),MATCH(O$24,F_Inputs!$2:$2,0))</f>
        <v>114.172657229451</v>
      </c>
      <c r="P41" s="211">
        <f xml:space="preserve"> INDEX(F_Inputs!$A:$W,MATCH($C41,F_Inputs!$B:$B,0),MATCH(P$24,F_Inputs!$2:$2,0))</f>
        <v>116.57028303126999</v>
      </c>
      <c r="Q41" s="211">
        <f xml:space="preserve"> INDEX(F_Inputs!$A:$W,MATCH($C41,F_Inputs!$B:$B,0),MATCH(Q$24,F_Inputs!$2:$2,0))</f>
        <v>119.01825897492699</v>
      </c>
      <c r="R41" s="45"/>
      <c r="S41" s="45"/>
      <c r="T41" s="45"/>
    </row>
    <row r="42" spans="1:20" s="37" customFormat="1">
      <c r="A42" s="34"/>
      <c r="B42" s="42"/>
      <c r="C42" s="34" t="s">
        <v>146</v>
      </c>
      <c r="D42" s="43"/>
      <c r="E42" s="36" t="s">
        <v>397</v>
      </c>
      <c r="F42" s="36"/>
      <c r="G42" s="28" t="s">
        <v>4</v>
      </c>
      <c r="H42" s="36"/>
      <c r="I42" s="34"/>
      <c r="J42" s="211">
        <f xml:space="preserve"> INDEX(F_Inputs!$A:$W,MATCH($C42,F_Inputs!$B:$B,0),MATCH(J$24,F_Inputs!$2:$2,0))</f>
        <v>103.5</v>
      </c>
      <c r="K42" s="211">
        <f xml:space="preserve"> INDEX(F_Inputs!$A:$W,MATCH($C42,F_Inputs!$B:$B,0),MATCH(K$24,F_Inputs!$2:$2,0))</f>
        <v>105.9</v>
      </c>
      <c r="L42" s="211">
        <f xml:space="preserve"> INDEX(F_Inputs!$A:$W,MATCH($C42,F_Inputs!$B:$B,0),MATCH(L$24,F_Inputs!$2:$2,0))</f>
        <v>107.9</v>
      </c>
      <c r="M42" s="211">
        <f xml:space="preserve"> INDEX(F_Inputs!$A:$W,MATCH($C42,F_Inputs!$B:$B,0),MATCH(M$24,F_Inputs!$2:$2,0))</f>
        <v>109.884538749418</v>
      </c>
      <c r="N42" s="211">
        <f xml:space="preserve"> INDEX(F_Inputs!$A:$W,MATCH($C42,F_Inputs!$B:$B,0),MATCH(N$24,F_Inputs!$2:$2,0))</f>
        <v>112.082229524407</v>
      </c>
      <c r="O42" s="211">
        <f xml:space="preserve"> INDEX(F_Inputs!$A:$W,MATCH($C42,F_Inputs!$B:$B,0),MATCH(O$24,F_Inputs!$2:$2,0))</f>
        <v>114.370561696745</v>
      </c>
      <c r="P42" s="211">
        <f xml:space="preserve"> INDEX(F_Inputs!$A:$W,MATCH($C42,F_Inputs!$B:$B,0),MATCH(P$24,F_Inputs!$2:$2,0))</f>
        <v>116.772343492377</v>
      </c>
      <c r="Q42" s="211">
        <f xml:space="preserve"> INDEX(F_Inputs!$A:$W,MATCH($C42,F_Inputs!$B:$B,0),MATCH(Q$24,F_Inputs!$2:$2,0))</f>
        <v>119.22456270571701</v>
      </c>
      <c r="R42" s="45"/>
      <c r="S42" s="45"/>
      <c r="T42" s="45"/>
    </row>
    <row r="43" spans="1:20" s="37" customFormat="1">
      <c r="A43" s="34"/>
      <c r="B43" s="42"/>
      <c r="C43" s="34" t="s">
        <v>148</v>
      </c>
      <c r="D43" s="43"/>
      <c r="E43" s="36" t="s">
        <v>398</v>
      </c>
      <c r="F43" s="36"/>
      <c r="G43" s="28" t="s">
        <v>4</v>
      </c>
      <c r="H43" s="36"/>
      <c r="I43" s="34"/>
      <c r="J43" s="211">
        <f xml:space="preserve"> INDEX(F_Inputs!$A:$W,MATCH($C43,F_Inputs!$B:$B,0),MATCH(J$24,F_Inputs!$2:$2,0))</f>
        <v>103.5</v>
      </c>
      <c r="K43" s="211">
        <f xml:space="preserve"> INDEX(F_Inputs!$A:$W,MATCH($C43,F_Inputs!$B:$B,0),MATCH(K$24,F_Inputs!$2:$2,0))</f>
        <v>105.9</v>
      </c>
      <c r="L43" s="211">
        <f xml:space="preserve"> INDEX(F_Inputs!$A:$W,MATCH($C43,F_Inputs!$B:$B,0),MATCH(L$24,F_Inputs!$2:$2,0))</f>
        <v>107.9</v>
      </c>
      <c r="M43" s="211">
        <f xml:space="preserve"> INDEX(F_Inputs!$A:$W,MATCH($C43,F_Inputs!$B:$B,0),MATCH(M$24,F_Inputs!$2:$2,0))</f>
        <v>110.066021998987</v>
      </c>
      <c r="N43" s="211">
        <f xml:space="preserve"> INDEX(F_Inputs!$A:$W,MATCH($C43,F_Inputs!$B:$B,0),MATCH(N$24,F_Inputs!$2:$2,0))</f>
        <v>112.26734243896701</v>
      </c>
      <c r="O43" s="211">
        <f xml:space="preserve"> INDEX(F_Inputs!$A:$W,MATCH($C43,F_Inputs!$B:$B,0),MATCH(O$24,F_Inputs!$2:$2,0))</f>
        <v>114.568809207453</v>
      </c>
      <c r="P43" s="211">
        <f xml:space="preserve"> INDEX(F_Inputs!$A:$W,MATCH($C43,F_Inputs!$B:$B,0),MATCH(P$24,F_Inputs!$2:$2,0))</f>
        <v>116.97475420081</v>
      </c>
      <c r="Q43" s="211">
        <f xml:space="preserve"> INDEX(F_Inputs!$A:$W,MATCH($C43,F_Inputs!$B:$B,0),MATCH(Q$24,F_Inputs!$2:$2,0))</f>
        <v>119.431224039027</v>
      </c>
      <c r="R43" s="45"/>
      <c r="S43" s="45"/>
      <c r="T43" s="45"/>
    </row>
    <row r="44" spans="1:20" s="37" customFormat="1">
      <c r="A44" s="34"/>
      <c r="B44" s="42"/>
      <c r="C44" s="34" t="s">
        <v>150</v>
      </c>
      <c r="D44" s="43"/>
      <c r="E44" s="36" t="s">
        <v>399</v>
      </c>
      <c r="F44" s="36"/>
      <c r="G44" s="28" t="s">
        <v>4</v>
      </c>
      <c r="H44" s="36"/>
      <c r="I44" s="34"/>
      <c r="J44" s="211">
        <f xml:space="preserve"> INDEX(F_Inputs!$A:$W,MATCH($C44,F_Inputs!$B:$B,0),MATCH(J$24,F_Inputs!$2:$2,0))</f>
        <v>103.5</v>
      </c>
      <c r="K44" s="211">
        <f xml:space="preserve"> INDEX(F_Inputs!$A:$W,MATCH($C44,F_Inputs!$B:$B,0),MATCH(K$24,F_Inputs!$2:$2,0))</f>
        <v>105.9</v>
      </c>
      <c r="L44" s="211">
        <f xml:space="preserve"> INDEX(F_Inputs!$A:$W,MATCH($C44,F_Inputs!$B:$B,0),MATCH(L$24,F_Inputs!$2:$2,0))</f>
        <v>108</v>
      </c>
      <c r="M44" s="211">
        <f xml:space="preserve"> INDEX(F_Inputs!$A:$W,MATCH($C44,F_Inputs!$B:$B,0),MATCH(M$24,F_Inputs!$2:$2,0))</f>
        <v>110.24780498289699</v>
      </c>
      <c r="N44" s="211">
        <f xml:space="preserve"> INDEX(F_Inputs!$A:$W,MATCH($C44,F_Inputs!$B:$B,0),MATCH(N$24,F_Inputs!$2:$2,0))</f>
        <v>112.452761082555</v>
      </c>
      <c r="O44" s="211">
        <f xml:space="preserve"> INDEX(F_Inputs!$A:$W,MATCH($C44,F_Inputs!$B:$B,0),MATCH(O$24,F_Inputs!$2:$2,0))</f>
        <v>114.7674003562</v>
      </c>
      <c r="P44" s="211">
        <f xml:space="preserve"> INDEX(F_Inputs!$A:$W,MATCH($C44,F_Inputs!$B:$B,0),MATCH(P$24,F_Inputs!$2:$2,0))</f>
        <v>117.17751576368001</v>
      </c>
      <c r="Q44" s="211">
        <f xml:space="preserve"> INDEX(F_Inputs!$A:$W,MATCH($C44,F_Inputs!$B:$B,0),MATCH(Q$24,F_Inputs!$2:$2,0))</f>
        <v>119.638243594717</v>
      </c>
      <c r="R44" s="45"/>
      <c r="S44" s="45"/>
      <c r="T44" s="45"/>
    </row>
    <row r="45" spans="1:20" s="37" customFormat="1">
      <c r="A45" s="34"/>
      <c r="B45" s="42"/>
      <c r="C45" s="34" t="s">
        <v>152</v>
      </c>
      <c r="D45" s="43"/>
      <c r="E45" s="36" t="s">
        <v>400</v>
      </c>
      <c r="F45" s="36"/>
      <c r="G45" s="28" t="s">
        <v>4</v>
      </c>
      <c r="H45" s="36"/>
      <c r="I45" s="34"/>
      <c r="J45" s="211">
        <f xml:space="preserve"> INDEX(F_Inputs!$A:$W,MATCH($C45,F_Inputs!$B:$B,0),MATCH(J$24,F_Inputs!$2:$2,0))</f>
        <v>104</v>
      </c>
      <c r="K45" s="211">
        <f xml:space="preserve"> INDEX(F_Inputs!$A:$W,MATCH($C45,F_Inputs!$B:$B,0),MATCH(K$24,F_Inputs!$2:$2,0))</f>
        <v>106.5</v>
      </c>
      <c r="L45" s="211">
        <f xml:space="preserve"> INDEX(F_Inputs!$A:$W,MATCH($C45,F_Inputs!$B:$B,0),MATCH(L$24,F_Inputs!$2:$2,0))</f>
        <v>108.3</v>
      </c>
      <c r="M45" s="211">
        <f xml:space="preserve"> INDEX(F_Inputs!$A:$W,MATCH($C45,F_Inputs!$B:$B,0),MATCH(M$24,F_Inputs!$2:$2,0))</f>
        <v>110.429888196185</v>
      </c>
      <c r="N45" s="211">
        <f xml:space="preserve"> INDEX(F_Inputs!$A:$W,MATCH($C45,F_Inputs!$B:$B,0),MATCH(N$24,F_Inputs!$2:$2,0))</f>
        <v>112.638485960108</v>
      </c>
      <c r="O45" s="211">
        <f xml:space="preserve"> INDEX(F_Inputs!$A:$W,MATCH($C45,F_Inputs!$B:$B,0),MATCH(O$24,F_Inputs!$2:$2,0))</f>
        <v>114.96633573864</v>
      </c>
      <c r="P45" s="211">
        <f xml:space="preserve"> INDEX(F_Inputs!$A:$W,MATCH($C45,F_Inputs!$B:$B,0),MATCH(P$24,F_Inputs!$2:$2,0))</f>
        <v>117.380628789151</v>
      </c>
      <c r="Q45" s="211">
        <f xml:space="preserve"> INDEX(F_Inputs!$A:$W,MATCH($C45,F_Inputs!$B:$B,0),MATCH(Q$24,F_Inputs!$2:$2,0))</f>
        <v>119.845621993724</v>
      </c>
      <c r="R45" s="45"/>
      <c r="S45" s="45"/>
      <c r="T45" s="45"/>
    </row>
    <row r="46" spans="1:20" s="37" customFormat="1">
      <c r="A46" s="34"/>
      <c r="B46" s="42"/>
      <c r="C46" s="34" t="s">
        <v>154</v>
      </c>
      <c r="D46" s="43"/>
      <c r="E46" s="36" t="s">
        <v>401</v>
      </c>
      <c r="F46" s="36"/>
      <c r="G46" s="28" t="s">
        <v>4</v>
      </c>
      <c r="H46" s="36"/>
      <c r="I46" s="34"/>
      <c r="J46" s="211">
        <f xml:space="preserve"> INDEX(F_Inputs!$A:$W,MATCH($C46,F_Inputs!$B:$B,0),MATCH(J$24,F_Inputs!$2:$2,0))</f>
        <v>104.3</v>
      </c>
      <c r="K46" s="211">
        <f xml:space="preserve"> INDEX(F_Inputs!$A:$W,MATCH($C46,F_Inputs!$B:$B,0),MATCH(K$24,F_Inputs!$2:$2,0))</f>
        <v>106.6</v>
      </c>
      <c r="L46" s="211">
        <f xml:space="preserve"> INDEX(F_Inputs!$A:$W,MATCH($C46,F_Inputs!$B:$B,0),MATCH(L$24,F_Inputs!$2:$2,0))</f>
        <v>108.469999617629</v>
      </c>
      <c r="M46" s="211">
        <f xml:space="preserve"> INDEX(F_Inputs!$A:$W,MATCH($C46,F_Inputs!$B:$B,0),MATCH(M$24,F_Inputs!$2:$2,0))</f>
        <v>110.61227213470301</v>
      </c>
      <c r="N46" s="211">
        <f xml:space="preserve"> INDEX(F_Inputs!$A:$W,MATCH($C46,F_Inputs!$B:$B,0),MATCH(N$24,F_Inputs!$2:$2,0))</f>
        <v>112.824517577397</v>
      </c>
      <c r="O46" s="211">
        <f xml:space="preserve"> INDEX(F_Inputs!$A:$W,MATCH($C46,F_Inputs!$B:$B,0),MATCH(O$24,F_Inputs!$2:$2,0))</f>
        <v>115.16561595146101</v>
      </c>
      <c r="P46" s="211">
        <f xml:space="preserve"> INDEX(F_Inputs!$A:$W,MATCH($C46,F_Inputs!$B:$B,0),MATCH(P$24,F_Inputs!$2:$2,0))</f>
        <v>117.58409388644201</v>
      </c>
      <c r="Q46" s="211">
        <f xml:space="preserve"> INDEX(F_Inputs!$A:$W,MATCH($C46,F_Inputs!$B:$B,0),MATCH(Q$24,F_Inputs!$2:$2,0))</f>
        <v>120.05335985805699</v>
      </c>
      <c r="R46" s="45"/>
      <c r="S46" s="45"/>
      <c r="T46" s="45"/>
    </row>
    <row r="47" spans="1:20" s="37" customFormat="1">
      <c r="A47" s="34"/>
      <c r="B47" s="42"/>
      <c r="C47" s="34" t="s">
        <v>156</v>
      </c>
      <c r="D47" s="43"/>
      <c r="E47" s="36" t="s">
        <v>402</v>
      </c>
      <c r="F47" s="36"/>
      <c r="G47" s="28" t="s">
        <v>4</v>
      </c>
      <c r="H47" s="36"/>
      <c r="I47" s="34"/>
      <c r="J47" s="211">
        <f xml:space="preserve"> INDEX(F_Inputs!$A:$W,MATCH($C47,F_Inputs!$B:$B,0),MATCH(J$24,F_Inputs!$2:$2,0))</f>
        <v>104.4</v>
      </c>
      <c r="K47" s="211">
        <f xml:space="preserve"> INDEX(F_Inputs!$A:$W,MATCH($C47,F_Inputs!$B:$B,0),MATCH(K$24,F_Inputs!$2:$2,0))</f>
        <v>106.7</v>
      </c>
      <c r="L47" s="211">
        <f xml:space="preserve"> INDEX(F_Inputs!$A:$W,MATCH($C47,F_Inputs!$B:$B,0),MATCH(L$24,F_Inputs!$2:$2,0))</f>
        <v>108.64026608539599</v>
      </c>
      <c r="M47" s="211">
        <f xml:space="preserve"> INDEX(F_Inputs!$A:$W,MATCH($C47,F_Inputs!$B:$B,0),MATCH(M$24,F_Inputs!$2:$2,0))</f>
        <v>110.794957295123</v>
      </c>
      <c r="N47" s="211">
        <f xml:space="preserve"> INDEX(F_Inputs!$A:$W,MATCH($C47,F_Inputs!$B:$B,0),MATCH(N$24,F_Inputs!$2:$2,0))</f>
        <v>113.01085644102599</v>
      </c>
      <c r="O47" s="211">
        <f xml:space="preserve"> INDEX(F_Inputs!$A:$W,MATCH($C47,F_Inputs!$B:$B,0),MATCH(O$24,F_Inputs!$2:$2,0))</f>
        <v>115.365241592385</v>
      </c>
      <c r="P47" s="211">
        <f xml:space="preserve"> INDEX(F_Inputs!$A:$W,MATCH($C47,F_Inputs!$B:$B,0),MATCH(P$24,F_Inputs!$2:$2,0))</f>
        <v>117.78791166582501</v>
      </c>
      <c r="Q47" s="211">
        <f xml:space="preserve"> INDEX(F_Inputs!$A:$W,MATCH($C47,F_Inputs!$B:$B,0),MATCH(Q$24,F_Inputs!$2:$2,0))</f>
        <v>120.261457810807</v>
      </c>
      <c r="R47" s="45"/>
      <c r="S47" s="45"/>
      <c r="T47" s="45"/>
    </row>
    <row r="48" spans="1:20" s="37" customFormat="1">
      <c r="A48" s="34"/>
      <c r="B48" s="42"/>
      <c r="C48" s="34" t="s">
        <v>158</v>
      </c>
      <c r="D48" s="43"/>
      <c r="E48" s="36" t="s">
        <v>403</v>
      </c>
      <c r="F48" s="36"/>
      <c r="G48" s="28" t="s">
        <v>4</v>
      </c>
      <c r="H48" s="36"/>
      <c r="I48" s="34"/>
      <c r="J48" s="211">
        <f xml:space="preserve"> INDEX(F_Inputs!$A:$W,MATCH($C48,F_Inputs!$B:$B,0),MATCH(J$24,F_Inputs!$2:$2,0))</f>
        <v>104.7</v>
      </c>
      <c r="K48" s="211">
        <f xml:space="preserve"> INDEX(F_Inputs!$A:$W,MATCH($C48,F_Inputs!$B:$B,0),MATCH(K$24,F_Inputs!$2:$2,0))</f>
        <v>106.9</v>
      </c>
      <c r="L48" s="211">
        <f xml:space="preserve"> INDEX(F_Inputs!$A:$W,MATCH($C48,F_Inputs!$B:$B,0),MATCH(L$24,F_Inputs!$2:$2,0))</f>
        <v>108.81079982217901</v>
      </c>
      <c r="M48" s="211">
        <f xml:space="preserve"> INDEX(F_Inputs!$A:$W,MATCH($C48,F_Inputs!$B:$B,0),MATCH(M$24,F_Inputs!$2:$2,0))</f>
        <v>110.977944174939</v>
      </c>
      <c r="N48" s="211">
        <f xml:space="preserve"> INDEX(F_Inputs!$A:$W,MATCH($C48,F_Inputs!$B:$B,0),MATCH(N$24,F_Inputs!$2:$2,0))</f>
        <v>113.197503058438</v>
      </c>
      <c r="O48" s="211">
        <f xml:space="preserve"> INDEX(F_Inputs!$A:$W,MATCH($C48,F_Inputs!$B:$B,0),MATCH(O$24,F_Inputs!$2:$2,0))</f>
        <v>115.565213260169</v>
      </c>
      <c r="P48" s="211">
        <f xml:space="preserve"> INDEX(F_Inputs!$A:$W,MATCH($C48,F_Inputs!$B:$B,0),MATCH(P$24,F_Inputs!$2:$2,0))</f>
        <v>117.992082738633</v>
      </c>
      <c r="Q48" s="211">
        <f xml:space="preserve"> INDEX(F_Inputs!$A:$W,MATCH($C48,F_Inputs!$B:$B,0),MATCH(Q$24,F_Inputs!$2:$2,0))</f>
        <v>120.46991647614399</v>
      </c>
      <c r="R48" s="45"/>
      <c r="S48" s="45"/>
      <c r="T48" s="45"/>
    </row>
    <row r="49" spans="1:20" s="37" customFormat="1">
      <c r="A49" s="34"/>
      <c r="B49" s="42"/>
      <c r="C49" s="34" t="s">
        <v>160</v>
      </c>
      <c r="D49" s="43"/>
      <c r="E49" s="36" t="s">
        <v>404</v>
      </c>
      <c r="F49" s="36"/>
      <c r="G49" s="28" t="s">
        <v>4</v>
      </c>
      <c r="H49" s="36"/>
      <c r="I49" s="34"/>
      <c r="J49" s="211">
        <f xml:space="preserve"> INDEX(F_Inputs!$A:$W,MATCH($C49,F_Inputs!$B:$B,0),MATCH(J$24,F_Inputs!$2:$2,0))</f>
        <v>105</v>
      </c>
      <c r="K49" s="211">
        <f xml:space="preserve"> INDEX(F_Inputs!$A:$W,MATCH($C49,F_Inputs!$B:$B,0),MATCH(K$24,F_Inputs!$2:$2,0))</f>
        <v>107.1</v>
      </c>
      <c r="L49" s="211">
        <f xml:space="preserve"> INDEX(F_Inputs!$A:$W,MATCH($C49,F_Inputs!$B:$B,0),MATCH(L$24,F_Inputs!$2:$2,0))</f>
        <v>108.981601247513</v>
      </c>
      <c r="M49" s="211">
        <f xml:space="preserve"> INDEX(F_Inputs!$A:$W,MATCH($C49,F_Inputs!$B:$B,0),MATCH(M$24,F_Inputs!$2:$2,0))</f>
        <v>111.161233272464</v>
      </c>
      <c r="N49" s="211">
        <f xml:space="preserve"> INDEX(F_Inputs!$A:$W,MATCH($C49,F_Inputs!$B:$B,0),MATCH(N$24,F_Inputs!$2:$2,0))</f>
        <v>113.384457937913</v>
      </c>
      <c r="O49" s="211">
        <f xml:space="preserve"> INDEX(F_Inputs!$A:$W,MATCH($C49,F_Inputs!$B:$B,0),MATCH(O$24,F_Inputs!$2:$2,0))</f>
        <v>115.765531554609</v>
      </c>
      <c r="P49" s="211">
        <f xml:space="preserve"> INDEX(F_Inputs!$A:$W,MATCH($C49,F_Inputs!$B:$B,0),MATCH(P$24,F_Inputs!$2:$2,0))</f>
        <v>118.196607717256</v>
      </c>
      <c r="Q49" s="211">
        <f xml:space="preserve"> INDEX(F_Inputs!$A:$W,MATCH($C49,F_Inputs!$B:$B,0),MATCH(Q$24,F_Inputs!$2:$2,0))</f>
        <v>120.678736479319</v>
      </c>
      <c r="R49" s="45"/>
      <c r="S49" s="45"/>
      <c r="T49" s="45"/>
    </row>
    <row r="50" spans="1:20" s="37" customFormat="1">
      <c r="A50" s="34"/>
      <c r="B50" s="42"/>
      <c r="C50" s="34" t="s">
        <v>162</v>
      </c>
      <c r="D50" s="43"/>
      <c r="E50" s="36" t="s">
        <v>405</v>
      </c>
      <c r="F50" s="36"/>
      <c r="G50" s="28" t="s">
        <v>4</v>
      </c>
      <c r="H50" s="36"/>
      <c r="I50" s="34"/>
      <c r="J50" s="211">
        <f xml:space="preserve"> INDEX(F_Inputs!$A:$W,MATCH($C50,F_Inputs!$B:$B,0),MATCH(J$24,F_Inputs!$2:$2,0))</f>
        <v>104.5</v>
      </c>
      <c r="K50" s="211">
        <f xml:space="preserve"> INDEX(F_Inputs!$A:$W,MATCH($C50,F_Inputs!$B:$B,0),MATCH(K$24,F_Inputs!$2:$2,0))</f>
        <v>106.4</v>
      </c>
      <c r="L50" s="211">
        <f xml:space="preserve"> INDEX(F_Inputs!$A:$W,MATCH($C50,F_Inputs!$B:$B,0),MATCH(L$24,F_Inputs!$2:$2,0))</f>
        <v>109.161593222387</v>
      </c>
      <c r="M50" s="211">
        <f xml:space="preserve"> INDEX(F_Inputs!$A:$W,MATCH($C50,F_Inputs!$B:$B,0),MATCH(M$24,F_Inputs!$2:$2,0))</f>
        <v>111.344825086835</v>
      </c>
      <c r="N50" s="211">
        <f xml:space="preserve"> INDEX(F_Inputs!$A:$W,MATCH($C50,F_Inputs!$B:$B,0),MATCH(N$24,F_Inputs!$2:$2,0))</f>
        <v>113.580996157239</v>
      </c>
      <c r="O50" s="211">
        <f xml:space="preserve"> INDEX(F_Inputs!$A:$W,MATCH($C50,F_Inputs!$B:$B,0),MATCH(O$24,F_Inputs!$2:$2,0))</f>
        <v>115.96619707654099</v>
      </c>
      <c r="P50" s="211">
        <f xml:space="preserve"> INDEX(F_Inputs!$A:$W,MATCH($C50,F_Inputs!$B:$B,0),MATCH(P$24,F_Inputs!$2:$2,0))</f>
        <v>118.40148721514799</v>
      </c>
      <c r="Q50" s="211">
        <f xml:space="preserve"> INDEX(F_Inputs!$A:$W,MATCH($C50,F_Inputs!$B:$B,0),MATCH(Q$24,F_Inputs!$2:$2,0))</f>
        <v>120.887918446667</v>
      </c>
      <c r="R50" s="45"/>
      <c r="S50" s="45"/>
      <c r="T50" s="45"/>
    </row>
    <row r="51" spans="1:20" s="37" customFormat="1">
      <c r="A51" s="34"/>
      <c r="B51" s="42"/>
      <c r="C51" s="34" t="s">
        <v>164</v>
      </c>
      <c r="D51" s="43"/>
      <c r="E51" s="36" t="s">
        <v>406</v>
      </c>
      <c r="F51" s="36"/>
      <c r="G51" s="28" t="s">
        <v>4</v>
      </c>
      <c r="H51" s="36"/>
      <c r="I51" s="34"/>
      <c r="J51" s="211">
        <f xml:space="preserve"> INDEX(F_Inputs!$A:$W,MATCH($C51,F_Inputs!$B:$B,0),MATCH(J$24,F_Inputs!$2:$2,0))</f>
        <v>104.9</v>
      </c>
      <c r="K51" s="211">
        <f xml:space="preserve"> INDEX(F_Inputs!$A:$W,MATCH($C51,F_Inputs!$B:$B,0),MATCH(K$24,F_Inputs!$2:$2,0))</f>
        <v>106.8</v>
      </c>
      <c r="L51" s="211">
        <f xml:space="preserve"> INDEX(F_Inputs!$A:$W,MATCH($C51,F_Inputs!$B:$B,0),MATCH(L$24,F_Inputs!$2:$2,0))</f>
        <v>109.341882468641</v>
      </c>
      <c r="M51" s="211">
        <f xml:space="preserve"> INDEX(F_Inputs!$A:$W,MATCH($C51,F_Inputs!$B:$B,0),MATCH(M$24,F_Inputs!$2:$2,0))</f>
        <v>111.52872011801399</v>
      </c>
      <c r="N51" s="211">
        <f xml:space="preserve"> INDEX(F_Inputs!$A:$W,MATCH($C51,F_Inputs!$B:$B,0),MATCH(N$24,F_Inputs!$2:$2,0))</f>
        <v>113.77787505175399</v>
      </c>
      <c r="O51" s="211">
        <f xml:space="preserve"> INDEX(F_Inputs!$A:$W,MATCH($C51,F_Inputs!$B:$B,0),MATCH(O$24,F_Inputs!$2:$2,0))</f>
        <v>116.167210427841</v>
      </c>
      <c r="P51" s="211">
        <f xml:space="preserve"> INDEX(F_Inputs!$A:$W,MATCH($C51,F_Inputs!$B:$B,0),MATCH(P$24,F_Inputs!$2:$2,0))</f>
        <v>118.606721846825</v>
      </c>
      <c r="Q51" s="211">
        <f xml:space="preserve"> INDEX(F_Inputs!$A:$W,MATCH($C51,F_Inputs!$B:$B,0),MATCH(Q$24,F_Inputs!$2:$2,0))</f>
        <v>121.097463005609</v>
      </c>
      <c r="R51" s="45"/>
      <c r="S51" s="45"/>
      <c r="T51" s="45"/>
    </row>
    <row r="52" spans="1:20" s="37" customFormat="1">
      <c r="A52" s="34"/>
      <c r="B52" s="42"/>
      <c r="C52" s="34" t="s">
        <v>166</v>
      </c>
      <c r="D52" s="43"/>
      <c r="E52" s="36" t="s">
        <v>407</v>
      </c>
      <c r="F52" s="36"/>
      <c r="G52" s="28" t="s">
        <v>4</v>
      </c>
      <c r="H52" s="36"/>
      <c r="I52" s="34"/>
      <c r="J52" s="211">
        <f xml:space="preserve"> INDEX(F_Inputs!$A:$W,MATCH($C52,F_Inputs!$B:$B,0),MATCH(J$24,F_Inputs!$2:$2,0))</f>
        <v>105.1</v>
      </c>
      <c r="K52" s="211">
        <f xml:space="preserve"> INDEX(F_Inputs!$A:$W,MATCH($C52,F_Inputs!$B:$B,0),MATCH(K$24,F_Inputs!$2:$2,0))</f>
        <v>107</v>
      </c>
      <c r="L52" s="211">
        <f xml:space="preserve"> INDEX(F_Inputs!$A:$W,MATCH($C52,F_Inputs!$B:$B,0),MATCH(L$24,F_Inputs!$2:$2,0))</f>
        <v>109.52246947724301</v>
      </c>
      <c r="M52" s="211">
        <f xml:space="preserve"> INDEX(F_Inputs!$A:$W,MATCH($C52,F_Inputs!$B:$B,0),MATCH(M$24,F_Inputs!$2:$2,0))</f>
        <v>111.712918866788</v>
      </c>
      <c r="N52" s="211">
        <f xml:space="preserve"> INDEX(F_Inputs!$A:$W,MATCH($C52,F_Inputs!$B:$B,0),MATCH(N$24,F_Inputs!$2:$2,0))</f>
        <v>113.97509521197701</v>
      </c>
      <c r="O52" s="211">
        <f xml:space="preserve"> INDEX(F_Inputs!$A:$W,MATCH($C52,F_Inputs!$B:$B,0),MATCH(O$24,F_Inputs!$2:$2,0))</f>
        <v>116.368572211429</v>
      </c>
      <c r="P52" s="211">
        <f xml:space="preserve"> INDEX(F_Inputs!$A:$W,MATCH($C52,F_Inputs!$B:$B,0),MATCH(P$24,F_Inputs!$2:$2,0))</f>
        <v>118.812312227869</v>
      </c>
      <c r="Q52" s="211">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408</v>
      </c>
      <c r="B55" s="169"/>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409</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410</v>
      </c>
      <c r="F58" s="36"/>
      <c r="G58" s="28" t="s">
        <v>4</v>
      </c>
      <c r="H58" s="36"/>
      <c r="I58" s="34"/>
      <c r="J58" s="245">
        <v>270.60000000000002</v>
      </c>
      <c r="K58" s="245">
        <v>279.7</v>
      </c>
      <c r="L58" s="245">
        <v>288.2</v>
      </c>
      <c r="M58" s="245">
        <v>292.60000000000002</v>
      </c>
      <c r="N58" s="398"/>
      <c r="O58" s="398"/>
      <c r="P58" s="398"/>
      <c r="Q58" s="398"/>
      <c r="R58" s="45"/>
      <c r="S58" s="45"/>
      <c r="T58" s="45"/>
    </row>
    <row r="59" spans="1:20" s="37" customFormat="1">
      <c r="A59" s="34"/>
      <c r="B59" s="42"/>
      <c r="C59" s="34"/>
      <c r="D59" s="34"/>
      <c r="E59" s="36" t="s">
        <v>411</v>
      </c>
      <c r="F59" s="36"/>
      <c r="G59" s="28" t="s">
        <v>4</v>
      </c>
      <c r="H59" s="36"/>
      <c r="I59" s="34"/>
      <c r="J59" s="245">
        <v>271.7</v>
      </c>
      <c r="K59" s="245">
        <v>280.7</v>
      </c>
      <c r="L59" s="245">
        <v>289.2</v>
      </c>
      <c r="M59" s="245">
        <v>292.2</v>
      </c>
      <c r="N59" s="398"/>
      <c r="O59" s="398"/>
      <c r="P59" s="398"/>
      <c r="Q59" s="398"/>
      <c r="R59" s="45"/>
      <c r="S59" s="45"/>
      <c r="T59" s="45"/>
    </row>
    <row r="60" spans="1:20" s="37" customFormat="1">
      <c r="A60" s="34"/>
      <c r="B60" s="42"/>
      <c r="C60" s="34"/>
      <c r="D60" s="34"/>
      <c r="E60" s="36" t="s">
        <v>412</v>
      </c>
      <c r="F60" s="36"/>
      <c r="G60" s="28" t="s">
        <v>4</v>
      </c>
      <c r="H60" s="36"/>
      <c r="I60" s="34"/>
      <c r="J60" s="245">
        <v>272.3</v>
      </c>
      <c r="K60" s="245">
        <v>281.5</v>
      </c>
      <c r="L60" s="245">
        <v>289.60000000000002</v>
      </c>
      <c r="M60" s="245">
        <v>292.7</v>
      </c>
      <c r="N60" s="398"/>
      <c r="O60" s="398"/>
      <c r="P60" s="398"/>
      <c r="Q60" s="398"/>
      <c r="R60" s="45"/>
      <c r="S60" s="45"/>
      <c r="T60" s="45"/>
    </row>
    <row r="61" spans="1:20" s="37" customFormat="1">
      <c r="A61" s="34"/>
      <c r="B61" s="42"/>
      <c r="C61" s="34"/>
      <c r="D61" s="34"/>
      <c r="E61" s="36" t="s">
        <v>413</v>
      </c>
      <c r="F61" s="36"/>
      <c r="G61" s="28" t="s">
        <v>4</v>
      </c>
      <c r="H61" s="36"/>
      <c r="I61" s="34"/>
      <c r="J61" s="245">
        <v>272.89999999999998</v>
      </c>
      <c r="K61" s="245">
        <v>281.7</v>
      </c>
      <c r="L61" s="245">
        <v>289.5</v>
      </c>
      <c r="M61" s="245">
        <v>294.2</v>
      </c>
      <c r="N61" s="398"/>
      <c r="O61" s="398"/>
      <c r="P61" s="398"/>
      <c r="Q61" s="398"/>
      <c r="R61" s="45"/>
      <c r="S61" s="45"/>
      <c r="T61" s="45"/>
    </row>
    <row r="62" spans="1:20" s="37" customFormat="1">
      <c r="A62" s="34"/>
      <c r="B62" s="42"/>
      <c r="C62" s="34"/>
      <c r="D62" s="34"/>
      <c r="E62" s="36" t="s">
        <v>414</v>
      </c>
      <c r="F62" s="36"/>
      <c r="G62" s="28" t="s">
        <v>4</v>
      </c>
      <c r="H62" s="36"/>
      <c r="I62" s="34"/>
      <c r="J62" s="245">
        <v>274.7</v>
      </c>
      <c r="K62" s="245">
        <v>284.2</v>
      </c>
      <c r="L62" s="245">
        <v>291.7</v>
      </c>
      <c r="M62" s="245">
        <v>293.3</v>
      </c>
      <c r="N62" s="398"/>
      <c r="O62" s="398"/>
      <c r="P62" s="398"/>
      <c r="Q62" s="398"/>
      <c r="R62" s="45"/>
      <c r="S62" s="45"/>
      <c r="T62" s="45"/>
    </row>
    <row r="63" spans="1:20" s="37" customFormat="1">
      <c r="A63" s="34"/>
      <c r="B63" s="42"/>
      <c r="C63" s="34"/>
      <c r="D63" s="34"/>
      <c r="E63" s="36" t="s">
        <v>415</v>
      </c>
      <c r="F63" s="36"/>
      <c r="G63" s="28" t="s">
        <v>4</v>
      </c>
      <c r="H63" s="36"/>
      <c r="I63" s="34"/>
      <c r="J63" s="245">
        <v>275.10000000000002</v>
      </c>
      <c r="K63" s="245">
        <v>284.10000000000002</v>
      </c>
      <c r="L63" s="245">
        <v>291</v>
      </c>
      <c r="M63" s="245">
        <v>294.3</v>
      </c>
      <c r="N63" s="398"/>
      <c r="O63" s="398"/>
      <c r="P63" s="398"/>
      <c r="Q63" s="398"/>
      <c r="R63" s="45"/>
      <c r="S63" s="45"/>
      <c r="T63" s="45"/>
    </row>
    <row r="64" spans="1:20" s="37" customFormat="1">
      <c r="A64" s="34"/>
      <c r="B64" s="42"/>
      <c r="C64" s="34"/>
      <c r="D64" s="34"/>
      <c r="E64" s="36" t="s">
        <v>416</v>
      </c>
      <c r="F64" s="36"/>
      <c r="G64" s="28" t="s">
        <v>4</v>
      </c>
      <c r="H64" s="36"/>
      <c r="I64" s="34"/>
      <c r="J64" s="245">
        <v>275.3</v>
      </c>
      <c r="K64" s="245">
        <v>284.5</v>
      </c>
      <c r="L64" s="245">
        <v>290.39999999999998</v>
      </c>
      <c r="M64" s="245">
        <v>294.3</v>
      </c>
      <c r="N64" s="398"/>
      <c r="O64" s="398"/>
      <c r="P64" s="398"/>
      <c r="Q64" s="398"/>
      <c r="R64" s="45"/>
      <c r="S64" s="45"/>
      <c r="T64" s="45"/>
    </row>
    <row r="65" spans="1:20" s="37" customFormat="1">
      <c r="A65" s="34"/>
      <c r="B65" s="42"/>
      <c r="C65" s="34"/>
      <c r="D65" s="34"/>
      <c r="E65" s="36" t="s">
        <v>417</v>
      </c>
      <c r="F65" s="36"/>
      <c r="G65" s="28" t="s">
        <v>4</v>
      </c>
      <c r="H65" s="36"/>
      <c r="I65" s="34"/>
      <c r="J65" s="245">
        <v>275.8</v>
      </c>
      <c r="K65" s="245">
        <v>284.60000000000002</v>
      </c>
      <c r="L65" s="245">
        <v>291</v>
      </c>
      <c r="M65" s="245">
        <v>293.5</v>
      </c>
      <c r="N65" s="398"/>
      <c r="O65" s="398"/>
      <c r="P65" s="398"/>
      <c r="Q65" s="398"/>
      <c r="R65" s="45"/>
      <c r="S65" s="45"/>
      <c r="T65" s="45"/>
    </row>
    <row r="66" spans="1:20" s="37" customFormat="1">
      <c r="A66" s="34"/>
      <c r="B66" s="42"/>
      <c r="C66" s="34"/>
      <c r="D66" s="34"/>
      <c r="E66" s="36" t="s">
        <v>418</v>
      </c>
      <c r="F66" s="36"/>
      <c r="G66" s="28" t="s">
        <v>4</v>
      </c>
      <c r="H66" s="36"/>
      <c r="I66" s="34"/>
      <c r="J66" s="245">
        <v>278.10000000000002</v>
      </c>
      <c r="K66" s="245">
        <v>285.60000000000002</v>
      </c>
      <c r="L66" s="245">
        <v>291.89999999999998</v>
      </c>
      <c r="M66" s="245">
        <v>295.39999999999998</v>
      </c>
      <c r="N66" s="398"/>
      <c r="O66" s="398"/>
      <c r="P66" s="398"/>
      <c r="Q66" s="398"/>
      <c r="R66" s="45"/>
      <c r="S66" s="45"/>
      <c r="T66" s="45"/>
    </row>
    <row r="67" spans="1:20" s="37" customFormat="1">
      <c r="A67" s="34"/>
      <c r="B67" s="42"/>
      <c r="C67" s="34"/>
      <c r="D67" s="34"/>
      <c r="E67" s="36" t="s">
        <v>419</v>
      </c>
      <c r="F67" s="36"/>
      <c r="G67" s="28" t="s">
        <v>4</v>
      </c>
      <c r="H67" s="36"/>
      <c r="I67" s="34"/>
      <c r="J67" s="245">
        <v>276</v>
      </c>
      <c r="K67" s="245">
        <v>283</v>
      </c>
      <c r="L67" s="245">
        <v>290.60000000000002</v>
      </c>
      <c r="M67" s="245">
        <v>294.60000000000002</v>
      </c>
      <c r="N67" s="398"/>
      <c r="O67" s="398"/>
      <c r="P67" s="398"/>
      <c r="Q67" s="398"/>
      <c r="R67" s="45"/>
      <c r="S67" s="45"/>
      <c r="T67" s="45"/>
    </row>
    <row r="68" spans="1:20" s="37" customFormat="1">
      <c r="A68" s="34"/>
      <c r="B68" s="42"/>
      <c r="C68" s="34"/>
      <c r="D68" s="34"/>
      <c r="E68" s="36" t="s">
        <v>420</v>
      </c>
      <c r="F68" s="36"/>
      <c r="G68" s="28" t="s">
        <v>4</v>
      </c>
      <c r="H68" s="36"/>
      <c r="I68" s="34"/>
      <c r="J68" s="245">
        <v>278.10000000000002</v>
      </c>
      <c r="K68" s="245">
        <v>285</v>
      </c>
      <c r="L68" s="245">
        <v>292</v>
      </c>
      <c r="M68" s="245">
        <v>296</v>
      </c>
      <c r="N68" s="398"/>
      <c r="O68" s="398"/>
      <c r="P68" s="398"/>
      <c r="Q68" s="398"/>
      <c r="R68" s="45"/>
      <c r="S68" s="45"/>
      <c r="T68" s="45"/>
    </row>
    <row r="69" spans="1:20" s="37" customFormat="1">
      <c r="A69" s="34"/>
      <c r="B69" s="42"/>
      <c r="C69" s="34"/>
      <c r="D69" s="34"/>
      <c r="E69" s="36" t="s">
        <v>421</v>
      </c>
      <c r="F69" s="36"/>
      <c r="G69" s="28" t="s">
        <v>4</v>
      </c>
      <c r="H69" s="36"/>
      <c r="I69" s="34"/>
      <c r="J69" s="245">
        <v>278.3</v>
      </c>
      <c r="K69" s="245">
        <v>285.10000000000002</v>
      </c>
      <c r="L69" s="245">
        <v>292.60000000000002</v>
      </c>
      <c r="M69" s="245">
        <v>296.89999999999998</v>
      </c>
      <c r="N69" s="398"/>
      <c r="O69" s="398"/>
      <c r="P69" s="398"/>
      <c r="Q69" s="398"/>
      <c r="R69" s="45"/>
      <c r="S69" s="45"/>
      <c r="T69" s="45"/>
    </row>
    <row r="70" spans="1:20" s="37" customFormat="1">
      <c r="A70" s="34"/>
      <c r="B70" s="42"/>
      <c r="C70" s="34"/>
      <c r="D70" s="34"/>
      <c r="E70" s="36"/>
      <c r="F70" s="36"/>
      <c r="G70" s="36"/>
      <c r="H70" s="36"/>
      <c r="I70" s="34"/>
      <c r="J70" s="174"/>
      <c r="K70" s="174"/>
      <c r="L70" s="174"/>
      <c r="M70" s="174"/>
      <c r="N70" s="174"/>
      <c r="O70" s="174"/>
      <c r="P70" s="174"/>
      <c r="Q70" s="174"/>
      <c r="R70" s="36"/>
      <c r="S70" s="36"/>
      <c r="T70" s="34"/>
    </row>
    <row r="71" spans="1:20" s="37" customFormat="1">
      <c r="A71" s="34"/>
      <c r="B71" s="42" t="s">
        <v>422</v>
      </c>
      <c r="C71" s="34"/>
      <c r="E71" s="43"/>
      <c r="F71" s="36"/>
      <c r="G71" s="36"/>
      <c r="H71" s="36"/>
      <c r="I71" s="34"/>
      <c r="J71" s="174"/>
      <c r="K71" s="174"/>
      <c r="L71" s="174"/>
      <c r="M71" s="174"/>
      <c r="N71" s="174"/>
      <c r="O71" s="174"/>
      <c r="P71" s="174"/>
      <c r="Q71" s="174"/>
      <c r="R71" s="36"/>
      <c r="S71" s="36"/>
      <c r="T71" s="34"/>
    </row>
    <row r="72" spans="1:20" s="37" customFormat="1">
      <c r="A72" s="34"/>
      <c r="B72" s="42"/>
      <c r="C72" s="34"/>
      <c r="D72" s="43"/>
      <c r="E72" s="36" t="s">
        <v>423</v>
      </c>
      <c r="F72" s="36"/>
      <c r="G72" s="28" t="s">
        <v>4</v>
      </c>
      <c r="H72" s="36"/>
      <c r="I72" s="34"/>
      <c r="J72" s="245">
        <v>103.2</v>
      </c>
      <c r="K72" s="245">
        <v>105.5</v>
      </c>
      <c r="L72" s="245">
        <v>107.6</v>
      </c>
      <c r="M72" s="245">
        <v>108.6</v>
      </c>
      <c r="N72" s="398"/>
      <c r="O72" s="398"/>
      <c r="P72" s="398"/>
      <c r="Q72" s="398"/>
      <c r="R72" s="45"/>
      <c r="S72" s="45"/>
      <c r="T72" s="45"/>
    </row>
    <row r="73" spans="1:20" s="37" customFormat="1">
      <c r="A73" s="34"/>
      <c r="B73" s="42"/>
      <c r="C73" s="34"/>
      <c r="D73" s="43"/>
      <c r="E73" s="36" t="s">
        <v>424</v>
      </c>
      <c r="F73" s="36"/>
      <c r="G73" s="28" t="s">
        <v>4</v>
      </c>
      <c r="H73" s="36"/>
      <c r="I73" s="34"/>
      <c r="J73" s="245">
        <v>103.5</v>
      </c>
      <c r="K73" s="245">
        <v>105.9</v>
      </c>
      <c r="L73" s="245">
        <v>107.9</v>
      </c>
      <c r="M73" s="245">
        <v>108.6</v>
      </c>
      <c r="N73" s="398"/>
      <c r="O73" s="398"/>
      <c r="P73" s="398"/>
      <c r="Q73" s="398"/>
      <c r="R73" s="45"/>
      <c r="S73" s="45"/>
      <c r="T73" s="45"/>
    </row>
    <row r="74" spans="1:20" s="37" customFormat="1">
      <c r="A74" s="34"/>
      <c r="B74" s="42"/>
      <c r="C74" s="34"/>
      <c r="D74" s="43"/>
      <c r="E74" s="36" t="s">
        <v>425</v>
      </c>
      <c r="F74" s="36"/>
      <c r="G74" s="28" t="s">
        <v>4</v>
      </c>
      <c r="H74" s="36"/>
      <c r="I74" s="34"/>
      <c r="J74" s="245">
        <v>103.5</v>
      </c>
      <c r="K74" s="245">
        <v>105.9</v>
      </c>
      <c r="L74" s="245">
        <v>107.9</v>
      </c>
      <c r="M74" s="245">
        <v>108.8</v>
      </c>
      <c r="N74" s="398"/>
      <c r="O74" s="398"/>
      <c r="P74" s="398"/>
      <c r="Q74" s="398"/>
      <c r="R74" s="45"/>
      <c r="S74" s="45"/>
      <c r="T74" s="45"/>
    </row>
    <row r="75" spans="1:20" s="37" customFormat="1">
      <c r="A75" s="34"/>
      <c r="B75" s="42"/>
      <c r="C75" s="34"/>
      <c r="D75" s="43"/>
      <c r="E75" s="36" t="s">
        <v>426</v>
      </c>
      <c r="F75" s="36"/>
      <c r="G75" s="28" t="s">
        <v>4</v>
      </c>
      <c r="H75" s="36"/>
      <c r="I75" s="34"/>
      <c r="J75" s="245">
        <v>103.5</v>
      </c>
      <c r="K75" s="245">
        <v>105.9</v>
      </c>
      <c r="L75" s="245">
        <v>108</v>
      </c>
      <c r="M75" s="245">
        <v>109.2</v>
      </c>
      <c r="N75" s="398"/>
      <c r="O75" s="398"/>
      <c r="P75" s="398"/>
      <c r="Q75" s="398"/>
      <c r="R75" s="45"/>
      <c r="S75" s="45"/>
      <c r="T75" s="45"/>
    </row>
    <row r="76" spans="1:20" s="37" customFormat="1">
      <c r="A76" s="34"/>
      <c r="B76" s="42"/>
      <c r="C76" s="34"/>
      <c r="D76" s="43"/>
      <c r="E76" s="36" t="s">
        <v>427</v>
      </c>
      <c r="F76" s="36"/>
      <c r="G76" s="28" t="s">
        <v>4</v>
      </c>
      <c r="H76" s="36"/>
      <c r="I76" s="34"/>
      <c r="J76" s="245">
        <v>104</v>
      </c>
      <c r="K76" s="245">
        <v>106.5</v>
      </c>
      <c r="L76" s="245">
        <v>108.3</v>
      </c>
      <c r="M76" s="245">
        <v>108.8</v>
      </c>
      <c r="N76" s="398"/>
      <c r="O76" s="398"/>
      <c r="P76" s="398"/>
      <c r="Q76" s="398"/>
      <c r="R76" s="45"/>
      <c r="S76" s="45"/>
      <c r="T76" s="45"/>
    </row>
    <row r="77" spans="1:20" s="37" customFormat="1">
      <c r="A77" s="34"/>
      <c r="B77" s="42"/>
      <c r="C77" s="34"/>
      <c r="D77" s="43"/>
      <c r="E77" s="36" t="s">
        <v>428</v>
      </c>
      <c r="F77" s="36"/>
      <c r="G77" s="28" t="s">
        <v>4</v>
      </c>
      <c r="H77" s="36"/>
      <c r="I77" s="34"/>
      <c r="J77" s="245">
        <v>104.3</v>
      </c>
      <c r="K77" s="245">
        <v>106.6</v>
      </c>
      <c r="L77" s="245">
        <v>108.4</v>
      </c>
      <c r="M77" s="245">
        <v>109.2</v>
      </c>
      <c r="N77" s="398"/>
      <c r="O77" s="398"/>
      <c r="P77" s="398"/>
      <c r="Q77" s="398"/>
      <c r="R77" s="45"/>
      <c r="S77" s="45"/>
      <c r="T77" s="45"/>
    </row>
    <row r="78" spans="1:20" s="37" customFormat="1">
      <c r="A78" s="34"/>
      <c r="B78" s="42"/>
      <c r="C78" s="34"/>
      <c r="D78" s="43"/>
      <c r="E78" s="36" t="s">
        <v>429</v>
      </c>
      <c r="F78" s="36"/>
      <c r="G78" s="28" t="s">
        <v>4</v>
      </c>
      <c r="H78" s="36"/>
      <c r="I78" s="34"/>
      <c r="J78" s="245">
        <v>104.4</v>
      </c>
      <c r="K78" s="245">
        <v>106.7</v>
      </c>
      <c r="L78" s="245">
        <v>108.3</v>
      </c>
      <c r="M78" s="245">
        <v>109.2</v>
      </c>
      <c r="N78" s="398"/>
      <c r="O78" s="398"/>
      <c r="P78" s="398"/>
      <c r="Q78" s="398"/>
      <c r="R78" s="45"/>
      <c r="S78" s="45"/>
      <c r="T78" s="45"/>
    </row>
    <row r="79" spans="1:20" s="37" customFormat="1">
      <c r="A79" s="34"/>
      <c r="B79" s="42"/>
      <c r="C79" s="34"/>
      <c r="D79" s="43"/>
      <c r="E79" s="36" t="s">
        <v>430</v>
      </c>
      <c r="F79" s="36"/>
      <c r="G79" s="28" t="s">
        <v>4</v>
      </c>
      <c r="H79" s="36"/>
      <c r="I79" s="34"/>
      <c r="J79" s="245">
        <v>104.7</v>
      </c>
      <c r="K79" s="245">
        <v>106.9</v>
      </c>
      <c r="L79" s="245">
        <v>108.5</v>
      </c>
      <c r="M79" s="245">
        <v>109.1</v>
      </c>
      <c r="N79" s="398"/>
      <c r="O79" s="398"/>
      <c r="P79" s="398"/>
      <c r="Q79" s="398"/>
      <c r="R79" s="45"/>
      <c r="S79" s="45"/>
      <c r="T79" s="45"/>
    </row>
    <row r="80" spans="1:20" s="37" customFormat="1">
      <c r="A80" s="34"/>
      <c r="B80" s="42"/>
      <c r="C80" s="34"/>
      <c r="D80" s="43"/>
      <c r="E80" s="36" t="s">
        <v>431</v>
      </c>
      <c r="F80" s="36"/>
      <c r="G80" s="28" t="s">
        <v>4</v>
      </c>
      <c r="H80" s="36"/>
      <c r="I80" s="34"/>
      <c r="J80" s="245">
        <v>105</v>
      </c>
      <c r="K80" s="245">
        <v>107.1</v>
      </c>
      <c r="L80" s="245">
        <v>108.5</v>
      </c>
      <c r="M80" s="245">
        <v>109.4</v>
      </c>
      <c r="N80" s="398"/>
      <c r="O80" s="398"/>
      <c r="P80" s="398"/>
      <c r="Q80" s="398"/>
      <c r="R80" s="45"/>
      <c r="S80" s="45"/>
      <c r="T80" s="45"/>
    </row>
    <row r="81" spans="1:20" s="37" customFormat="1">
      <c r="A81" s="34"/>
      <c r="B81" s="42"/>
      <c r="C81" s="34"/>
      <c r="D81" s="43"/>
      <c r="E81" s="36" t="s">
        <v>432</v>
      </c>
      <c r="F81" s="36"/>
      <c r="G81" s="28" t="s">
        <v>4</v>
      </c>
      <c r="H81" s="36"/>
      <c r="I81" s="34"/>
      <c r="J81" s="245">
        <v>104.5</v>
      </c>
      <c r="K81" s="245">
        <v>106.4</v>
      </c>
      <c r="L81" s="245">
        <v>108.3</v>
      </c>
      <c r="M81" s="245">
        <v>109.3</v>
      </c>
      <c r="N81" s="398"/>
      <c r="O81" s="398"/>
      <c r="P81" s="398"/>
      <c r="Q81" s="398"/>
      <c r="R81" s="45"/>
      <c r="S81" s="45"/>
      <c r="T81" s="45"/>
    </row>
    <row r="82" spans="1:20" s="37" customFormat="1">
      <c r="A82" s="34"/>
      <c r="B82" s="42"/>
      <c r="C82" s="34"/>
      <c r="D82" s="43"/>
      <c r="E82" s="36" t="s">
        <v>433</v>
      </c>
      <c r="F82" s="36"/>
      <c r="G82" s="28" t="s">
        <v>4</v>
      </c>
      <c r="H82" s="36"/>
      <c r="I82" s="34"/>
      <c r="J82" s="245">
        <v>104.9</v>
      </c>
      <c r="K82" s="245">
        <v>106.8</v>
      </c>
      <c r="L82" s="245">
        <v>108.6</v>
      </c>
      <c r="M82" s="245">
        <v>109.4</v>
      </c>
      <c r="N82" s="398"/>
      <c r="O82" s="398"/>
      <c r="P82" s="398"/>
      <c r="Q82" s="398"/>
      <c r="R82" s="45"/>
      <c r="S82" s="45"/>
      <c r="T82" s="45"/>
    </row>
    <row r="83" spans="1:20" s="37" customFormat="1">
      <c r="A83" s="34"/>
      <c r="B83" s="42"/>
      <c r="C83" s="34"/>
      <c r="D83" s="43"/>
      <c r="E83" s="36" t="s">
        <v>434</v>
      </c>
      <c r="F83" s="36"/>
      <c r="G83" s="28" t="s">
        <v>4</v>
      </c>
      <c r="H83" s="36"/>
      <c r="I83" s="34"/>
      <c r="J83" s="245">
        <v>105.1</v>
      </c>
      <c r="K83" s="245">
        <v>107</v>
      </c>
      <c r="L83" s="245">
        <v>108.6</v>
      </c>
      <c r="M83" s="245">
        <v>109.7</v>
      </c>
      <c r="N83" s="398"/>
      <c r="O83" s="398"/>
      <c r="P83" s="398"/>
      <c r="Q83" s="398"/>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435</v>
      </c>
      <c r="B86" s="169"/>
      <c r="C86" s="33"/>
      <c r="D86" s="33"/>
      <c r="E86" s="33"/>
      <c r="F86" s="33"/>
      <c r="G86" s="33"/>
      <c r="H86" s="33"/>
      <c r="I86" s="33"/>
      <c r="J86" s="33"/>
      <c r="K86" s="33"/>
      <c r="L86" s="33"/>
      <c r="M86" s="33"/>
      <c r="N86" s="33"/>
      <c r="O86" s="33"/>
      <c r="P86" s="33"/>
      <c r="Q86" s="33"/>
      <c r="R86" s="33"/>
      <c r="S86" s="33"/>
      <c r="T86" s="33"/>
    </row>
    <row r="87" spans="1:20" s="37" customFormat="1">
      <c r="A87" s="33"/>
      <c r="B87" s="169"/>
      <c r="C87" s="33" t="s">
        <v>381</v>
      </c>
      <c r="D87" s="33"/>
      <c r="E87" s="33" t="s">
        <v>107</v>
      </c>
      <c r="F87" s="33"/>
      <c r="G87" s="33" t="s">
        <v>108</v>
      </c>
      <c r="H87" s="33"/>
      <c r="I87" s="33"/>
      <c r="J87" s="33" t="s">
        <v>109</v>
      </c>
      <c r="K87" s="33" t="s">
        <v>110</v>
      </c>
      <c r="L87" s="33" t="s">
        <v>111</v>
      </c>
      <c r="M87" s="33" t="s">
        <v>112</v>
      </c>
      <c r="N87" s="33" t="s">
        <v>113</v>
      </c>
      <c r="O87" s="33" t="s">
        <v>114</v>
      </c>
      <c r="P87" s="33" t="s">
        <v>115</v>
      </c>
      <c r="Q87" s="33" t="s">
        <v>116</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436</v>
      </c>
      <c r="C89" s="34"/>
      <c r="D89" s="34"/>
      <c r="E89" s="36"/>
      <c r="F89" s="36"/>
      <c r="G89" s="36"/>
      <c r="H89" s="36"/>
      <c r="I89" s="34"/>
      <c r="J89" s="36"/>
      <c r="K89" s="36"/>
      <c r="L89" s="36"/>
      <c r="M89" s="36"/>
      <c r="N89" s="36"/>
      <c r="O89" s="36"/>
      <c r="P89" s="36"/>
      <c r="Q89" s="36"/>
      <c r="R89" s="36"/>
      <c r="S89" s="36"/>
      <c r="T89" s="34"/>
    </row>
    <row r="90" spans="1:20" s="210" customFormat="1">
      <c r="A90" s="41"/>
      <c r="B90" s="171"/>
      <c r="C90" s="41" t="s">
        <v>168</v>
      </c>
      <c r="D90" s="172"/>
      <c r="E90" s="41" t="str">
        <f xml:space="preserve"> INDEX(F_Inputs!$A:$W,MATCH($C90,F_Inputs!$B:$B,0),MATCH(E$87,F_Inputs!$2:$2,0))</f>
        <v>RCV CPI(H) + RPI wedge bf balance BEG - WR - nominal</v>
      </c>
      <c r="F90" s="41"/>
      <c r="G90" s="41" t="str">
        <f xml:space="preserve"> INDEX(F_Inputs!$A:$W,MATCH($C90,F_Inputs!$B:$B,0),MATCH(G$87,F_Inputs!$2:$2,0))</f>
        <v>£m</v>
      </c>
      <c r="H90" s="41"/>
      <c r="I90" s="41"/>
      <c r="J90" s="211">
        <f xml:space="preserve"> INDEX(F_Inputs!$A:$W,MATCH($C90,F_Inputs!$B:$B,0),MATCH(J$87,F_Inputs!$2:$2,0))</f>
        <v>0</v>
      </c>
      <c r="K90" s="211">
        <f xml:space="preserve"> INDEX(F_Inputs!$A:$W,MATCH($C90,F_Inputs!$B:$B,0),MATCH(K$87,F_Inputs!$2:$2,0))</f>
        <v>0</v>
      </c>
      <c r="L90" s="211">
        <f xml:space="preserve"> INDEX(F_Inputs!$A:$W,MATCH($C90,F_Inputs!$B:$B,0),MATCH(L$87,F_Inputs!$2:$2,0))</f>
        <v>0</v>
      </c>
      <c r="M90" s="211">
        <f xml:space="preserve"> INDEX(F_Inputs!$A:$W,MATCH($C90,F_Inputs!$B:$B,0),MATCH(M$87,F_Inputs!$2:$2,0))</f>
        <v>2.3245890862940599</v>
      </c>
      <c r="N90" s="211">
        <f xml:space="preserve"> INDEX(F_Inputs!$A:$W,MATCH($C90,F_Inputs!$B:$B,0),MATCH(N$87,F_Inputs!$2:$2,0))</f>
        <v>2.2238345551297001</v>
      </c>
      <c r="O90" s="211">
        <f xml:space="preserve"> INDEX(F_Inputs!$A:$W,MATCH($C90,F_Inputs!$B:$B,0),MATCH(O$87,F_Inputs!$2:$2,0))</f>
        <v>2.1385168396967602</v>
      </c>
      <c r="P90" s="211">
        <f xml:space="preserve"> INDEX(F_Inputs!$A:$W,MATCH($C90,F_Inputs!$B:$B,0),MATCH(P$87,F_Inputs!$2:$2,0))</f>
        <v>2.0602993890894301</v>
      </c>
      <c r="Q90" s="211">
        <f xml:space="preserve"> INDEX(F_Inputs!$A:$W,MATCH($C90,F_Inputs!$B:$B,0),MATCH(Q$87,F_Inputs!$2:$2,0))</f>
        <v>1.9858978575506301</v>
      </c>
      <c r="R90" s="142"/>
      <c r="S90" s="142"/>
      <c r="T90" s="142"/>
    </row>
    <row r="91" spans="1:20" s="210" customFormat="1">
      <c r="A91" s="41"/>
      <c r="B91" s="171"/>
      <c r="C91" s="41" t="s">
        <v>171</v>
      </c>
      <c r="D91" s="172"/>
      <c r="E91" s="41" t="str">
        <f xml:space="preserve"> INDEX(F_Inputs!$A:$W,MATCH($C91,F_Inputs!$B:$B,0),MATCH(E$87,F_Inputs!$2:$2,0))</f>
        <v>Indexation on RCV - CPI(H) + RPI wedge bf balance - WR - nominal</v>
      </c>
      <c r="F91" s="41"/>
      <c r="G91" s="41" t="str">
        <f xml:space="preserve"> INDEX(F_Inputs!$A:$W,MATCH($C91,F_Inputs!$B:$B,0),MATCH(G$87,F_Inputs!$2:$2,0))</f>
        <v>£m</v>
      </c>
      <c r="H91" s="41"/>
      <c r="I91" s="41"/>
      <c r="J91" s="211">
        <f xml:space="preserve"> INDEX(F_Inputs!$A:$W,MATCH($C91,F_Inputs!$B:$B,0),MATCH(J$87,F_Inputs!$2:$2,0))</f>
        <v>0</v>
      </c>
      <c r="K91" s="211">
        <f xml:space="preserve"> INDEX(F_Inputs!$A:$W,MATCH($C91,F_Inputs!$B:$B,0),MATCH(K$87,F_Inputs!$2:$2,0))</f>
        <v>0</v>
      </c>
      <c r="L91" s="211">
        <f xml:space="preserve"> INDEX(F_Inputs!$A:$W,MATCH($C91,F_Inputs!$B:$B,0),MATCH(L$87,F_Inputs!$2:$2,0))</f>
        <v>0</v>
      </c>
      <c r="M91" s="211">
        <f xml:space="preserve"> INDEX(F_Inputs!$A:$W,MATCH($C91,F_Inputs!$B:$B,0),MATCH(M$87,F_Inputs!$2:$2,0))</f>
        <v>5.6390094786983001E-2</v>
      </c>
      <c r="N91" s="211">
        <f xml:space="preserve"> INDEX(F_Inputs!$A:$W,MATCH($C91,F_Inputs!$B:$B,0),MATCH(N$87,F_Inputs!$2:$2,0))</f>
        <v>6.5798035552063497E-2</v>
      </c>
      <c r="O91" s="211">
        <f xml:space="preserve"> INDEX(F_Inputs!$A:$W,MATCH($C91,F_Inputs!$B:$B,0),MATCH(O$87,F_Inputs!$2:$2,0))</f>
        <v>6.7371157186993505E-2</v>
      </c>
      <c r="P91" s="211">
        <f xml:space="preserve"> INDEX(F_Inputs!$A:$W,MATCH($C91,F_Inputs!$B:$B,0),MATCH(P$87,F_Inputs!$2:$2,0))</f>
        <v>6.5929580450863196E-2</v>
      </c>
      <c r="Q91" s="211">
        <f xml:space="preserve"> INDEX(F_Inputs!$A:$W,MATCH($C91,F_Inputs!$B:$B,0),MATCH(Q$87,F_Inputs!$2:$2,0))</f>
        <v>6.3548731441621598E-2</v>
      </c>
      <c r="R91" s="142"/>
      <c r="S91" s="142"/>
      <c r="T91" s="142"/>
    </row>
    <row r="92" spans="1:20" s="210" customFormat="1">
      <c r="A92" s="41"/>
      <c r="B92" s="171"/>
      <c r="C92" s="41" t="s">
        <v>173</v>
      </c>
      <c r="D92" s="172"/>
      <c r="E92" s="41" t="str">
        <f xml:space="preserve"> INDEX(F_Inputs!$A:$W,MATCH($C92,F_Inputs!$B:$B,0),MATCH(E$87,F_Inputs!$2:$2,0))</f>
        <v>RCV - CPI(H) + RPI wedge bf depreciation - WR - nominal</v>
      </c>
      <c r="F92" s="41"/>
      <c r="G92" s="41" t="str">
        <f xml:space="preserve"> INDEX(F_Inputs!$A:$W,MATCH($C92,F_Inputs!$B:$B,0),MATCH(G$87,F_Inputs!$2:$2,0))</f>
        <v>£m</v>
      </c>
      <c r="H92" s="41"/>
      <c r="I92" s="41"/>
      <c r="J92" s="211">
        <f xml:space="preserve"> INDEX(F_Inputs!$A:$W,MATCH($C92,F_Inputs!$B:$B,0),MATCH(J$87,F_Inputs!$2:$2,0))</f>
        <v>0</v>
      </c>
      <c r="K92" s="211">
        <f xml:space="preserve"> INDEX(F_Inputs!$A:$W,MATCH($C92,F_Inputs!$B:$B,0),MATCH(K$87,F_Inputs!$2:$2,0))</f>
        <v>0</v>
      </c>
      <c r="L92" s="211">
        <f xml:space="preserve"> INDEX(F_Inputs!$A:$W,MATCH($C92,F_Inputs!$B:$B,0),MATCH(L$87,F_Inputs!$2:$2,0))</f>
        <v>0</v>
      </c>
      <c r="M92" s="211">
        <f xml:space="preserve"> INDEX(F_Inputs!$A:$W,MATCH($C92,F_Inputs!$B:$B,0),MATCH(M$87,F_Inputs!$2:$2,0))</f>
        <v>0.15714462595134901</v>
      </c>
      <c r="N92" s="211">
        <f xml:space="preserve"> INDEX(F_Inputs!$A:$W,MATCH($C92,F_Inputs!$B:$B,0),MATCH(N$87,F_Inputs!$2:$2,0))</f>
        <v>0.15111575098499599</v>
      </c>
      <c r="O92" s="211">
        <f xml:space="preserve"> INDEX(F_Inputs!$A:$W,MATCH($C92,F_Inputs!$B:$B,0),MATCH(O$87,F_Inputs!$2:$2,0))</f>
        <v>0.145588607794328</v>
      </c>
      <c r="P92" s="211">
        <f xml:space="preserve"> INDEX(F_Inputs!$A:$W,MATCH($C92,F_Inputs!$B:$B,0),MATCH(P$87,F_Inputs!$2:$2,0))</f>
        <v>0.140331111989659</v>
      </c>
      <c r="Q92" s="211">
        <f xml:space="preserve"> INDEX(F_Inputs!$A:$W,MATCH($C92,F_Inputs!$B:$B,0),MATCH(Q$87,F_Inputs!$2:$2,0))</f>
        <v>0.135263474873489</v>
      </c>
      <c r="R92" s="142"/>
      <c r="S92" s="142"/>
      <c r="T92" s="142"/>
    </row>
    <row r="93" spans="1:20" s="210" customFormat="1">
      <c r="A93" s="41"/>
      <c r="B93" s="171"/>
      <c r="C93" s="41" t="s">
        <v>175</v>
      </c>
      <c r="D93" s="172"/>
      <c r="E93" s="41" t="str">
        <f xml:space="preserve"> INDEX(F_Inputs!$A:$W,MATCH($C93,F_Inputs!$B:$B,0),MATCH(E$87,F_Inputs!$2:$2,0))</f>
        <v>RCV CPI(H) + RPI wedge bf balance - WR - real</v>
      </c>
      <c r="F93" s="41"/>
      <c r="G93" s="41" t="str">
        <f xml:space="preserve"> INDEX(F_Inputs!$A:$W,MATCH($C93,F_Inputs!$B:$B,0),MATCH(G$87,F_Inputs!$2:$2,0))</f>
        <v>£m</v>
      </c>
      <c r="H93" s="41"/>
      <c r="I93" s="41"/>
      <c r="J93" s="211">
        <f xml:space="preserve"> INDEX(F_Inputs!$A:$W,MATCH($C93,F_Inputs!$B:$B,0),MATCH(J$87,F_Inputs!$2:$2,0))</f>
        <v>0</v>
      </c>
      <c r="K93" s="211">
        <f xml:space="preserve"> INDEX(F_Inputs!$A:$W,MATCH($C93,F_Inputs!$B:$B,0),MATCH(K$87,F_Inputs!$2:$2,0))</f>
        <v>0</v>
      </c>
      <c r="L93" s="211">
        <f xml:space="preserve"> INDEX(F_Inputs!$A:$W,MATCH($C93,F_Inputs!$B:$B,0),MATCH(L$87,F_Inputs!$2:$2,0))</f>
        <v>0</v>
      </c>
      <c r="M93" s="211">
        <f xml:space="preserve"> INDEX(F_Inputs!$A:$W,MATCH($C93,F_Inputs!$B:$B,0),MATCH(M$87,F_Inputs!$2:$2,0))</f>
        <v>2.09349029448527</v>
      </c>
      <c r="N93" s="211">
        <f xml:space="preserve"> INDEX(F_Inputs!$A:$W,MATCH($C93,F_Inputs!$B:$B,0),MATCH(N$87,F_Inputs!$2:$2,0))</f>
        <v>1.9736180350353301</v>
      </c>
      <c r="O93" s="211">
        <f xml:space="preserve"> INDEX(F_Inputs!$A:$W,MATCH($C93,F_Inputs!$B:$B,0),MATCH(O$87,F_Inputs!$2:$2,0))</f>
        <v>1.8627768984370101</v>
      </c>
      <c r="P93" s="211">
        <f xml:space="preserve"> INDEX(F_Inputs!$A:$W,MATCH($C93,F_Inputs!$B:$B,0),MATCH(P$87,F_Inputs!$2:$2,0))</f>
        <v>1.7585781577675299</v>
      </c>
      <c r="Q93" s="211">
        <f xml:space="preserve"> INDEX(F_Inputs!$A:$W,MATCH($C93,F_Inputs!$B:$B,0),MATCH(Q$87,F_Inputs!$2:$2,0))</f>
        <v>1.6602080150188301</v>
      </c>
      <c r="R93" s="142"/>
      <c r="S93" s="142"/>
      <c r="T93" s="142"/>
    </row>
    <row r="94" spans="1:20" s="210" customFormat="1">
      <c r="A94" s="41"/>
      <c r="B94" s="171"/>
      <c r="C94" s="41" t="s">
        <v>177</v>
      </c>
      <c r="D94" s="172"/>
      <c r="E94" s="41" t="str">
        <f xml:space="preserve"> INDEX(F_Inputs!$A:$W,MATCH($C94,F_Inputs!$B:$B,0),MATCH(E$87,F_Inputs!$2:$2,0))</f>
        <v>RCV CPI(H) bf balance BEG - WR - nominal</v>
      </c>
      <c r="F94" s="41"/>
      <c r="G94" s="41" t="str">
        <f xml:space="preserve"> INDEX(F_Inputs!$A:$W,MATCH($C94,F_Inputs!$B:$B,0),MATCH(G$87,F_Inputs!$2:$2,0))</f>
        <v>£m</v>
      </c>
      <c r="H94" s="41"/>
      <c r="I94" s="41"/>
      <c r="J94" s="211">
        <f xml:space="preserve"> INDEX(F_Inputs!$A:$W,MATCH($C94,F_Inputs!$B:$B,0),MATCH(J$87,F_Inputs!$2:$2,0))</f>
        <v>0</v>
      </c>
      <c r="K94" s="211">
        <f xml:space="preserve"> INDEX(F_Inputs!$A:$W,MATCH($C94,F_Inputs!$B:$B,0),MATCH(K$87,F_Inputs!$2:$2,0))</f>
        <v>0</v>
      </c>
      <c r="L94" s="211">
        <f xml:space="preserve"> INDEX(F_Inputs!$A:$W,MATCH($C94,F_Inputs!$B:$B,0),MATCH(L$87,F_Inputs!$2:$2,0))</f>
        <v>0</v>
      </c>
      <c r="M94" s="211">
        <f xml:space="preserve"> INDEX(F_Inputs!$A:$W,MATCH($C94,F_Inputs!$B:$B,0),MATCH(M$87,F_Inputs!$2:$2,0))</f>
        <v>2.3245890862940599</v>
      </c>
      <c r="N94" s="211">
        <f xml:space="preserve"> INDEX(F_Inputs!$A:$W,MATCH($C94,F_Inputs!$B:$B,0),MATCH(N$87,F_Inputs!$2:$2,0))</f>
        <v>2.2142283367412299</v>
      </c>
      <c r="O94" s="211">
        <f xml:space="preserve"> INDEX(F_Inputs!$A:$W,MATCH($C94,F_Inputs!$B:$B,0),MATCH(O$87,F_Inputs!$2:$2,0))</f>
        <v>2.1095378766619399</v>
      </c>
      <c r="P94" s="211">
        <f xml:space="preserve"> INDEX(F_Inputs!$A:$W,MATCH($C94,F_Inputs!$B:$B,0),MATCH(P$87,F_Inputs!$2:$2,0))</f>
        <v>2.0111947416502298</v>
      </c>
      <c r="Q94" s="211">
        <f xml:space="preserve"> INDEX(F_Inputs!$A:$W,MATCH($C94,F_Inputs!$B:$B,0),MATCH(Q$87,F_Inputs!$2:$2,0))</f>
        <v>1.9179034623640501</v>
      </c>
      <c r="R94" s="142"/>
      <c r="S94" s="142"/>
      <c r="T94" s="142"/>
    </row>
    <row r="95" spans="1:20" s="210" customFormat="1">
      <c r="A95" s="41"/>
      <c r="B95" s="171"/>
      <c r="C95" s="41" t="s">
        <v>179</v>
      </c>
      <c r="D95" s="172"/>
      <c r="E95" s="41" t="str">
        <f xml:space="preserve"> INDEX(F_Inputs!$A:$W,MATCH($C95,F_Inputs!$B:$B,0),MATCH(E$87,F_Inputs!$2:$2,0))</f>
        <v>Indexation on RCV - CPI(H) bf balance - WR - nominal</v>
      </c>
      <c r="F95" s="41"/>
      <c r="G95" s="41" t="str">
        <f xml:space="preserve"> INDEX(F_Inputs!$A:$W,MATCH($C95,F_Inputs!$B:$B,0),MATCH(G$87,F_Inputs!$2:$2,0))</f>
        <v>£m</v>
      </c>
      <c r="H95" s="41"/>
      <c r="I95" s="41"/>
      <c r="J95" s="211">
        <f xml:space="preserve"> INDEX(F_Inputs!$A:$W,MATCH($C95,F_Inputs!$B:$B,0),MATCH(J$87,F_Inputs!$2:$2,0))</f>
        <v>0</v>
      </c>
      <c r="K95" s="211">
        <f xml:space="preserve"> INDEX(F_Inputs!$A:$W,MATCH($C95,F_Inputs!$B:$B,0),MATCH(K$87,F_Inputs!$2:$2,0))</f>
        <v>0</v>
      </c>
      <c r="L95" s="211">
        <f xml:space="preserve"> INDEX(F_Inputs!$A:$W,MATCH($C95,F_Inputs!$B:$B,0),MATCH(L$87,F_Inputs!$2:$2,0))</f>
        <v>0</v>
      </c>
      <c r="M95" s="211">
        <f xml:space="preserve"> INDEX(F_Inputs!$A:$W,MATCH($C95,F_Inputs!$B:$B,0),MATCH(M$87,F_Inputs!$2:$2,0))</f>
        <v>4.6105064392480202E-2</v>
      </c>
      <c r="N95" s="211">
        <f xml:space="preserve"> INDEX(F_Inputs!$A:$W,MATCH($C95,F_Inputs!$B:$B,0),MATCH(N$87,F_Inputs!$2:$2,0))</f>
        <v>4.4377526922520803E-2</v>
      </c>
      <c r="O95" s="211">
        <f xml:space="preserve"> INDEX(F_Inputs!$A:$W,MATCH($C95,F_Inputs!$B:$B,0),MATCH(O$87,F_Inputs!$2:$2,0))</f>
        <v>4.3775551229098403E-2</v>
      </c>
      <c r="P95" s="211">
        <f xml:space="preserve"> INDEX(F_Inputs!$A:$W,MATCH($C95,F_Inputs!$B:$B,0),MATCH(P$87,F_Inputs!$2:$2,0))</f>
        <v>4.2235089574656E-2</v>
      </c>
      <c r="Q95" s="211">
        <f xml:space="preserve"> INDEX(F_Inputs!$A:$W,MATCH($C95,F_Inputs!$B:$B,0),MATCH(Q$87,F_Inputs!$2:$2,0))</f>
        <v>4.0275972709647799E-2</v>
      </c>
      <c r="R95" s="142"/>
      <c r="S95" s="142"/>
      <c r="T95" s="142"/>
    </row>
    <row r="96" spans="1:20" s="210" customFormat="1">
      <c r="A96" s="41"/>
      <c r="B96" s="171"/>
      <c r="C96" s="41" t="s">
        <v>181</v>
      </c>
      <c r="D96" s="172"/>
      <c r="E96" s="41" t="str">
        <f xml:space="preserve"> INDEX(F_Inputs!$A:$W,MATCH($C96,F_Inputs!$B:$B,0),MATCH(E$87,F_Inputs!$2:$2,0))</f>
        <v>RCV other adjustments balance - WR - real</v>
      </c>
      <c r="F96" s="41"/>
      <c r="G96" s="41" t="str">
        <f xml:space="preserve"> INDEX(F_Inputs!$A:$W,MATCH($C96,F_Inputs!$B:$B,0),MATCH(G$87,F_Inputs!$2:$2,0))</f>
        <v>£m</v>
      </c>
      <c r="H96" s="41"/>
      <c r="I96" s="41"/>
      <c r="J96" s="211">
        <f xml:space="preserve"> INDEX(F_Inputs!$A:$W,MATCH($C96,F_Inputs!$B:$B,0),MATCH(J$87,F_Inputs!$2:$2,0))</f>
        <v>0</v>
      </c>
      <c r="K96" s="211">
        <f xml:space="preserve"> INDEX(F_Inputs!$A:$W,MATCH($C96,F_Inputs!$B:$B,0),MATCH(K$87,F_Inputs!$2:$2,0))</f>
        <v>0</v>
      </c>
      <c r="L96" s="211">
        <f xml:space="preserve"> INDEX(F_Inputs!$A:$W,MATCH($C96,F_Inputs!$B:$B,0),MATCH(L$87,F_Inputs!$2:$2,0))</f>
        <v>0</v>
      </c>
      <c r="M96" s="211">
        <f xml:space="preserve"> INDEX(F_Inputs!$A:$W,MATCH($C96,F_Inputs!$B:$B,0),MATCH(M$87,F_Inputs!$2:$2,0))</f>
        <v>0</v>
      </c>
      <c r="N96" s="211">
        <f xml:space="preserve"> INDEX(F_Inputs!$A:$W,MATCH($C96,F_Inputs!$B:$B,0),MATCH(N$87,F_Inputs!$2:$2,0))</f>
        <v>0</v>
      </c>
      <c r="O96" s="211">
        <f xml:space="preserve"> INDEX(F_Inputs!$A:$W,MATCH($C96,F_Inputs!$B:$B,0),MATCH(O$87,F_Inputs!$2:$2,0))</f>
        <v>0</v>
      </c>
      <c r="P96" s="211">
        <f xml:space="preserve"> INDEX(F_Inputs!$A:$W,MATCH($C96,F_Inputs!$B:$B,0),MATCH(P$87,F_Inputs!$2:$2,0))</f>
        <v>0</v>
      </c>
      <c r="Q96" s="211">
        <f xml:space="preserve"> INDEX(F_Inputs!$A:$W,MATCH($C96,F_Inputs!$B:$B,0),MATCH(Q$87,F_Inputs!$2:$2,0))</f>
        <v>0</v>
      </c>
      <c r="R96" s="142"/>
      <c r="S96" s="142"/>
      <c r="T96" s="142"/>
    </row>
    <row r="97" spans="1:20" s="210" customFormat="1">
      <c r="A97" s="41"/>
      <c r="B97" s="171"/>
      <c r="C97" s="41" t="s">
        <v>183</v>
      </c>
      <c r="D97" s="172"/>
      <c r="E97" s="41" t="str">
        <f xml:space="preserve"> INDEX(F_Inputs!$A:$W,MATCH($C97,F_Inputs!$B:$B,0),MATCH(E$87,F_Inputs!$2:$2,0))</f>
        <v>Indexation on RCV - CPI(H) other adjustments balance - WR - nominal</v>
      </c>
      <c r="F97" s="41"/>
      <c r="G97" s="41" t="str">
        <f xml:space="preserve"> INDEX(F_Inputs!$A:$W,MATCH($C97,F_Inputs!$B:$B,0),MATCH(G$87,F_Inputs!$2:$2,0))</f>
        <v>£m</v>
      </c>
      <c r="H97" s="41"/>
      <c r="I97" s="41"/>
      <c r="J97" s="211">
        <f xml:space="preserve"> INDEX(F_Inputs!$A:$W,MATCH($C97,F_Inputs!$B:$B,0),MATCH(J$87,F_Inputs!$2:$2,0))</f>
        <v>0</v>
      </c>
      <c r="K97" s="211">
        <f xml:space="preserve"> INDEX(F_Inputs!$A:$W,MATCH($C97,F_Inputs!$B:$B,0),MATCH(K$87,F_Inputs!$2:$2,0))</f>
        <v>0</v>
      </c>
      <c r="L97" s="211">
        <f xml:space="preserve"> INDEX(F_Inputs!$A:$W,MATCH($C97,F_Inputs!$B:$B,0),MATCH(L$87,F_Inputs!$2:$2,0))</f>
        <v>0</v>
      </c>
      <c r="M97" s="211">
        <f xml:space="preserve"> INDEX(F_Inputs!$A:$W,MATCH($C97,F_Inputs!$B:$B,0),MATCH(M$87,F_Inputs!$2:$2,0))</f>
        <v>0</v>
      </c>
      <c r="N97" s="211">
        <f xml:space="preserve"> INDEX(F_Inputs!$A:$W,MATCH($C97,F_Inputs!$B:$B,0),MATCH(N$87,F_Inputs!$2:$2,0))</f>
        <v>0</v>
      </c>
      <c r="O97" s="211">
        <f xml:space="preserve"> INDEX(F_Inputs!$A:$W,MATCH($C97,F_Inputs!$B:$B,0),MATCH(O$87,F_Inputs!$2:$2,0))</f>
        <v>0</v>
      </c>
      <c r="P97" s="211">
        <f xml:space="preserve"> INDEX(F_Inputs!$A:$W,MATCH($C97,F_Inputs!$B:$B,0),MATCH(P$87,F_Inputs!$2:$2,0))</f>
        <v>0</v>
      </c>
      <c r="Q97" s="211">
        <f xml:space="preserve"> INDEX(F_Inputs!$A:$W,MATCH($C97,F_Inputs!$B:$B,0),MATCH(Q$87,F_Inputs!$2:$2,0))</f>
        <v>0</v>
      </c>
      <c r="R97" s="142"/>
      <c r="S97" s="142"/>
      <c r="T97" s="142"/>
    </row>
    <row r="98" spans="1:20" s="210" customFormat="1">
      <c r="A98" s="41"/>
      <c r="B98" s="171"/>
      <c r="C98" s="41" t="s">
        <v>185</v>
      </c>
      <c r="D98" s="172"/>
      <c r="E98" s="41" t="str">
        <f xml:space="preserve"> INDEX(F_Inputs!$A:$W,MATCH($C98,F_Inputs!$B:$B,0),MATCH(E$87,F_Inputs!$2:$2,0))</f>
        <v>RCV - CPI(H) bf depreciation - WR - nominal</v>
      </c>
      <c r="F98" s="41"/>
      <c r="G98" s="41" t="str">
        <f xml:space="preserve"> INDEX(F_Inputs!$A:$W,MATCH($C98,F_Inputs!$B:$B,0),MATCH(G$87,F_Inputs!$2:$2,0))</f>
        <v>£m</v>
      </c>
      <c r="H98" s="41"/>
      <c r="I98" s="41"/>
      <c r="J98" s="211">
        <f xml:space="preserve"> INDEX(F_Inputs!$A:$W,MATCH($C98,F_Inputs!$B:$B,0),MATCH(J$87,F_Inputs!$2:$2,0))</f>
        <v>0</v>
      </c>
      <c r="K98" s="211">
        <f xml:space="preserve"> INDEX(F_Inputs!$A:$W,MATCH($C98,F_Inputs!$B:$B,0),MATCH(K$87,F_Inputs!$2:$2,0))</f>
        <v>0</v>
      </c>
      <c r="L98" s="211">
        <f xml:space="preserve"> INDEX(F_Inputs!$A:$W,MATCH($C98,F_Inputs!$B:$B,0),MATCH(L$87,F_Inputs!$2:$2,0))</f>
        <v>0</v>
      </c>
      <c r="M98" s="211">
        <f xml:space="preserve"> INDEX(F_Inputs!$A:$W,MATCH($C98,F_Inputs!$B:$B,0),MATCH(M$87,F_Inputs!$2:$2,0))</f>
        <v>0.156465813945312</v>
      </c>
      <c r="N98" s="211">
        <f xml:space="preserve"> INDEX(F_Inputs!$A:$W,MATCH($C98,F_Inputs!$B:$B,0),MATCH(N$87,F_Inputs!$2:$2,0))</f>
        <v>0.14906798700180701</v>
      </c>
      <c r="O98" s="211">
        <f xml:space="preserve"> INDEX(F_Inputs!$A:$W,MATCH($C98,F_Inputs!$B:$B,0),MATCH(O$87,F_Inputs!$2:$2,0))</f>
        <v>0.14211868624080901</v>
      </c>
      <c r="P98" s="211">
        <f xml:space="preserve"> INDEX(F_Inputs!$A:$W,MATCH($C98,F_Inputs!$B:$B,0),MATCH(P$87,F_Inputs!$2:$2,0))</f>
        <v>0.13552636886084299</v>
      </c>
      <c r="Q98" s="211">
        <f xml:space="preserve"> INDEX(F_Inputs!$A:$W,MATCH($C98,F_Inputs!$B:$B,0),MATCH(Q$87,F_Inputs!$2:$2,0))</f>
        <v>0.12923984271486399</v>
      </c>
      <c r="R98" s="142"/>
      <c r="S98" s="142"/>
      <c r="T98" s="142"/>
    </row>
    <row r="99" spans="1:20" s="210" customFormat="1">
      <c r="A99" s="41"/>
      <c r="B99" s="171"/>
      <c r="C99" s="41" t="s">
        <v>187</v>
      </c>
      <c r="D99" s="172"/>
      <c r="E99" s="41" t="str">
        <f xml:space="preserve"> INDEX(F_Inputs!$A:$W,MATCH($C99,F_Inputs!$B:$B,0),MATCH(E$87,F_Inputs!$2:$2,0))</f>
        <v>Other adjustments CPI(H) - WR - nominal</v>
      </c>
      <c r="F99" s="41"/>
      <c r="G99" s="41" t="str">
        <f xml:space="preserve"> INDEX(F_Inputs!$A:$W,MATCH($C99,F_Inputs!$B:$B,0),MATCH(G$87,F_Inputs!$2:$2,0))</f>
        <v>£m</v>
      </c>
      <c r="H99" s="41"/>
      <c r="I99" s="41"/>
      <c r="J99" s="211">
        <f xml:space="preserve"> INDEX(F_Inputs!$A:$W,MATCH($C99,F_Inputs!$B:$B,0),MATCH(J$87,F_Inputs!$2:$2,0))</f>
        <v>0</v>
      </c>
      <c r="K99" s="211">
        <f xml:space="preserve"> INDEX(F_Inputs!$A:$W,MATCH($C99,F_Inputs!$B:$B,0),MATCH(K$87,F_Inputs!$2:$2,0))</f>
        <v>0</v>
      </c>
      <c r="L99" s="211">
        <f xml:space="preserve"> INDEX(F_Inputs!$A:$W,MATCH($C99,F_Inputs!$B:$B,0),MATCH(L$87,F_Inputs!$2:$2,0))</f>
        <v>0</v>
      </c>
      <c r="M99" s="211">
        <f xml:space="preserve"> INDEX(F_Inputs!$A:$W,MATCH($C99,F_Inputs!$B:$B,0),MATCH(M$87,F_Inputs!$2:$2,0))</f>
        <v>0</v>
      </c>
      <c r="N99" s="211">
        <f xml:space="preserve"> INDEX(F_Inputs!$A:$W,MATCH($C99,F_Inputs!$B:$B,0),MATCH(N$87,F_Inputs!$2:$2,0))</f>
        <v>0</v>
      </c>
      <c r="O99" s="211">
        <f xml:space="preserve"> INDEX(F_Inputs!$A:$W,MATCH($C99,F_Inputs!$B:$B,0),MATCH(O$87,F_Inputs!$2:$2,0))</f>
        <v>0</v>
      </c>
      <c r="P99" s="211">
        <f xml:space="preserve"> INDEX(F_Inputs!$A:$W,MATCH($C99,F_Inputs!$B:$B,0),MATCH(P$87,F_Inputs!$2:$2,0))</f>
        <v>0</v>
      </c>
      <c r="Q99" s="211">
        <f xml:space="preserve"> INDEX(F_Inputs!$A:$W,MATCH($C99,F_Inputs!$B:$B,0),MATCH(Q$87,F_Inputs!$2:$2,0))</f>
        <v>0</v>
      </c>
      <c r="R99" s="142"/>
      <c r="S99" s="142"/>
      <c r="T99" s="142"/>
    </row>
    <row r="100" spans="1:20" s="210" customFormat="1">
      <c r="A100" s="41"/>
      <c r="B100" s="171"/>
      <c r="C100" s="41" t="s">
        <v>189</v>
      </c>
      <c r="D100" s="172"/>
      <c r="E100" s="41" t="str">
        <f xml:space="preserve"> INDEX(F_Inputs!$A:$W,MATCH($C100,F_Inputs!$B:$B,0),MATCH(E$87,F_Inputs!$2:$2,0))</f>
        <v>RCV CPI(H) bf balance - WR - real</v>
      </c>
      <c r="F100" s="41"/>
      <c r="G100" s="41" t="str">
        <f xml:space="preserve"> INDEX(F_Inputs!$A:$W,MATCH($C100,F_Inputs!$B:$B,0),MATCH(G$87,F_Inputs!$2:$2,0))</f>
        <v>£m</v>
      </c>
      <c r="H100" s="41"/>
      <c r="I100" s="41"/>
      <c r="J100" s="211">
        <f xml:space="preserve"> INDEX(F_Inputs!$A:$W,MATCH($C100,F_Inputs!$B:$B,0),MATCH(J$87,F_Inputs!$2:$2,0))</f>
        <v>0</v>
      </c>
      <c r="K100" s="211">
        <f xml:space="preserve"> INDEX(F_Inputs!$A:$W,MATCH($C100,F_Inputs!$B:$B,0),MATCH(K$87,F_Inputs!$2:$2,0))</f>
        <v>0</v>
      </c>
      <c r="L100" s="211">
        <f xml:space="preserve"> INDEX(F_Inputs!$A:$W,MATCH($C100,F_Inputs!$B:$B,0),MATCH(L$87,F_Inputs!$2:$2,0))</f>
        <v>0</v>
      </c>
      <c r="M100" s="211">
        <f xml:space="preserve"> INDEX(F_Inputs!$A:$W,MATCH($C100,F_Inputs!$B:$B,0),MATCH(M$87,F_Inputs!$2:$2,0))</f>
        <v>2.0844471195257901</v>
      </c>
      <c r="N100" s="211">
        <f xml:space="preserve"> INDEX(F_Inputs!$A:$W,MATCH($C100,F_Inputs!$B:$B,0),MATCH(N$87,F_Inputs!$2:$2,0))</f>
        <v>1.94687360963709</v>
      </c>
      <c r="O100" s="211">
        <f xml:space="preserve"> INDEX(F_Inputs!$A:$W,MATCH($C100,F_Inputs!$B:$B,0),MATCH(O$87,F_Inputs!$2:$2,0))</f>
        <v>1.8183799514010399</v>
      </c>
      <c r="P100" s="211">
        <f xml:space="preserve"> INDEX(F_Inputs!$A:$W,MATCH($C100,F_Inputs!$B:$B,0),MATCH(P$87,F_Inputs!$2:$2,0))</f>
        <v>1.6983668746085701</v>
      </c>
      <c r="Q100" s="211">
        <f xml:space="preserve"> INDEX(F_Inputs!$A:$W,MATCH($C100,F_Inputs!$B:$B,0),MATCH(Q$87,F_Inputs!$2:$2,0))</f>
        <v>1.58627466088441</v>
      </c>
      <c r="R100" s="142"/>
      <c r="S100" s="142"/>
      <c r="T100" s="142"/>
    </row>
    <row r="101" spans="1:20" s="210" customFormat="1">
      <c r="A101" s="41"/>
      <c r="B101" s="171"/>
      <c r="C101" s="41" t="s">
        <v>191</v>
      </c>
      <c r="D101" s="172"/>
      <c r="E101" s="41" t="str">
        <f xml:space="preserve"> INDEX(F_Inputs!$A:$W,MATCH($C101,F_Inputs!$B:$B,0),MATCH(E$87,F_Inputs!$2:$2,0))</f>
        <v>RCV additions balance BEG - WR - nominal</v>
      </c>
      <c r="F101" s="41"/>
      <c r="G101" s="41" t="str">
        <f xml:space="preserve"> INDEX(F_Inputs!$A:$W,MATCH($C101,F_Inputs!$B:$B,0),MATCH(G$87,F_Inputs!$2:$2,0))</f>
        <v>£m</v>
      </c>
      <c r="H101" s="41"/>
      <c r="I101" s="41"/>
      <c r="J101" s="211">
        <f xml:space="preserve"> INDEX(F_Inputs!$A:$W,MATCH($C101,F_Inputs!$B:$B,0),MATCH(J$87,F_Inputs!$2:$2,0))</f>
        <v>0</v>
      </c>
      <c r="K101" s="211">
        <f xml:space="preserve"> INDEX(F_Inputs!$A:$W,MATCH($C101,F_Inputs!$B:$B,0),MATCH(K$87,F_Inputs!$2:$2,0))</f>
        <v>0</v>
      </c>
      <c r="L101" s="211">
        <f xml:space="preserve"> INDEX(F_Inputs!$A:$W,MATCH($C101,F_Inputs!$B:$B,0),MATCH(L$87,F_Inputs!$2:$2,0))</f>
        <v>0</v>
      </c>
      <c r="M101" s="211">
        <f xml:space="preserve"> INDEX(F_Inputs!$A:$W,MATCH($C101,F_Inputs!$B:$B,0),MATCH(M$87,F_Inputs!$2:$2,0))</f>
        <v>0</v>
      </c>
      <c r="N101" s="211">
        <f xml:space="preserve"> INDEX(F_Inputs!$A:$W,MATCH($C101,F_Inputs!$B:$B,0),MATCH(N$87,F_Inputs!$2:$2,0))</f>
        <v>2.25603823636885</v>
      </c>
      <c r="O101" s="211">
        <f xml:space="preserve"> INDEX(F_Inputs!$A:$W,MATCH($C101,F_Inputs!$B:$B,0),MATCH(O$87,F_Inputs!$2:$2,0))</f>
        <v>2.7897566995601699</v>
      </c>
      <c r="P101" s="211">
        <f xml:space="preserve"> INDEX(F_Inputs!$A:$W,MATCH($C101,F_Inputs!$B:$B,0),MATCH(P$87,F_Inputs!$2:$2,0))</f>
        <v>2.9758408095263298</v>
      </c>
      <c r="Q101" s="211">
        <f xml:space="preserve"> INDEX(F_Inputs!$A:$W,MATCH($C101,F_Inputs!$B:$B,0),MATCH(Q$87,F_Inputs!$2:$2,0))</f>
        <v>4.7696646913199601</v>
      </c>
      <c r="R101" s="142"/>
      <c r="S101" s="142"/>
      <c r="T101" s="142"/>
    </row>
    <row r="102" spans="1:20" s="210" customFormat="1">
      <c r="A102" s="41"/>
      <c r="B102" s="171"/>
      <c r="C102" s="41" t="s">
        <v>193</v>
      </c>
      <c r="D102" s="172"/>
      <c r="E102" s="41" t="str">
        <f xml:space="preserve"> INDEX(F_Inputs!$A:$W,MATCH($C102,F_Inputs!$B:$B,0),MATCH(E$87,F_Inputs!$2:$2,0))</f>
        <v>Indexation of RCV additions b/f - WR - nominal</v>
      </c>
      <c r="F102" s="41"/>
      <c r="G102" s="41" t="str">
        <f xml:space="preserve"> INDEX(F_Inputs!$A:$W,MATCH($C102,F_Inputs!$B:$B,0),MATCH(G$87,F_Inputs!$2:$2,0))</f>
        <v>£m</v>
      </c>
      <c r="H102" s="41"/>
      <c r="I102" s="41"/>
      <c r="J102" s="211">
        <f xml:space="preserve"> INDEX(F_Inputs!$A:$W,MATCH($C102,F_Inputs!$B:$B,0),MATCH(J$87,F_Inputs!$2:$2,0))</f>
        <v>0</v>
      </c>
      <c r="K102" s="211">
        <f xml:space="preserve"> INDEX(F_Inputs!$A:$W,MATCH($C102,F_Inputs!$B:$B,0),MATCH(K$87,F_Inputs!$2:$2,0))</f>
        <v>0</v>
      </c>
      <c r="L102" s="211">
        <f xml:space="preserve"> INDEX(F_Inputs!$A:$W,MATCH($C102,F_Inputs!$B:$B,0),MATCH(L$87,F_Inputs!$2:$2,0))</f>
        <v>0</v>
      </c>
      <c r="M102" s="211">
        <f xml:space="preserve"> INDEX(F_Inputs!$A:$W,MATCH($C102,F_Inputs!$B:$B,0),MATCH(M$87,F_Inputs!$2:$2,0))</f>
        <v>0</v>
      </c>
      <c r="N102" s="211">
        <f xml:space="preserve"> INDEX(F_Inputs!$A:$W,MATCH($C102,F_Inputs!$B:$B,0),MATCH(N$87,F_Inputs!$2:$2,0))</f>
        <v>4.5215480224610298E-2</v>
      </c>
      <c r="O102" s="211">
        <f xml:space="preserve"> INDEX(F_Inputs!$A:$W,MATCH($C102,F_Inputs!$B:$B,0),MATCH(O$87,F_Inputs!$2:$2,0))</f>
        <v>5.7890943163134798E-2</v>
      </c>
      <c r="P102" s="211">
        <f xml:space="preserve"> INDEX(F_Inputs!$A:$W,MATCH($C102,F_Inputs!$B:$B,0),MATCH(P$87,F_Inputs!$2:$2,0))</f>
        <v>6.2492657000054699E-2</v>
      </c>
      <c r="Q102" s="211">
        <f xml:space="preserve"> INDEX(F_Inputs!$A:$W,MATCH($C102,F_Inputs!$B:$B,0),MATCH(Q$87,F_Inputs!$2:$2,0))</f>
        <v>0.100162958517726</v>
      </c>
      <c r="R102" s="142"/>
      <c r="S102" s="142"/>
      <c r="T102" s="142"/>
    </row>
    <row r="103" spans="1:20" s="210" customFormat="1">
      <c r="A103" s="41"/>
      <c r="B103" s="171"/>
      <c r="C103" s="41" t="s">
        <v>195</v>
      </c>
      <c r="D103" s="172"/>
      <c r="E103" s="41" t="str">
        <f xml:space="preserve"> INDEX(F_Inputs!$A:$W,MATCH($C103,F_Inputs!$B:$B,0),MATCH(E$87,F_Inputs!$2:$2,0))</f>
        <v>Water resources: Non-PAYG Totex - nominal</v>
      </c>
      <c r="F103" s="41"/>
      <c r="G103" s="41" t="str">
        <f xml:space="preserve"> INDEX(F_Inputs!$A:$W,MATCH($C103,F_Inputs!$B:$B,0),MATCH(G$87,F_Inputs!$2:$2,0))</f>
        <v>£m</v>
      </c>
      <c r="H103" s="41"/>
      <c r="I103" s="41"/>
      <c r="J103" s="211">
        <f xml:space="preserve"> INDEX(F_Inputs!$A:$W,MATCH($C103,F_Inputs!$B:$B,0),MATCH(J$87,F_Inputs!$2:$2,0))</f>
        <v>0</v>
      </c>
      <c r="K103" s="211">
        <f xml:space="preserve"> INDEX(F_Inputs!$A:$W,MATCH($C103,F_Inputs!$B:$B,0),MATCH(K$87,F_Inputs!$2:$2,0))</f>
        <v>0</v>
      </c>
      <c r="L103" s="211">
        <f xml:space="preserve"> INDEX(F_Inputs!$A:$W,MATCH($C103,F_Inputs!$B:$B,0),MATCH(L$87,F_Inputs!$2:$2,0))</f>
        <v>0</v>
      </c>
      <c r="M103" s="211">
        <f xml:space="preserve"> INDEX(F_Inputs!$A:$W,MATCH($C103,F_Inputs!$B:$B,0),MATCH(M$87,F_Inputs!$2:$2,0))</f>
        <v>2.26252217057649</v>
      </c>
      <c r="N103" s="211">
        <f xml:space="preserve"> INDEX(F_Inputs!$A:$W,MATCH($C103,F_Inputs!$B:$B,0),MATCH(N$87,F_Inputs!$2:$2,0))</f>
        <v>0.50538848168616002</v>
      </c>
      <c r="O103" s="211">
        <f xml:space="preserve"> INDEX(F_Inputs!$A:$W,MATCH($C103,F_Inputs!$B:$B,0),MATCH(O$87,F_Inputs!$2:$2,0))</f>
        <v>0.153551501258715</v>
      </c>
      <c r="P103" s="211">
        <f xml:space="preserve"> INDEX(F_Inputs!$A:$W,MATCH($C103,F_Inputs!$B:$B,0),MATCH(P$87,F_Inputs!$2:$2,0))</f>
        <v>1.7725380381823099</v>
      </c>
      <c r="Q103" s="211">
        <f xml:space="preserve"> INDEX(F_Inputs!$A:$W,MATCH($C103,F_Inputs!$B:$B,0),MATCH(Q$87,F_Inputs!$2:$2,0))</f>
        <v>1.5973556007940699</v>
      </c>
      <c r="R103" s="142"/>
      <c r="S103" s="142"/>
      <c r="T103" s="142"/>
    </row>
    <row r="104" spans="1:20" s="210" customFormat="1">
      <c r="A104" s="41"/>
      <c r="B104" s="171"/>
      <c r="C104" s="41" t="s">
        <v>197</v>
      </c>
      <c r="D104" s="172"/>
      <c r="E104" s="41" t="str">
        <f xml:space="preserve"> INDEX(F_Inputs!$A:$W,MATCH($C104,F_Inputs!$B:$B,0),MATCH(E$87,F_Inputs!$2:$2,0))</f>
        <v>RCV additions depreciation - WR - nominal POS</v>
      </c>
      <c r="F104" s="41"/>
      <c r="G104" s="41" t="str">
        <f xml:space="preserve"> INDEX(F_Inputs!$A:$W,MATCH($C104,F_Inputs!$B:$B,0),MATCH(G$87,F_Inputs!$2:$2,0))</f>
        <v>£m</v>
      </c>
      <c r="H104" s="41"/>
      <c r="I104" s="41"/>
      <c r="J104" s="211">
        <f xml:space="preserve"> INDEX(F_Inputs!$A:$W,MATCH($C104,F_Inputs!$B:$B,0),MATCH(J$87,F_Inputs!$2:$2,0))</f>
        <v>0</v>
      </c>
      <c r="K104" s="211">
        <f xml:space="preserve"> INDEX(F_Inputs!$A:$W,MATCH($C104,F_Inputs!$B:$B,0),MATCH(K$87,F_Inputs!$2:$2,0))</f>
        <v>0</v>
      </c>
      <c r="L104" s="211">
        <f xml:space="preserve"> INDEX(F_Inputs!$A:$W,MATCH($C104,F_Inputs!$B:$B,0),MATCH(L$87,F_Inputs!$2:$2,0))</f>
        <v>0</v>
      </c>
      <c r="M104" s="211">
        <f xml:space="preserve"> INDEX(F_Inputs!$A:$W,MATCH($C104,F_Inputs!$B:$B,0),MATCH(M$87,F_Inputs!$2:$2,0))</f>
        <v>6.48393420764514E-3</v>
      </c>
      <c r="N104" s="211">
        <f xml:space="preserve"> INDEX(F_Inputs!$A:$W,MATCH($C104,F_Inputs!$B:$B,0),MATCH(N$87,F_Inputs!$2:$2,0))</f>
        <v>1.6885498719445498E-2</v>
      </c>
      <c r="O104" s="211">
        <f xml:space="preserve"> INDEX(F_Inputs!$A:$W,MATCH($C104,F_Inputs!$B:$B,0),MATCH(O$87,F_Inputs!$2:$2,0))</f>
        <v>2.5358334455687099E-2</v>
      </c>
      <c r="P104" s="211">
        <f xml:space="preserve"> INDEX(F_Inputs!$A:$W,MATCH($C104,F_Inputs!$B:$B,0),MATCH(P$87,F_Inputs!$2:$2,0))</f>
        <v>4.1206813388738599E-2</v>
      </c>
      <c r="Q104" s="211">
        <f xml:space="preserve"> INDEX(F_Inputs!$A:$W,MATCH($C104,F_Inputs!$B:$B,0),MATCH(Q$87,F_Inputs!$2:$2,0))</f>
        <v>6.5571017147962804E-2</v>
      </c>
      <c r="R104" s="142"/>
      <c r="S104" s="142"/>
      <c r="T104" s="142"/>
    </row>
    <row r="105" spans="1:20" s="210" customFormat="1">
      <c r="A105" s="41"/>
      <c r="B105" s="171"/>
      <c r="C105" s="41" t="s">
        <v>199</v>
      </c>
      <c r="D105" s="172"/>
      <c r="E105" s="41" t="str">
        <f xml:space="preserve"> INDEX(F_Inputs!$A:$W,MATCH($C105,F_Inputs!$B:$B,0),MATCH(E$87,F_Inputs!$2:$2,0))</f>
        <v>RCV additions balance - WR - real</v>
      </c>
      <c r="F105" s="41"/>
      <c r="G105" s="41" t="str">
        <f xml:space="preserve"> INDEX(F_Inputs!$A:$W,MATCH($C105,F_Inputs!$B:$B,0),MATCH(G$87,F_Inputs!$2:$2,0))</f>
        <v>£m</v>
      </c>
      <c r="H105" s="41"/>
      <c r="I105" s="41"/>
      <c r="J105" s="211">
        <f xml:space="preserve"> INDEX(F_Inputs!$A:$W,MATCH($C105,F_Inputs!$B:$B,0),MATCH(J$87,F_Inputs!$2:$2,0))</f>
        <v>0</v>
      </c>
      <c r="K105" s="211">
        <f xml:space="preserve"> INDEX(F_Inputs!$A:$W,MATCH($C105,F_Inputs!$B:$B,0),MATCH(K$87,F_Inputs!$2:$2,0))</f>
        <v>0</v>
      </c>
      <c r="L105" s="211">
        <f xml:space="preserve"> INDEX(F_Inputs!$A:$W,MATCH($C105,F_Inputs!$B:$B,0),MATCH(L$87,F_Inputs!$2:$2,0))</f>
        <v>0</v>
      </c>
      <c r="M105" s="211">
        <f xml:space="preserve"> INDEX(F_Inputs!$A:$W,MATCH($C105,F_Inputs!$B:$B,0),MATCH(M$87,F_Inputs!$2:$2,0))</f>
        <v>2.1238064409653798</v>
      </c>
      <c r="N105" s="211">
        <f xml:space="preserve"> INDEX(F_Inputs!$A:$W,MATCH($C105,F_Inputs!$B:$B,0),MATCH(N$87,F_Inputs!$2:$2,0))</f>
        <v>2.5746414680528402</v>
      </c>
      <c r="O105" s="211">
        <f xml:space="preserve"> INDEX(F_Inputs!$A:$W,MATCH($C105,F_Inputs!$B:$B,0),MATCH(O$87,F_Inputs!$2:$2,0))</f>
        <v>2.6905446571343501</v>
      </c>
      <c r="P105" s="211">
        <f xml:space="preserve"> INDEX(F_Inputs!$A:$W,MATCH($C105,F_Inputs!$B:$B,0),MATCH(P$87,F_Inputs!$2:$2,0))</f>
        <v>4.2236956518879998</v>
      </c>
      <c r="Q105" s="211">
        <f xml:space="preserve"> INDEX(F_Inputs!$A:$W,MATCH($C105,F_Inputs!$B:$B,0),MATCH(Q$87,F_Inputs!$2:$2,0))</f>
        <v>5.5522420298672603</v>
      </c>
      <c r="R105" s="142"/>
      <c r="S105" s="142"/>
      <c r="T105" s="142"/>
    </row>
    <row r="106" spans="1:20" s="210" customFormat="1">
      <c r="A106" s="41"/>
      <c r="B106" s="171"/>
      <c r="C106" s="41" t="s">
        <v>201</v>
      </c>
      <c r="D106" s="172"/>
      <c r="E106" s="41" t="str">
        <f xml:space="preserve"> INDEX(F_Inputs!$A:$W,MATCH($C106,F_Inputs!$B:$B,0),MATCH(E$87,F_Inputs!$2:$2,0))</f>
        <v>RCV balance - WR BEG - nominal</v>
      </c>
      <c r="F106" s="41"/>
      <c r="G106" s="41" t="str">
        <f xml:space="preserve"> INDEX(F_Inputs!$A:$W,MATCH($C106,F_Inputs!$B:$B,0),MATCH(G$87,F_Inputs!$2:$2,0))</f>
        <v>£m</v>
      </c>
      <c r="H106" s="41"/>
      <c r="I106" s="41"/>
      <c r="J106" s="211">
        <f xml:space="preserve"> INDEX(F_Inputs!$A:$W,MATCH($C106,F_Inputs!$B:$B,0),MATCH(J$87,F_Inputs!$2:$2,0))</f>
        <v>0</v>
      </c>
      <c r="K106" s="211">
        <f xml:space="preserve"> INDEX(F_Inputs!$A:$W,MATCH($C106,F_Inputs!$B:$B,0),MATCH(K$87,F_Inputs!$2:$2,0))</f>
        <v>0</v>
      </c>
      <c r="L106" s="211">
        <f xml:space="preserve"> INDEX(F_Inputs!$A:$W,MATCH($C106,F_Inputs!$B:$B,0),MATCH(L$87,F_Inputs!$2:$2,0))</f>
        <v>0</v>
      </c>
      <c r="M106" s="211">
        <f xml:space="preserve"> INDEX(F_Inputs!$A:$W,MATCH($C106,F_Inputs!$B:$B,0),MATCH(M$87,F_Inputs!$2:$2,0))</f>
        <v>4.6491781725881198</v>
      </c>
      <c r="N106" s="211">
        <f xml:space="preserve"> INDEX(F_Inputs!$A:$W,MATCH($C106,F_Inputs!$B:$B,0),MATCH(N$87,F_Inputs!$2:$2,0))</f>
        <v>6.6941011282397698</v>
      </c>
      <c r="O106" s="211">
        <f xml:space="preserve"> INDEX(F_Inputs!$A:$W,MATCH($C106,F_Inputs!$B:$B,0),MATCH(O$87,F_Inputs!$2:$2,0))</f>
        <v>7.0378114159188803</v>
      </c>
      <c r="P106" s="211">
        <f xml:space="preserve"> INDEX(F_Inputs!$A:$W,MATCH($C106,F_Inputs!$B:$B,0),MATCH(P$87,F_Inputs!$2:$2,0))</f>
        <v>7.0473349402659897</v>
      </c>
      <c r="Q106" s="211">
        <f xml:space="preserve"> INDEX(F_Inputs!$A:$W,MATCH($C106,F_Inputs!$B:$B,0),MATCH(Q$87,F_Inputs!$2:$2,0))</f>
        <v>8.6734660112346393</v>
      </c>
      <c r="R106" s="142"/>
      <c r="S106" s="142"/>
      <c r="T106" s="142"/>
    </row>
    <row r="107" spans="1:20" s="210" customFormat="1">
      <c r="A107" s="41"/>
      <c r="B107" s="171"/>
      <c r="C107" s="41" t="s">
        <v>203</v>
      </c>
      <c r="D107" s="172"/>
      <c r="E107" s="41" t="str">
        <f xml:space="preserve"> INDEX(F_Inputs!$A:$W,MATCH($C107,F_Inputs!$B:$B,0),MATCH(E$87,F_Inputs!$2:$2,0))</f>
        <v>Indexation on RCV balance BEG - WR - nominal</v>
      </c>
      <c r="F107" s="41"/>
      <c r="G107" s="41" t="str">
        <f xml:space="preserve"> INDEX(F_Inputs!$A:$W,MATCH($C107,F_Inputs!$B:$B,0),MATCH(G$87,F_Inputs!$2:$2,0))</f>
        <v>£m</v>
      </c>
      <c r="H107" s="41"/>
      <c r="I107" s="41"/>
      <c r="J107" s="211">
        <f xml:space="preserve"> INDEX(F_Inputs!$A:$W,MATCH($C107,F_Inputs!$B:$B,0),MATCH(J$87,F_Inputs!$2:$2,0))</f>
        <v>0</v>
      </c>
      <c r="K107" s="211">
        <f xml:space="preserve"> INDEX(F_Inputs!$A:$W,MATCH($C107,F_Inputs!$B:$B,0),MATCH(K$87,F_Inputs!$2:$2,0))</f>
        <v>0</v>
      </c>
      <c r="L107" s="211">
        <f xml:space="preserve"> INDEX(F_Inputs!$A:$W,MATCH($C107,F_Inputs!$B:$B,0),MATCH(L$87,F_Inputs!$2:$2,0))</f>
        <v>0</v>
      </c>
      <c r="M107" s="211">
        <f xml:space="preserve"> INDEX(F_Inputs!$A:$W,MATCH($C107,F_Inputs!$B:$B,0),MATCH(M$87,F_Inputs!$2:$2,0))</f>
        <v>0.102495159179463</v>
      </c>
      <c r="N107" s="211">
        <f xml:space="preserve"> INDEX(F_Inputs!$A:$W,MATCH($C107,F_Inputs!$B:$B,0),MATCH(N$87,F_Inputs!$2:$2,0))</f>
        <v>0.15539104269919499</v>
      </c>
      <c r="O107" s="211">
        <f xml:space="preserve"> INDEX(F_Inputs!$A:$W,MATCH($C107,F_Inputs!$B:$B,0),MATCH(O$87,F_Inputs!$2:$2,0))</f>
        <v>0.16903765157922701</v>
      </c>
      <c r="P107" s="211">
        <f xml:space="preserve"> INDEX(F_Inputs!$A:$W,MATCH($C107,F_Inputs!$B:$B,0),MATCH(P$87,F_Inputs!$2:$2,0))</f>
        <v>0.17065732702557401</v>
      </c>
      <c r="Q107" s="211">
        <f xml:space="preserve"> INDEX(F_Inputs!$A:$W,MATCH($C107,F_Inputs!$B:$B,0),MATCH(Q$87,F_Inputs!$2:$2,0))</f>
        <v>0.20398766266899601</v>
      </c>
      <c r="R107" s="142"/>
      <c r="S107" s="142"/>
      <c r="T107" s="142"/>
    </row>
    <row r="108" spans="1:20" s="210" customFormat="1">
      <c r="A108" s="41"/>
      <c r="B108" s="171"/>
      <c r="C108" s="41" t="s">
        <v>205</v>
      </c>
      <c r="D108" s="172"/>
      <c r="E108" s="41" t="str">
        <f xml:space="preserve"> INDEX(F_Inputs!$A:$W,MATCH($C108,F_Inputs!$B:$B,0),MATCH(E$87,F_Inputs!$2:$2,0))</f>
        <v>RCV balance - WR - real</v>
      </c>
      <c r="F108" s="41"/>
      <c r="G108" s="41" t="str">
        <f xml:space="preserve"> INDEX(F_Inputs!$A:$W,MATCH($C108,F_Inputs!$B:$B,0),MATCH(G$87,F_Inputs!$2:$2,0))</f>
        <v>£m</v>
      </c>
      <c r="H108" s="41"/>
      <c r="I108" s="41"/>
      <c r="J108" s="211">
        <f xml:space="preserve"> INDEX(F_Inputs!$A:$W,MATCH($C108,F_Inputs!$B:$B,0),MATCH(J$87,F_Inputs!$2:$2,0))</f>
        <v>0</v>
      </c>
      <c r="K108" s="211">
        <f xml:space="preserve"> INDEX(F_Inputs!$A:$W,MATCH($C108,F_Inputs!$B:$B,0),MATCH(K$87,F_Inputs!$2:$2,0))</f>
        <v>0</v>
      </c>
      <c r="L108" s="211">
        <f xml:space="preserve"> INDEX(F_Inputs!$A:$W,MATCH($C108,F_Inputs!$B:$B,0),MATCH(L$87,F_Inputs!$2:$2,0))</f>
        <v>0</v>
      </c>
      <c r="M108" s="211">
        <f xml:space="preserve"> INDEX(F_Inputs!$A:$W,MATCH($C108,F_Inputs!$B:$B,0),MATCH(M$87,F_Inputs!$2:$2,0))</f>
        <v>6.30174385497644</v>
      </c>
      <c r="N108" s="211">
        <f xml:space="preserve"> INDEX(F_Inputs!$A:$W,MATCH($C108,F_Inputs!$B:$B,0),MATCH(N$87,F_Inputs!$2:$2,0))</f>
        <v>6.4951331127252603</v>
      </c>
      <c r="O108" s="211">
        <f xml:space="preserve"> INDEX(F_Inputs!$A:$W,MATCH($C108,F_Inputs!$B:$B,0),MATCH(O$87,F_Inputs!$2:$2,0))</f>
        <v>6.3717015069723999</v>
      </c>
      <c r="P108" s="211">
        <f xml:space="preserve"> INDEX(F_Inputs!$A:$W,MATCH($C108,F_Inputs!$B:$B,0),MATCH(P$87,F_Inputs!$2:$2,0))</f>
        <v>7.6806406842641097</v>
      </c>
      <c r="Q108" s="211">
        <f xml:space="preserve"> INDEX(F_Inputs!$A:$W,MATCH($C108,F_Inputs!$B:$B,0),MATCH(Q$87,F_Inputs!$2:$2,0))</f>
        <v>8.7987247057704998</v>
      </c>
      <c r="R108" s="142"/>
      <c r="S108" s="142"/>
      <c r="T108" s="142"/>
    </row>
    <row r="109" spans="1:20" s="288" customFormat="1">
      <c r="A109" s="257"/>
      <c r="B109" s="258"/>
      <c r="C109" s="41" t="s">
        <v>353</v>
      </c>
      <c r="D109" s="256"/>
      <c r="E109" s="197" t="str">
        <f xml:space="preserve"> INDEX(F_Inputs!$A:$W,MATCH($C109,F_Inputs!$B:$B,0),MATCH(E$87,F_Inputs!$2:$2,0))</f>
        <v>Run-off rate - CPI(H) + RPI wedge - active - WR</v>
      </c>
      <c r="F109" s="197"/>
      <c r="G109" s="197" t="str">
        <f xml:space="preserve"> INDEX(F_Inputs!$A:$W,MATCH($C109,F_Inputs!$B:$B,0),MATCH(G$87,F_Inputs!$2:$2,0))</f>
        <v>%</v>
      </c>
      <c r="H109" s="197"/>
      <c r="I109" s="197"/>
      <c r="J109" s="289">
        <f xml:space="preserve"> INDEX(F_Inputs!$A:$W,MATCH($C109,F_Inputs!$B:$B,0),MATCH(J$87,F_Inputs!$2:$2,0))</f>
        <v>0</v>
      </c>
      <c r="K109" s="289">
        <f xml:space="preserve"> INDEX(F_Inputs!$A:$W,MATCH($C109,F_Inputs!$B:$B,0),MATCH(K$87,F_Inputs!$2:$2,0))</f>
        <v>0</v>
      </c>
      <c r="L109" s="289">
        <f xml:space="preserve"> INDEX(F_Inputs!$A:$W,MATCH($C109,F_Inputs!$B:$B,0),MATCH(L$87,F_Inputs!$2:$2,0))</f>
        <v>0</v>
      </c>
      <c r="M109" s="290">
        <f xml:space="preserve"> INDEX(F_Inputs!$A:$W,MATCH($C109,F_Inputs!$B:$B,0),MATCH(M$87,F_Inputs!$2:$2,0))</f>
        <v>6.6000000000000003E-2</v>
      </c>
      <c r="N109" s="290">
        <f xml:space="preserve"> INDEX(F_Inputs!$A:$W,MATCH($C109,F_Inputs!$B:$B,0),MATCH(N$87,F_Inputs!$2:$2,0))</f>
        <v>6.6000000000000003E-2</v>
      </c>
      <c r="O109" s="290">
        <f xml:space="preserve"> INDEX(F_Inputs!$A:$W,MATCH($C109,F_Inputs!$B:$B,0),MATCH(O$87,F_Inputs!$2:$2,0))</f>
        <v>6.6000000000000003E-2</v>
      </c>
      <c r="P109" s="290">
        <f xml:space="preserve"> INDEX(F_Inputs!$A:$W,MATCH($C109,F_Inputs!$B:$B,0),MATCH(P$87,F_Inputs!$2:$2,0))</f>
        <v>6.6000000000000003E-2</v>
      </c>
      <c r="Q109" s="290">
        <f xml:space="preserve"> INDEX(F_Inputs!$A:$W,MATCH($C109,F_Inputs!$B:$B,0),MATCH(Q$87,F_Inputs!$2:$2,0))</f>
        <v>6.6000000000000003E-2</v>
      </c>
    </row>
    <row r="110" spans="1:20" s="33" customFormat="1">
      <c r="A110" s="34"/>
      <c r="B110" s="42"/>
      <c r="C110" s="34"/>
      <c r="D110" s="34"/>
      <c r="E110" s="34"/>
      <c r="F110" s="34"/>
      <c r="G110" s="34"/>
      <c r="H110" s="34"/>
      <c r="I110" s="34"/>
      <c r="J110" s="34"/>
      <c r="K110" s="34"/>
      <c r="L110" s="34"/>
      <c r="M110" s="34"/>
      <c r="N110" s="34"/>
      <c r="O110" s="34"/>
      <c r="P110" s="34"/>
      <c r="Q110" s="34"/>
      <c r="R110" s="34"/>
      <c r="S110" s="34"/>
      <c r="T110" s="34"/>
    </row>
    <row r="111" spans="1:20" s="141" customFormat="1">
      <c r="A111" s="41"/>
      <c r="B111" s="171" t="s">
        <v>437</v>
      </c>
      <c r="C111" s="41"/>
      <c r="E111" s="172"/>
      <c r="F111" s="41"/>
      <c r="G111" s="41"/>
      <c r="H111" s="41"/>
      <c r="I111" s="41"/>
      <c r="J111" s="41"/>
      <c r="K111" s="41"/>
      <c r="L111" s="142"/>
      <c r="M111" s="173"/>
      <c r="N111" s="173"/>
      <c r="O111" s="173"/>
      <c r="P111" s="173"/>
      <c r="Q111" s="173"/>
      <c r="R111" s="173"/>
      <c r="S111" s="173"/>
      <c r="T111" s="41"/>
    </row>
    <row r="112" spans="1:20" s="210" customFormat="1">
      <c r="A112" s="41"/>
      <c r="B112" s="171"/>
      <c r="C112" s="41" t="s">
        <v>207</v>
      </c>
      <c r="D112" s="172"/>
      <c r="E112" s="41" t="str">
        <f xml:space="preserve"> INDEX(F_Inputs!$A:$W,MATCH($C112,F_Inputs!$B:$B,0),MATCH(E$87,F_Inputs!$2:$2,0))</f>
        <v>RCV CPI(H) + RPI wedge bf balance BEG - WN - nominal</v>
      </c>
      <c r="F112" s="41"/>
      <c r="G112" s="41" t="str">
        <f xml:space="preserve"> INDEX(F_Inputs!$A:$W,MATCH($C112,F_Inputs!$B:$B,0),MATCH(G$87,F_Inputs!$2:$2,0))</f>
        <v>£m</v>
      </c>
      <c r="H112" s="41"/>
      <c r="I112" s="41"/>
      <c r="J112" s="211">
        <f xml:space="preserve"> INDEX(F_Inputs!$A:$W,MATCH($C112,F_Inputs!$B:$B,0),MATCH(J$87,F_Inputs!$2:$2,0))</f>
        <v>0</v>
      </c>
      <c r="K112" s="211">
        <f xml:space="preserve"> INDEX(F_Inputs!$A:$W,MATCH($C112,F_Inputs!$B:$B,0),MATCH(K$87,F_Inputs!$2:$2,0))</f>
        <v>0</v>
      </c>
      <c r="L112" s="211">
        <f xml:space="preserve"> INDEX(F_Inputs!$A:$W,MATCH($C112,F_Inputs!$B:$B,0),MATCH(L$87,F_Inputs!$2:$2,0))</f>
        <v>0</v>
      </c>
      <c r="M112" s="211">
        <f xml:space="preserve"> INDEX(F_Inputs!$A:$W,MATCH($C112,F_Inputs!$B:$B,0),MATCH(M$87,F_Inputs!$2:$2,0))</f>
        <v>73.560799707247</v>
      </c>
      <c r="N112" s="211">
        <f xml:space="preserve"> INDEX(F_Inputs!$A:$W,MATCH($C112,F_Inputs!$B:$B,0),MATCH(N$87,F_Inputs!$2:$2,0))</f>
        <v>71.954708324037199</v>
      </c>
      <c r="O112" s="211">
        <f xml:space="preserve"> INDEX(F_Inputs!$A:$W,MATCH($C112,F_Inputs!$B:$B,0),MATCH(O$87,F_Inputs!$2:$2,0))</f>
        <v>70.749913402219093</v>
      </c>
      <c r="P112" s="211">
        <f xml:space="preserve"> INDEX(F_Inputs!$A:$W,MATCH($C112,F_Inputs!$B:$B,0),MATCH(P$87,F_Inputs!$2:$2,0))</f>
        <v>69.694750433529904</v>
      </c>
      <c r="Q112" s="211">
        <f xml:space="preserve"> INDEX(F_Inputs!$A:$W,MATCH($C112,F_Inputs!$B:$B,0),MATCH(Q$87,F_Inputs!$2:$2,0))</f>
        <v>68.688358237269796</v>
      </c>
      <c r="R112" s="173"/>
      <c r="S112" s="173"/>
      <c r="T112" s="142"/>
    </row>
    <row r="113" spans="1:20" s="210" customFormat="1">
      <c r="A113" s="41"/>
      <c r="B113" s="171"/>
      <c r="C113" s="41" t="s">
        <v>209</v>
      </c>
      <c r="D113" s="172"/>
      <c r="E113" s="41" t="str">
        <f xml:space="preserve"> INDEX(F_Inputs!$A:$W,MATCH($C113,F_Inputs!$B:$B,0),MATCH(E$87,F_Inputs!$2:$2,0))</f>
        <v>Indexation on RCV - CPI(H) + RPI wedge bf balance - WN - nominal</v>
      </c>
      <c r="F113" s="41"/>
      <c r="G113" s="41" t="str">
        <f xml:space="preserve"> INDEX(F_Inputs!$A:$W,MATCH($C113,F_Inputs!$B:$B,0),MATCH(G$87,F_Inputs!$2:$2,0))</f>
        <v>£m</v>
      </c>
      <c r="H113" s="41"/>
      <c r="I113" s="41"/>
      <c r="J113" s="211">
        <f xml:space="preserve"> INDEX(F_Inputs!$A:$W,MATCH($C113,F_Inputs!$B:$B,0),MATCH(J$87,F_Inputs!$2:$2,0))</f>
        <v>0</v>
      </c>
      <c r="K113" s="211">
        <f xml:space="preserve"> INDEX(F_Inputs!$A:$W,MATCH($C113,F_Inputs!$B:$B,0),MATCH(K$87,F_Inputs!$2:$2,0))</f>
        <v>0</v>
      </c>
      <c r="L113" s="211">
        <f xml:space="preserve"> INDEX(F_Inputs!$A:$W,MATCH($C113,F_Inputs!$B:$B,0),MATCH(L$87,F_Inputs!$2:$2,0))</f>
        <v>0</v>
      </c>
      <c r="M113" s="211">
        <f xml:space="preserve"> INDEX(F_Inputs!$A:$W,MATCH($C113,F_Inputs!$B:$B,0),MATCH(M$87,F_Inputs!$2:$2,0))</f>
        <v>1.7844446111166099</v>
      </c>
      <c r="N113" s="211">
        <f xml:space="preserve"> INDEX(F_Inputs!$A:$W,MATCH($C113,F_Inputs!$B:$B,0),MATCH(N$87,F_Inputs!$2:$2,0))</f>
        <v>2.1289706311660601</v>
      </c>
      <c r="O113" s="211">
        <f xml:space="preserve"> INDEX(F_Inputs!$A:$W,MATCH($C113,F_Inputs!$B:$B,0),MATCH(O$87,F_Inputs!$2:$2,0))</f>
        <v>2.2288828632572102</v>
      </c>
      <c r="P113" s="211">
        <f xml:space="preserve"> INDEX(F_Inputs!$A:$W,MATCH($C113,F_Inputs!$B:$B,0),MATCH(P$87,F_Inputs!$2:$2,0))</f>
        <v>2.2302320138730098</v>
      </c>
      <c r="Q113" s="211">
        <f xml:space="preserve"> INDEX(F_Inputs!$A:$W,MATCH($C113,F_Inputs!$B:$B,0),MATCH(Q$87,F_Inputs!$2:$2,0))</f>
        <v>2.19802746359268</v>
      </c>
      <c r="R113" s="173"/>
      <c r="S113" s="173"/>
      <c r="T113" s="142"/>
    </row>
    <row r="114" spans="1:20" s="210" customFormat="1">
      <c r="A114" s="41"/>
      <c r="B114" s="171"/>
      <c r="C114" s="41" t="s">
        <v>211</v>
      </c>
      <c r="D114" s="172"/>
      <c r="E114" s="41" t="str">
        <f xml:space="preserve"> INDEX(F_Inputs!$A:$W,MATCH($C114,F_Inputs!$B:$B,0),MATCH(E$87,F_Inputs!$2:$2,0))</f>
        <v>RCV - CPI(H) + RPI wedge bf depreciation - WN - nominal</v>
      </c>
      <c r="F114" s="41"/>
      <c r="G114" s="41" t="str">
        <f xml:space="preserve"> INDEX(F_Inputs!$A:$W,MATCH($C114,F_Inputs!$B:$B,0),MATCH(G$87,F_Inputs!$2:$2,0))</f>
        <v>£m</v>
      </c>
      <c r="H114" s="41"/>
      <c r="I114" s="41"/>
      <c r="J114" s="211">
        <f xml:space="preserve"> INDEX(F_Inputs!$A:$W,MATCH($C114,F_Inputs!$B:$B,0),MATCH(J$87,F_Inputs!$2:$2,0))</f>
        <v>0</v>
      </c>
      <c r="K114" s="211">
        <f xml:space="preserve"> INDEX(F_Inputs!$A:$W,MATCH($C114,F_Inputs!$B:$B,0),MATCH(K$87,F_Inputs!$2:$2,0))</f>
        <v>0</v>
      </c>
      <c r="L114" s="211">
        <f xml:space="preserve"> INDEX(F_Inputs!$A:$W,MATCH($C114,F_Inputs!$B:$B,0),MATCH(L$87,F_Inputs!$2:$2,0))</f>
        <v>0</v>
      </c>
      <c r="M114" s="211">
        <f xml:space="preserve"> INDEX(F_Inputs!$A:$W,MATCH($C114,F_Inputs!$B:$B,0),MATCH(M$87,F_Inputs!$2:$2,0))</f>
        <v>3.3905359943263602</v>
      </c>
      <c r="N114" s="211">
        <f xml:space="preserve"> INDEX(F_Inputs!$A:$W,MATCH($C114,F_Inputs!$B:$B,0),MATCH(N$87,F_Inputs!$2:$2,0))</f>
        <v>3.3337655529841501</v>
      </c>
      <c r="O114" s="211">
        <f xml:space="preserve"> INDEX(F_Inputs!$A:$W,MATCH($C114,F_Inputs!$B:$B,0),MATCH(O$87,F_Inputs!$2:$2,0))</f>
        <v>3.2840458319464298</v>
      </c>
      <c r="P114" s="211">
        <f xml:space="preserve"> INDEX(F_Inputs!$A:$W,MATCH($C114,F_Inputs!$B:$B,0),MATCH(P$87,F_Inputs!$2:$2,0))</f>
        <v>3.23662421013313</v>
      </c>
      <c r="Q114" s="211">
        <f xml:space="preserve"> INDEX(F_Inputs!$A:$W,MATCH($C114,F_Inputs!$B:$B,0),MATCH(Q$87,F_Inputs!$2:$2,0))</f>
        <v>3.1898873565388102</v>
      </c>
      <c r="R114" s="173"/>
      <c r="S114" s="173"/>
      <c r="T114" s="142"/>
    </row>
    <row r="115" spans="1:20" s="210" customFormat="1">
      <c r="A115" s="41"/>
      <c r="B115" s="171"/>
      <c r="C115" s="41" t="s">
        <v>213</v>
      </c>
      <c r="D115" s="172"/>
      <c r="E115" s="41" t="str">
        <f xml:space="preserve"> INDEX(F_Inputs!$A:$W,MATCH($C115,F_Inputs!$B:$B,0),MATCH(E$87,F_Inputs!$2:$2,0))</f>
        <v>RCV CPI(H) + RPI wedge bf balance - WN - real</v>
      </c>
      <c r="F115" s="41"/>
      <c r="G115" s="41" t="str">
        <f xml:space="preserve"> INDEX(F_Inputs!$A:$W,MATCH($C115,F_Inputs!$B:$B,0),MATCH(G$87,F_Inputs!$2:$2,0))</f>
        <v>£m</v>
      </c>
      <c r="H115" s="41"/>
      <c r="I115" s="41"/>
      <c r="J115" s="211">
        <f xml:space="preserve"> INDEX(F_Inputs!$A:$W,MATCH($C115,F_Inputs!$B:$B,0),MATCH(J$87,F_Inputs!$2:$2,0))</f>
        <v>0</v>
      </c>
      <c r="K115" s="211">
        <f xml:space="preserve"> INDEX(F_Inputs!$A:$W,MATCH($C115,F_Inputs!$B:$B,0),MATCH(K$87,F_Inputs!$2:$2,0))</f>
        <v>0</v>
      </c>
      <c r="L115" s="211">
        <f xml:space="preserve"> INDEX(F_Inputs!$A:$W,MATCH($C115,F_Inputs!$B:$B,0),MATCH(L$87,F_Inputs!$2:$2,0))</f>
        <v>0</v>
      </c>
      <c r="M115" s="211">
        <f xml:space="preserve"> INDEX(F_Inputs!$A:$W,MATCH($C115,F_Inputs!$B:$B,0),MATCH(M$87,F_Inputs!$2:$2,0))</f>
        <v>67.737270819638297</v>
      </c>
      <c r="N115" s="211">
        <f xml:space="preserve"> INDEX(F_Inputs!$A:$W,MATCH($C115,F_Inputs!$B:$B,0),MATCH(N$87,F_Inputs!$2:$2,0))</f>
        <v>65.294461318156905</v>
      </c>
      <c r="O115" s="211">
        <f xml:space="preserve"> INDEX(F_Inputs!$A:$W,MATCH($C115,F_Inputs!$B:$B,0),MATCH(O$87,F_Inputs!$2:$2,0))</f>
        <v>63.013060983962099</v>
      </c>
      <c r="P115" s="211">
        <f xml:space="preserve"> INDEX(F_Inputs!$A:$W,MATCH($C115,F_Inputs!$B:$B,0),MATCH(P$87,F_Inputs!$2:$2,0))</f>
        <v>60.825810365674499</v>
      </c>
      <c r="Q115" s="211">
        <f xml:space="preserve"> INDEX(F_Inputs!$A:$W,MATCH($C115,F_Inputs!$B:$B,0),MATCH(Q$87,F_Inputs!$2:$2,0))</f>
        <v>58.714481551414501</v>
      </c>
      <c r="R115" s="173"/>
      <c r="S115" s="173"/>
      <c r="T115" s="142"/>
    </row>
    <row r="116" spans="1:20" s="210" customFormat="1">
      <c r="A116" s="41"/>
      <c r="B116" s="171"/>
      <c r="C116" s="41" t="s">
        <v>215</v>
      </c>
      <c r="D116" s="172"/>
      <c r="E116" s="41" t="str">
        <f xml:space="preserve"> INDEX(F_Inputs!$A:$W,MATCH($C116,F_Inputs!$B:$B,0),MATCH(E$87,F_Inputs!$2:$2,0))</f>
        <v>RCV CPI(H) bf balance BEG - WN - nominal</v>
      </c>
      <c r="F116" s="41"/>
      <c r="G116" s="41" t="str">
        <f xml:space="preserve"> INDEX(F_Inputs!$A:$W,MATCH($C116,F_Inputs!$B:$B,0),MATCH(G$87,F_Inputs!$2:$2,0))</f>
        <v>£m</v>
      </c>
      <c r="H116" s="41"/>
      <c r="I116" s="41"/>
      <c r="J116" s="211">
        <f xml:space="preserve"> INDEX(F_Inputs!$A:$W,MATCH($C116,F_Inputs!$B:$B,0),MATCH(J$87,F_Inputs!$2:$2,0))</f>
        <v>0</v>
      </c>
      <c r="K116" s="211">
        <f xml:space="preserve"> INDEX(F_Inputs!$A:$W,MATCH($C116,F_Inputs!$B:$B,0),MATCH(K$87,F_Inputs!$2:$2,0))</f>
        <v>0</v>
      </c>
      <c r="L116" s="211">
        <f xml:space="preserve"> INDEX(F_Inputs!$A:$W,MATCH($C116,F_Inputs!$B:$B,0),MATCH(L$87,F_Inputs!$2:$2,0))</f>
        <v>0</v>
      </c>
      <c r="M116" s="211">
        <f xml:space="preserve"> INDEX(F_Inputs!$A:$W,MATCH($C116,F_Inputs!$B:$B,0),MATCH(M$87,F_Inputs!$2:$2,0))</f>
        <v>73.560799707247</v>
      </c>
      <c r="N116" s="211">
        <f xml:space="preserve"> INDEX(F_Inputs!$A:$W,MATCH($C116,F_Inputs!$B:$B,0),MATCH(N$87,F_Inputs!$2:$2,0))</f>
        <v>71.6438881505469</v>
      </c>
      <c r="O116" s="211">
        <f xml:space="preserve"> INDEX(F_Inputs!$A:$W,MATCH($C116,F_Inputs!$B:$B,0),MATCH(O$87,F_Inputs!$2:$2,0))</f>
        <v>69.827723814934899</v>
      </c>
      <c r="P116" s="211">
        <f xml:space="preserve"> INDEX(F_Inputs!$A:$W,MATCH($C116,F_Inputs!$B:$B,0),MATCH(P$87,F_Inputs!$2:$2,0))</f>
        <v>68.140560075040497</v>
      </c>
      <c r="Q116" s="211">
        <f xml:space="preserve"> INDEX(F_Inputs!$A:$W,MATCH($C116,F_Inputs!$B:$B,0),MATCH(Q$87,F_Inputs!$2:$2,0))</f>
        <v>66.649508339478501</v>
      </c>
      <c r="R116" s="173"/>
      <c r="S116" s="173"/>
      <c r="T116" s="142"/>
    </row>
    <row r="117" spans="1:20" s="210" customFormat="1">
      <c r="A117" s="41"/>
      <c r="B117" s="171"/>
      <c r="C117" s="41" t="s">
        <v>217</v>
      </c>
      <c r="D117" s="172"/>
      <c r="E117" s="41" t="str">
        <f xml:space="preserve"> INDEX(F_Inputs!$A:$W,MATCH($C117,F_Inputs!$B:$B,0),MATCH(E$87,F_Inputs!$2:$2,0))</f>
        <v>Indexation on RCV - CPI(H) bf balance - WN - nominal</v>
      </c>
      <c r="F117" s="41"/>
      <c r="G117" s="41" t="str">
        <f xml:space="preserve"> INDEX(F_Inputs!$A:$W,MATCH($C117,F_Inputs!$B:$B,0),MATCH(G$87,F_Inputs!$2:$2,0))</f>
        <v>£m</v>
      </c>
      <c r="H117" s="41"/>
      <c r="I117" s="41"/>
      <c r="J117" s="211">
        <f xml:space="preserve"> INDEX(F_Inputs!$A:$W,MATCH($C117,F_Inputs!$B:$B,0),MATCH(J$87,F_Inputs!$2:$2,0))</f>
        <v>0</v>
      </c>
      <c r="K117" s="211">
        <f xml:space="preserve"> INDEX(F_Inputs!$A:$W,MATCH($C117,F_Inputs!$B:$B,0),MATCH(K$87,F_Inputs!$2:$2,0))</f>
        <v>0</v>
      </c>
      <c r="L117" s="211">
        <f xml:space="preserve"> INDEX(F_Inputs!$A:$W,MATCH($C117,F_Inputs!$B:$B,0),MATCH(L$87,F_Inputs!$2:$2,0))</f>
        <v>0</v>
      </c>
      <c r="M117" s="211">
        <f xml:space="preserve"> INDEX(F_Inputs!$A:$W,MATCH($C117,F_Inputs!$B:$B,0),MATCH(M$87,F_Inputs!$2:$2,0))</f>
        <v>1.45897846086503</v>
      </c>
      <c r="N117" s="211">
        <f xml:space="preserve"> INDEX(F_Inputs!$A:$W,MATCH($C117,F_Inputs!$B:$B,0),MATCH(N$87,F_Inputs!$2:$2,0))</f>
        <v>1.43588559611435</v>
      </c>
      <c r="O117" s="211">
        <f xml:space="preserve"> INDEX(F_Inputs!$A:$W,MATCH($C117,F_Inputs!$B:$B,0),MATCH(O$87,F_Inputs!$2:$2,0))</f>
        <v>1.4490126652330599</v>
      </c>
      <c r="P117" s="211">
        <f xml:space="preserve"> INDEX(F_Inputs!$A:$W,MATCH($C117,F_Inputs!$B:$B,0),MATCH(P$87,F_Inputs!$2:$2,0))</f>
        <v>1.43095176157589</v>
      </c>
      <c r="Q117" s="211">
        <f xml:space="preserve"> INDEX(F_Inputs!$A:$W,MATCH($C117,F_Inputs!$B:$B,0),MATCH(Q$87,F_Inputs!$2:$2,0))</f>
        <v>1.39963967512915</v>
      </c>
      <c r="R117" s="173"/>
      <c r="S117" s="173"/>
      <c r="T117" s="142"/>
    </row>
    <row r="118" spans="1:20" s="210" customFormat="1">
      <c r="A118" s="41"/>
      <c r="B118" s="171"/>
      <c r="C118" s="41" t="s">
        <v>219</v>
      </c>
      <c r="D118" s="172"/>
      <c r="E118" s="41" t="str">
        <f xml:space="preserve"> INDEX(F_Inputs!$A:$W,MATCH($C118,F_Inputs!$B:$B,0),MATCH(E$87,F_Inputs!$2:$2,0))</f>
        <v>RCV other adjustments balance - WN - real</v>
      </c>
      <c r="F118" s="41"/>
      <c r="G118" s="41" t="str">
        <f xml:space="preserve"> INDEX(F_Inputs!$A:$W,MATCH($C118,F_Inputs!$B:$B,0),MATCH(G$87,F_Inputs!$2:$2,0))</f>
        <v>£m</v>
      </c>
      <c r="H118" s="41"/>
      <c r="I118" s="41"/>
      <c r="J118" s="211">
        <f xml:space="preserve"> INDEX(F_Inputs!$A:$W,MATCH($C118,F_Inputs!$B:$B,0),MATCH(J$87,F_Inputs!$2:$2,0))</f>
        <v>0</v>
      </c>
      <c r="K118" s="211">
        <f xml:space="preserve"> INDEX(F_Inputs!$A:$W,MATCH($C118,F_Inputs!$B:$B,0),MATCH(K$87,F_Inputs!$2:$2,0))</f>
        <v>0</v>
      </c>
      <c r="L118" s="211">
        <f xml:space="preserve"> INDEX(F_Inputs!$A:$W,MATCH($C118,F_Inputs!$B:$B,0),MATCH(L$87,F_Inputs!$2:$2,0))</f>
        <v>0</v>
      </c>
      <c r="M118" s="211">
        <f xml:space="preserve"> INDEX(F_Inputs!$A:$W,MATCH($C118,F_Inputs!$B:$B,0),MATCH(M$87,F_Inputs!$2:$2,0))</f>
        <v>0</v>
      </c>
      <c r="N118" s="211">
        <f xml:space="preserve"> INDEX(F_Inputs!$A:$W,MATCH($C118,F_Inputs!$B:$B,0),MATCH(N$87,F_Inputs!$2:$2,0))</f>
        <v>0</v>
      </c>
      <c r="O118" s="211">
        <f xml:space="preserve"> INDEX(F_Inputs!$A:$W,MATCH($C118,F_Inputs!$B:$B,0),MATCH(O$87,F_Inputs!$2:$2,0))</f>
        <v>0</v>
      </c>
      <c r="P118" s="211">
        <f xml:space="preserve"> INDEX(F_Inputs!$A:$W,MATCH($C118,F_Inputs!$B:$B,0),MATCH(P$87,F_Inputs!$2:$2,0))</f>
        <v>0</v>
      </c>
      <c r="Q118" s="211">
        <f xml:space="preserve"> INDEX(F_Inputs!$A:$W,MATCH($C118,F_Inputs!$B:$B,0),MATCH(Q$87,F_Inputs!$2:$2,0))</f>
        <v>0</v>
      </c>
      <c r="R118" s="173"/>
      <c r="S118" s="173"/>
      <c r="T118" s="142"/>
    </row>
    <row r="119" spans="1:20" s="210" customFormat="1">
      <c r="A119" s="41"/>
      <c r="B119" s="171"/>
      <c r="C119" s="41" t="s">
        <v>221</v>
      </c>
      <c r="D119" s="172"/>
      <c r="E119" s="41" t="str">
        <f xml:space="preserve"> INDEX(F_Inputs!$A:$W,MATCH($C119,F_Inputs!$B:$B,0),MATCH(E$87,F_Inputs!$2:$2,0))</f>
        <v>Indexation on RCV - CPI(H) other adjustments balance - WN - nominal</v>
      </c>
      <c r="F119" s="41"/>
      <c r="G119" s="41" t="str">
        <f xml:space="preserve"> INDEX(F_Inputs!$A:$W,MATCH($C119,F_Inputs!$B:$B,0),MATCH(G$87,F_Inputs!$2:$2,0))</f>
        <v>£m</v>
      </c>
      <c r="H119" s="41"/>
      <c r="I119" s="41"/>
      <c r="J119" s="211">
        <f xml:space="preserve"> INDEX(F_Inputs!$A:$W,MATCH($C119,F_Inputs!$B:$B,0),MATCH(J$87,F_Inputs!$2:$2,0))</f>
        <v>0</v>
      </c>
      <c r="K119" s="211">
        <f xml:space="preserve"> INDEX(F_Inputs!$A:$W,MATCH($C119,F_Inputs!$B:$B,0),MATCH(K$87,F_Inputs!$2:$2,0))</f>
        <v>0</v>
      </c>
      <c r="L119" s="211">
        <f xml:space="preserve"> INDEX(F_Inputs!$A:$W,MATCH($C119,F_Inputs!$B:$B,0),MATCH(L$87,F_Inputs!$2:$2,0))</f>
        <v>0</v>
      </c>
      <c r="M119" s="246">
        <f xml:space="preserve"> INDEX(F_Inputs!$A:$W,MATCH($C119,F_Inputs!$B:$B,0),MATCH(M$87,F_Inputs!$2:$2,0))</f>
        <v>0</v>
      </c>
      <c r="N119" s="211">
        <f xml:space="preserve"> INDEX(F_Inputs!$A:$W,MATCH($C119,F_Inputs!$B:$B,0),MATCH(N$87,F_Inputs!$2:$2,0))</f>
        <v>0</v>
      </c>
      <c r="O119" s="211">
        <f xml:space="preserve"> INDEX(F_Inputs!$A:$W,MATCH($C119,F_Inputs!$B:$B,0),MATCH(O$87,F_Inputs!$2:$2,0))</f>
        <v>0</v>
      </c>
      <c r="P119" s="211">
        <f xml:space="preserve"> INDEX(F_Inputs!$A:$W,MATCH($C119,F_Inputs!$B:$B,0),MATCH(P$87,F_Inputs!$2:$2,0))</f>
        <v>0</v>
      </c>
      <c r="Q119" s="211">
        <f xml:space="preserve"> INDEX(F_Inputs!$A:$W,MATCH($C119,F_Inputs!$B:$B,0),MATCH(Q$87,F_Inputs!$2:$2,0))</f>
        <v>0</v>
      </c>
      <c r="R119" s="173"/>
      <c r="S119" s="173"/>
      <c r="T119" s="142"/>
    </row>
    <row r="120" spans="1:20" s="210" customFormat="1">
      <c r="A120" s="41"/>
      <c r="B120" s="171"/>
      <c r="C120" s="41" t="s">
        <v>223</v>
      </c>
      <c r="D120" s="172"/>
      <c r="E120" s="41" t="str">
        <f xml:space="preserve"> INDEX(F_Inputs!$A:$W,MATCH($C120,F_Inputs!$B:$B,0),MATCH(E$87,F_Inputs!$2:$2,0))</f>
        <v>RCV - CPI(H) bf depreciation - WN - nominal</v>
      </c>
      <c r="F120" s="41"/>
      <c r="G120" s="41" t="str">
        <f xml:space="preserve"> INDEX(F_Inputs!$A:$W,MATCH($C120,F_Inputs!$B:$B,0),MATCH(G$87,F_Inputs!$2:$2,0))</f>
        <v>£m</v>
      </c>
      <c r="H120" s="41"/>
      <c r="I120" s="41"/>
      <c r="J120" s="211">
        <f xml:space="preserve"> INDEX(F_Inputs!$A:$W,MATCH($C120,F_Inputs!$B:$B,0),MATCH(J$87,F_Inputs!$2:$2,0))</f>
        <v>0</v>
      </c>
      <c r="K120" s="211">
        <f xml:space="preserve"> INDEX(F_Inputs!$A:$W,MATCH($C120,F_Inputs!$B:$B,0),MATCH(K$87,F_Inputs!$2:$2,0))</f>
        <v>0</v>
      </c>
      <c r="L120" s="211">
        <f xml:space="preserve"> INDEX(F_Inputs!$A:$W,MATCH($C120,F_Inputs!$B:$B,0),MATCH(L$87,F_Inputs!$2:$2,0))</f>
        <v>0</v>
      </c>
      <c r="M120" s="211">
        <f xml:space="preserve"> INDEX(F_Inputs!$A:$W,MATCH($C120,F_Inputs!$B:$B,0),MATCH(M$87,F_Inputs!$2:$2,0))</f>
        <v>3.3758900175650401</v>
      </c>
      <c r="N120" s="211">
        <f xml:space="preserve"> INDEX(F_Inputs!$A:$W,MATCH($C120,F_Inputs!$B:$B,0),MATCH(N$87,F_Inputs!$2:$2,0))</f>
        <v>3.2520499317264302</v>
      </c>
      <c r="O120" s="211">
        <f xml:space="preserve"> INDEX(F_Inputs!$A:$W,MATCH($C120,F_Inputs!$B:$B,0),MATCH(O$87,F_Inputs!$2:$2,0))</f>
        <v>3.1361764051273902</v>
      </c>
      <c r="P120" s="211">
        <f xml:space="preserve"> INDEX(F_Inputs!$A:$W,MATCH($C120,F_Inputs!$B:$B,0),MATCH(P$87,F_Inputs!$2:$2,0))</f>
        <v>2.9220034971378901</v>
      </c>
      <c r="Q120" s="211">
        <f xml:space="preserve"> INDEX(F_Inputs!$A:$W,MATCH($C120,F_Inputs!$B:$B,0),MATCH(Q$87,F_Inputs!$2:$2,0))</f>
        <v>2.7559904945916101</v>
      </c>
      <c r="R120" s="173"/>
      <c r="S120" s="173"/>
      <c r="T120" s="142"/>
    </row>
    <row r="121" spans="1:20" s="210" customFormat="1">
      <c r="A121" s="41"/>
      <c r="B121" s="171"/>
      <c r="C121" s="41" t="s">
        <v>225</v>
      </c>
      <c r="D121" s="172"/>
      <c r="E121" s="41" t="str">
        <f xml:space="preserve"> INDEX(F_Inputs!$A:$W,MATCH($C121,F_Inputs!$B:$B,0),MATCH(E$87,F_Inputs!$2:$2,0))</f>
        <v>Other adjustments CPI(H) - WN - nominal</v>
      </c>
      <c r="F121" s="41"/>
      <c r="G121" s="41" t="str">
        <f xml:space="preserve"> INDEX(F_Inputs!$A:$W,MATCH($C121,F_Inputs!$B:$B,0),MATCH(G$87,F_Inputs!$2:$2,0))</f>
        <v>£m</v>
      </c>
      <c r="H121" s="41"/>
      <c r="I121" s="41"/>
      <c r="J121" s="211">
        <f xml:space="preserve"> INDEX(F_Inputs!$A:$W,MATCH($C121,F_Inputs!$B:$B,0),MATCH(J$87,F_Inputs!$2:$2,0))</f>
        <v>0</v>
      </c>
      <c r="K121" s="211">
        <f xml:space="preserve"> INDEX(F_Inputs!$A:$W,MATCH($C121,F_Inputs!$B:$B,0),MATCH(K$87,F_Inputs!$2:$2,0))</f>
        <v>0</v>
      </c>
      <c r="L121" s="211">
        <f xml:space="preserve"> INDEX(F_Inputs!$A:$W,MATCH($C121,F_Inputs!$B:$B,0),MATCH(L$87,F_Inputs!$2:$2,0))</f>
        <v>0</v>
      </c>
      <c r="M121" s="211">
        <f xml:space="preserve"> INDEX(F_Inputs!$A:$W,MATCH($C121,F_Inputs!$B:$B,0),MATCH(M$87,F_Inputs!$2:$2,0))</f>
        <v>0</v>
      </c>
      <c r="N121" s="211">
        <f xml:space="preserve"> INDEX(F_Inputs!$A:$W,MATCH($C121,F_Inputs!$B:$B,0),MATCH(N$87,F_Inputs!$2:$2,0))</f>
        <v>0</v>
      </c>
      <c r="O121" s="211">
        <f xml:space="preserve"> INDEX(F_Inputs!$A:$W,MATCH($C121,F_Inputs!$B:$B,0),MATCH(O$87,F_Inputs!$2:$2,0))</f>
        <v>0</v>
      </c>
      <c r="P121" s="211">
        <f xml:space="preserve"> INDEX(F_Inputs!$A:$W,MATCH($C121,F_Inputs!$B:$B,0),MATCH(P$87,F_Inputs!$2:$2,0))</f>
        <v>0</v>
      </c>
      <c r="Q121" s="211">
        <f xml:space="preserve"> INDEX(F_Inputs!$A:$W,MATCH($C121,F_Inputs!$B:$B,0),MATCH(Q$87,F_Inputs!$2:$2,0))</f>
        <v>0</v>
      </c>
      <c r="R121" s="173"/>
      <c r="S121" s="173"/>
      <c r="T121" s="142"/>
    </row>
    <row r="122" spans="1:20" s="210" customFormat="1">
      <c r="A122" s="41"/>
      <c r="B122" s="171"/>
      <c r="C122" s="41" t="s">
        <v>227</v>
      </c>
      <c r="D122" s="172"/>
      <c r="E122" s="41" t="str">
        <f xml:space="preserve"> INDEX(F_Inputs!$A:$W,MATCH($C122,F_Inputs!$B:$B,0),MATCH(E$87,F_Inputs!$2:$2,0))</f>
        <v>RCV CPI(H) bf balance - WN - real</v>
      </c>
      <c r="F122" s="41"/>
      <c r="G122" s="41" t="str">
        <f xml:space="preserve"> INDEX(F_Inputs!$A:$W,MATCH($C122,F_Inputs!$B:$B,0),MATCH(G$87,F_Inputs!$2:$2,0))</f>
        <v>£m</v>
      </c>
      <c r="H122" s="41"/>
      <c r="I122" s="41"/>
      <c r="J122" s="211">
        <f xml:space="preserve"> INDEX(F_Inputs!$A:$W,MATCH($C122,F_Inputs!$B:$B,0),MATCH(J$87,F_Inputs!$2:$2,0))</f>
        <v>0</v>
      </c>
      <c r="K122" s="211">
        <f xml:space="preserve"> INDEX(F_Inputs!$A:$W,MATCH($C122,F_Inputs!$B:$B,0),MATCH(K$87,F_Inputs!$2:$2,0))</f>
        <v>0</v>
      </c>
      <c r="L122" s="211">
        <f xml:space="preserve"> INDEX(F_Inputs!$A:$W,MATCH($C122,F_Inputs!$B:$B,0),MATCH(L$87,F_Inputs!$2:$2,0))</f>
        <v>0</v>
      </c>
      <c r="M122" s="211">
        <f xml:space="preserve"> INDEX(F_Inputs!$A:$W,MATCH($C122,F_Inputs!$B:$B,0),MATCH(M$87,F_Inputs!$2:$2,0))</f>
        <v>67.444668559712497</v>
      </c>
      <c r="N122" s="211">
        <f xml:space="preserve"> INDEX(F_Inputs!$A:$W,MATCH($C122,F_Inputs!$B:$B,0),MATCH(N$87,F_Inputs!$2:$2,0))</f>
        <v>64.443380808805301</v>
      </c>
      <c r="O122" s="211">
        <f xml:space="preserve"> INDEX(F_Inputs!$A:$W,MATCH($C122,F_Inputs!$B:$B,0),MATCH(O$87,F_Inputs!$2:$2,0))</f>
        <v>61.607872053217903</v>
      </c>
      <c r="P122" s="211">
        <f xml:space="preserve"> INDEX(F_Inputs!$A:$W,MATCH($C122,F_Inputs!$B:$B,0),MATCH(P$87,F_Inputs!$2:$2,0))</f>
        <v>59.020341426982696</v>
      </c>
      <c r="Q122" s="211">
        <f xml:space="preserve"> INDEX(F_Inputs!$A:$W,MATCH($C122,F_Inputs!$B:$B,0),MATCH(Q$87,F_Inputs!$2:$2,0))</f>
        <v>56.630017599189898</v>
      </c>
      <c r="R122" s="173"/>
      <c r="S122" s="173"/>
      <c r="T122" s="142"/>
    </row>
    <row r="123" spans="1:20" s="210" customFormat="1">
      <c r="A123" s="41"/>
      <c r="B123" s="171"/>
      <c r="C123" s="41" t="s">
        <v>229</v>
      </c>
      <c r="D123" s="172"/>
      <c r="E123" s="41" t="str">
        <f xml:space="preserve"> INDEX(F_Inputs!$A:$W,MATCH($C123,F_Inputs!$B:$B,0),MATCH(E$87,F_Inputs!$2:$2,0))</f>
        <v>RCV additions balance BEG - WN - nominal</v>
      </c>
      <c r="F123" s="41"/>
      <c r="G123" s="41" t="str">
        <f xml:space="preserve"> INDEX(F_Inputs!$A:$W,MATCH($C123,F_Inputs!$B:$B,0),MATCH(G$87,F_Inputs!$2:$2,0))</f>
        <v>£m</v>
      </c>
      <c r="H123" s="41"/>
      <c r="I123" s="41"/>
      <c r="J123" s="211">
        <f xml:space="preserve"> INDEX(F_Inputs!$A:$W,MATCH($C123,F_Inputs!$B:$B,0),MATCH(J$87,F_Inputs!$2:$2,0))</f>
        <v>0</v>
      </c>
      <c r="K123" s="211">
        <f xml:space="preserve"> INDEX(F_Inputs!$A:$W,MATCH($C123,F_Inputs!$B:$B,0),MATCH(K$87,F_Inputs!$2:$2,0))</f>
        <v>0</v>
      </c>
      <c r="L123" s="211">
        <f xml:space="preserve"> INDEX(F_Inputs!$A:$W,MATCH($C123,F_Inputs!$B:$B,0),MATCH(L$87,F_Inputs!$2:$2,0))</f>
        <v>0</v>
      </c>
      <c r="M123" s="211">
        <f xml:space="preserve"> INDEX(F_Inputs!$A:$W,MATCH($C123,F_Inputs!$B:$B,0),MATCH(M$87,F_Inputs!$2:$2,0))</f>
        <v>0</v>
      </c>
      <c r="N123" s="211">
        <f xml:space="preserve"> INDEX(F_Inputs!$A:$W,MATCH($C123,F_Inputs!$B:$B,0),MATCH(N$87,F_Inputs!$2:$2,0))</f>
        <v>8.9961843466452507</v>
      </c>
      <c r="O123" s="211">
        <f xml:space="preserve"> INDEX(F_Inputs!$A:$W,MATCH($C123,F_Inputs!$B:$B,0),MATCH(O$87,F_Inputs!$2:$2,0))</f>
        <v>18.131170431095299</v>
      </c>
      <c r="P123" s="211">
        <f xml:space="preserve"> INDEX(F_Inputs!$A:$W,MATCH($C123,F_Inputs!$B:$B,0),MATCH(P$87,F_Inputs!$2:$2,0))</f>
        <v>27.701205697568</v>
      </c>
      <c r="Q123" s="211">
        <f xml:space="preserve"> INDEX(F_Inputs!$A:$W,MATCH($C123,F_Inputs!$B:$B,0),MATCH(Q$87,F_Inputs!$2:$2,0))</f>
        <v>36.323052138574397</v>
      </c>
      <c r="R123" s="173"/>
      <c r="S123" s="173"/>
      <c r="T123" s="142"/>
    </row>
    <row r="124" spans="1:20" s="210" customFormat="1">
      <c r="A124" s="41"/>
      <c r="B124" s="171"/>
      <c r="C124" s="41" t="s">
        <v>231</v>
      </c>
      <c r="D124" s="172"/>
      <c r="E124" s="41" t="str">
        <f xml:space="preserve"> INDEX(F_Inputs!$A:$W,MATCH($C124,F_Inputs!$B:$B,0),MATCH(E$87,F_Inputs!$2:$2,0))</f>
        <v>Indexation of RCV additions b/f - WN - nominal</v>
      </c>
      <c r="F124" s="41"/>
      <c r="G124" s="41" t="str">
        <f xml:space="preserve"> INDEX(F_Inputs!$A:$W,MATCH($C124,F_Inputs!$B:$B,0),MATCH(G$87,F_Inputs!$2:$2,0))</f>
        <v>£m</v>
      </c>
      <c r="H124" s="41"/>
      <c r="I124" s="41"/>
      <c r="J124" s="211">
        <f xml:space="preserve"> INDEX(F_Inputs!$A:$W,MATCH($C124,F_Inputs!$B:$B,0),MATCH(J$87,F_Inputs!$2:$2,0))</f>
        <v>0</v>
      </c>
      <c r="K124" s="211">
        <f xml:space="preserve"> INDEX(F_Inputs!$A:$W,MATCH($C124,F_Inputs!$B:$B,0),MATCH(K$87,F_Inputs!$2:$2,0))</f>
        <v>0</v>
      </c>
      <c r="L124" s="211">
        <f xml:space="preserve"> INDEX(F_Inputs!$A:$W,MATCH($C124,F_Inputs!$B:$B,0),MATCH(L$87,F_Inputs!$2:$2,0))</f>
        <v>0</v>
      </c>
      <c r="M124" s="211">
        <f xml:space="preserve"> INDEX(F_Inputs!$A:$W,MATCH($C124,F_Inputs!$B:$B,0),MATCH(M$87,F_Inputs!$2:$2,0))</f>
        <v>0</v>
      </c>
      <c r="N124" s="211">
        <f xml:space="preserve"> INDEX(F_Inputs!$A:$W,MATCH($C124,F_Inputs!$B:$B,0),MATCH(N$87,F_Inputs!$2:$2,0))</f>
        <v>0.18030137471313001</v>
      </c>
      <c r="O124" s="211">
        <f xml:space="preserve"> INDEX(F_Inputs!$A:$W,MATCH($C124,F_Inputs!$B:$B,0),MATCH(O$87,F_Inputs!$2:$2,0))</f>
        <v>0.37624447933869398</v>
      </c>
      <c r="P124" s="211">
        <f xml:space="preserve"> INDEX(F_Inputs!$A:$W,MATCH($C124,F_Inputs!$B:$B,0),MATCH(P$87,F_Inputs!$2:$2,0))</f>
        <v>0.58172531964894403</v>
      </c>
      <c r="Q124" s="211">
        <f xml:space="preserve"> INDEX(F_Inputs!$A:$W,MATCH($C124,F_Inputs!$B:$B,0),MATCH(Q$87,F_Inputs!$2:$2,0))</f>
        <v>0.76278409491011601</v>
      </c>
      <c r="R124" s="173"/>
      <c r="S124" s="173"/>
      <c r="T124" s="142"/>
    </row>
    <row r="125" spans="1:20" s="210" customFormat="1">
      <c r="A125" s="41"/>
      <c r="B125" s="171"/>
      <c r="C125" s="41" t="s">
        <v>233</v>
      </c>
      <c r="D125" s="172"/>
      <c r="E125" s="41" t="str">
        <f xml:space="preserve"> INDEX(F_Inputs!$A:$W,MATCH($C125,F_Inputs!$B:$B,0),MATCH(E$87,F_Inputs!$2:$2,0))</f>
        <v>Water network: Non-PAYG Totex - nominal</v>
      </c>
      <c r="F125" s="41"/>
      <c r="G125" s="41" t="str">
        <f xml:space="preserve"> INDEX(F_Inputs!$A:$W,MATCH($C125,F_Inputs!$B:$B,0),MATCH(G$87,F_Inputs!$2:$2,0))</f>
        <v>£m</v>
      </c>
      <c r="H125" s="41"/>
      <c r="I125" s="41"/>
      <c r="J125" s="211">
        <f xml:space="preserve"> INDEX(F_Inputs!$A:$W,MATCH($C125,F_Inputs!$B:$B,0),MATCH(J$87,F_Inputs!$2:$2,0))</f>
        <v>0</v>
      </c>
      <c r="K125" s="211">
        <f xml:space="preserve"> INDEX(F_Inputs!$A:$W,MATCH($C125,F_Inputs!$B:$B,0),MATCH(K$87,F_Inputs!$2:$2,0))</f>
        <v>0</v>
      </c>
      <c r="L125" s="211">
        <f xml:space="preserve"> INDEX(F_Inputs!$A:$W,MATCH($C125,F_Inputs!$B:$B,0),MATCH(L$87,F_Inputs!$2:$2,0))</f>
        <v>0</v>
      </c>
      <c r="M125" s="211">
        <f xml:space="preserve"> INDEX(F_Inputs!$A:$W,MATCH($C125,F_Inputs!$B:$B,0),MATCH(M$87,F_Inputs!$2:$2,0))</f>
        <v>9.2032576436268592</v>
      </c>
      <c r="N125" s="211">
        <f xml:space="preserve"> INDEX(F_Inputs!$A:$W,MATCH($C125,F_Inputs!$B:$B,0),MATCH(N$87,F_Inputs!$2:$2,0))</f>
        <v>9.5761066983762699</v>
      </c>
      <c r="O125" s="211">
        <f xml:space="preserve"> INDEX(F_Inputs!$A:$W,MATCH($C125,F_Inputs!$B:$B,0),MATCH(O$87,F_Inputs!$2:$2,0))</f>
        <v>10.233248510422399</v>
      </c>
      <c r="P125" s="211">
        <f xml:space="preserve"> INDEX(F_Inputs!$A:$W,MATCH($C125,F_Inputs!$B:$B,0),MATCH(P$87,F_Inputs!$2:$2,0))</f>
        <v>9.4259491563642399</v>
      </c>
      <c r="Q125" s="211">
        <f xml:space="preserve"> INDEX(F_Inputs!$A:$W,MATCH($C125,F_Inputs!$B:$B,0),MATCH(Q$87,F_Inputs!$2:$2,0))</f>
        <v>9.7925357201011298</v>
      </c>
      <c r="R125" s="173"/>
      <c r="S125" s="173"/>
      <c r="T125" s="142"/>
    </row>
    <row r="126" spans="1:20" s="210" customFormat="1">
      <c r="A126" s="41"/>
      <c r="B126" s="171"/>
      <c r="C126" s="41" t="s">
        <v>235</v>
      </c>
      <c r="D126" s="172"/>
      <c r="E126" s="41" t="str">
        <f xml:space="preserve"> INDEX(F_Inputs!$A:$W,MATCH($C126,F_Inputs!$B:$B,0),MATCH(E$87,F_Inputs!$2:$2,0))</f>
        <v>RCV additions depreciation - WN - nominal POS</v>
      </c>
      <c r="F126" s="41"/>
      <c r="G126" s="41" t="str">
        <f xml:space="preserve"> INDEX(F_Inputs!$A:$W,MATCH($C126,F_Inputs!$B:$B,0),MATCH(G$87,F_Inputs!$2:$2,0))</f>
        <v>£m</v>
      </c>
      <c r="H126" s="41"/>
      <c r="I126" s="41"/>
      <c r="J126" s="211">
        <f xml:space="preserve"> INDEX(F_Inputs!$A:$W,MATCH($C126,F_Inputs!$B:$B,0),MATCH(J$87,F_Inputs!$2:$2,0))</f>
        <v>0</v>
      </c>
      <c r="K126" s="211">
        <f xml:space="preserve"> INDEX(F_Inputs!$A:$W,MATCH($C126,F_Inputs!$B:$B,0),MATCH(K$87,F_Inputs!$2:$2,0))</f>
        <v>0</v>
      </c>
      <c r="L126" s="211">
        <f xml:space="preserve"> INDEX(F_Inputs!$A:$W,MATCH($C126,F_Inputs!$B:$B,0),MATCH(L$87,F_Inputs!$2:$2,0))</f>
        <v>0</v>
      </c>
      <c r="M126" s="211">
        <f xml:space="preserve"> INDEX(F_Inputs!$A:$W,MATCH($C126,F_Inputs!$B:$B,0),MATCH(M$87,F_Inputs!$2:$2,0))</f>
        <v>0.20707329698160401</v>
      </c>
      <c r="N126" s="211">
        <f xml:space="preserve"> INDEX(F_Inputs!$A:$W,MATCH($C126,F_Inputs!$B:$B,0),MATCH(N$87,F_Inputs!$2:$2,0))</f>
        <v>0.62142198863931997</v>
      </c>
      <c r="O126" s="211">
        <f xml:space="preserve"> INDEX(F_Inputs!$A:$W,MATCH($C126,F_Inputs!$B:$B,0),MATCH(O$87,F_Inputs!$2:$2,0))</f>
        <v>1.0394577232883899</v>
      </c>
      <c r="P126" s="211">
        <f xml:space="preserve"> INDEX(F_Inputs!$A:$W,MATCH($C126,F_Inputs!$B:$B,0),MATCH(P$87,F_Inputs!$2:$2,0))</f>
        <v>1.38582803500676</v>
      </c>
      <c r="Q126" s="211">
        <f xml:space="preserve"> INDEX(F_Inputs!$A:$W,MATCH($C126,F_Inputs!$B:$B,0),MATCH(Q$87,F_Inputs!$2:$2,0))</f>
        <v>1.70027521578817</v>
      </c>
      <c r="R126" s="173"/>
      <c r="S126" s="173"/>
      <c r="T126" s="142"/>
    </row>
    <row r="127" spans="1:20" s="210" customFormat="1">
      <c r="A127" s="41"/>
      <c r="B127" s="171"/>
      <c r="C127" s="41" t="s">
        <v>237</v>
      </c>
      <c r="D127" s="172"/>
      <c r="E127" s="41" t="str">
        <f xml:space="preserve"> INDEX(F_Inputs!$A:$W,MATCH($C127,F_Inputs!$B:$B,0),MATCH(E$87,F_Inputs!$2:$2,0))</f>
        <v>RCV additions balance - WN - real</v>
      </c>
      <c r="F127" s="41"/>
      <c r="G127" s="41" t="str">
        <f xml:space="preserve"> INDEX(F_Inputs!$A:$W,MATCH($C127,F_Inputs!$B:$B,0),MATCH(G$87,F_Inputs!$2:$2,0))</f>
        <v>£m</v>
      </c>
      <c r="H127" s="41"/>
      <c r="I127" s="41"/>
      <c r="J127" s="211">
        <f xml:space="preserve"> INDEX(F_Inputs!$A:$W,MATCH($C127,F_Inputs!$B:$B,0),MATCH(J$87,F_Inputs!$2:$2,0))</f>
        <v>0</v>
      </c>
      <c r="K127" s="211">
        <f xml:space="preserve"> INDEX(F_Inputs!$A:$W,MATCH($C127,F_Inputs!$B:$B,0),MATCH(K$87,F_Inputs!$2:$2,0))</f>
        <v>0</v>
      </c>
      <c r="L127" s="211">
        <f xml:space="preserve"> INDEX(F_Inputs!$A:$W,MATCH($C127,F_Inputs!$B:$B,0),MATCH(L$87,F_Inputs!$2:$2,0))</f>
        <v>0</v>
      </c>
      <c r="M127" s="211">
        <f xml:space="preserve"> INDEX(F_Inputs!$A:$W,MATCH($C127,F_Inputs!$B:$B,0),MATCH(M$87,F_Inputs!$2:$2,0))</f>
        <v>8.4688964714840207</v>
      </c>
      <c r="N127" s="211">
        <f xml:space="preserve"> INDEX(F_Inputs!$A:$W,MATCH($C127,F_Inputs!$B:$B,0),MATCH(N$87,F_Inputs!$2:$2,0))</f>
        <v>16.733094776182899</v>
      </c>
      <c r="O127" s="211">
        <f xml:space="preserve"> INDEX(F_Inputs!$A:$W,MATCH($C127,F_Inputs!$B:$B,0),MATCH(O$87,F_Inputs!$2:$2,0))</f>
        <v>25.0454697533483</v>
      </c>
      <c r="P127" s="211">
        <f xml:space="preserve"> INDEX(F_Inputs!$A:$W,MATCH($C127,F_Inputs!$B:$B,0),MATCH(P$87,F_Inputs!$2:$2,0))</f>
        <v>32.165262614832002</v>
      </c>
      <c r="Q127" s="211">
        <f xml:space="preserve"> INDEX(F_Inputs!$A:$W,MATCH($C127,F_Inputs!$B:$B,0),MATCH(Q$87,F_Inputs!$2:$2,0))</f>
        <v>39.183836569323098</v>
      </c>
      <c r="R127" s="173"/>
      <c r="S127" s="173"/>
      <c r="T127" s="142"/>
    </row>
    <row r="128" spans="1:20" s="210" customFormat="1">
      <c r="A128" s="41"/>
      <c r="B128" s="171"/>
      <c r="C128" s="41" t="s">
        <v>239</v>
      </c>
      <c r="D128" s="172"/>
      <c r="E128" s="41" t="str">
        <f xml:space="preserve"> INDEX(F_Inputs!$A:$W,MATCH($C128,F_Inputs!$B:$B,0),MATCH(E$87,F_Inputs!$2:$2,0))</f>
        <v>RCV balance - WN BEG - nominal</v>
      </c>
      <c r="F128" s="41"/>
      <c r="G128" s="41" t="str">
        <f xml:space="preserve"> INDEX(F_Inputs!$A:$W,MATCH($C128,F_Inputs!$B:$B,0),MATCH(G$87,F_Inputs!$2:$2,0))</f>
        <v>£m</v>
      </c>
      <c r="H128" s="41"/>
      <c r="I128" s="41"/>
      <c r="J128" s="211">
        <f xml:space="preserve"> INDEX(F_Inputs!$A:$W,MATCH($C128,F_Inputs!$B:$B,0),MATCH(J$87,F_Inputs!$2:$2,0))</f>
        <v>0</v>
      </c>
      <c r="K128" s="211">
        <f xml:space="preserve"> INDEX(F_Inputs!$A:$W,MATCH($C128,F_Inputs!$B:$B,0),MATCH(K$87,F_Inputs!$2:$2,0))</f>
        <v>0</v>
      </c>
      <c r="L128" s="211">
        <f xml:space="preserve"> INDEX(F_Inputs!$A:$W,MATCH($C128,F_Inputs!$B:$B,0),MATCH(L$87,F_Inputs!$2:$2,0))</f>
        <v>0</v>
      </c>
      <c r="M128" s="211">
        <f xml:space="preserve"> INDEX(F_Inputs!$A:$W,MATCH($C128,F_Inputs!$B:$B,0),MATCH(M$87,F_Inputs!$2:$2,0))</f>
        <v>147.121599414494</v>
      </c>
      <c r="N128" s="211">
        <f xml:space="preserve"> INDEX(F_Inputs!$A:$W,MATCH($C128,F_Inputs!$B:$B,0),MATCH(N$87,F_Inputs!$2:$2,0))</f>
        <v>152.59478082122899</v>
      </c>
      <c r="O128" s="211">
        <f xml:space="preserve"> INDEX(F_Inputs!$A:$W,MATCH($C128,F_Inputs!$B:$B,0),MATCH(O$87,F_Inputs!$2:$2,0))</f>
        <v>158.70880764824901</v>
      </c>
      <c r="P128" s="211">
        <f xml:space="preserve"> INDEX(F_Inputs!$A:$W,MATCH($C128,F_Inputs!$B:$B,0),MATCH(P$87,F_Inputs!$2:$2,0))</f>
        <v>165.536516206138</v>
      </c>
      <c r="Q128" s="211">
        <f xml:space="preserve"> INDEX(F_Inputs!$A:$W,MATCH($C128,F_Inputs!$B:$B,0),MATCH(Q$87,F_Inputs!$2:$2,0))</f>
        <v>171.66091871532299</v>
      </c>
      <c r="R128" s="173"/>
      <c r="S128" s="173"/>
      <c r="T128" s="142"/>
    </row>
    <row r="129" spans="1:20" s="210" customFormat="1">
      <c r="A129" s="41"/>
      <c r="B129" s="171"/>
      <c r="C129" s="41" t="s">
        <v>241</v>
      </c>
      <c r="D129" s="172"/>
      <c r="E129" s="41" t="str">
        <f xml:space="preserve"> INDEX(F_Inputs!$A:$W,MATCH($C129,F_Inputs!$B:$B,0),MATCH(E$87,F_Inputs!$2:$2,0))</f>
        <v>Indexation on RCV balance BEG - WN - nominal</v>
      </c>
      <c r="F129" s="41"/>
      <c r="G129" s="41" t="str">
        <f xml:space="preserve"> INDEX(F_Inputs!$A:$W,MATCH($C129,F_Inputs!$B:$B,0),MATCH(G$87,F_Inputs!$2:$2,0))</f>
        <v>£m</v>
      </c>
      <c r="H129" s="41"/>
      <c r="I129" s="41"/>
      <c r="J129" s="211">
        <f xml:space="preserve"> INDEX(F_Inputs!$A:$W,MATCH($C129,F_Inputs!$B:$B,0),MATCH(J$87,F_Inputs!$2:$2,0))</f>
        <v>0</v>
      </c>
      <c r="K129" s="211">
        <f xml:space="preserve"> INDEX(F_Inputs!$A:$W,MATCH($C129,F_Inputs!$B:$B,0),MATCH(K$87,F_Inputs!$2:$2,0))</f>
        <v>0</v>
      </c>
      <c r="L129" s="211">
        <f xml:space="preserve"> INDEX(F_Inputs!$A:$W,MATCH($C129,F_Inputs!$B:$B,0),MATCH(L$87,F_Inputs!$2:$2,0))</f>
        <v>0</v>
      </c>
      <c r="M129" s="211">
        <f xml:space="preserve"> INDEX(F_Inputs!$A:$W,MATCH($C129,F_Inputs!$B:$B,0),MATCH(M$87,F_Inputs!$2:$2,0))</f>
        <v>3.2434230719816401</v>
      </c>
      <c r="N129" s="211">
        <f xml:space="preserve"> INDEX(F_Inputs!$A:$W,MATCH($C129,F_Inputs!$B:$B,0),MATCH(N$87,F_Inputs!$2:$2,0))</f>
        <v>3.7451576019935402</v>
      </c>
      <c r="O129" s="211">
        <f xml:space="preserve"> INDEX(F_Inputs!$A:$W,MATCH($C129,F_Inputs!$B:$B,0),MATCH(O$87,F_Inputs!$2:$2,0))</f>
        <v>4.0541400078289698</v>
      </c>
      <c r="P129" s="211">
        <f xml:space="preserve"> INDEX(F_Inputs!$A:$W,MATCH($C129,F_Inputs!$B:$B,0),MATCH(P$87,F_Inputs!$2:$2,0))</f>
        <v>4.2429090950978399</v>
      </c>
      <c r="Q129" s="211">
        <f xml:space="preserve"> INDEX(F_Inputs!$A:$W,MATCH($C129,F_Inputs!$B:$B,0),MATCH(Q$87,F_Inputs!$2:$2,0))</f>
        <v>4.3604512336319399</v>
      </c>
      <c r="R129" s="173"/>
      <c r="S129" s="173"/>
      <c r="T129" s="142"/>
    </row>
    <row r="130" spans="1:20" s="210" customFormat="1">
      <c r="A130" s="41"/>
      <c r="B130" s="171"/>
      <c r="C130" s="41" t="s">
        <v>243</v>
      </c>
      <c r="D130" s="172"/>
      <c r="E130" s="41" t="str">
        <f xml:space="preserve"> INDEX(F_Inputs!$A:$W,MATCH($C130,F_Inputs!$B:$B,0),MATCH(E$87,F_Inputs!$2:$2,0))</f>
        <v>RCV balance - WN - real</v>
      </c>
      <c r="F130" s="41"/>
      <c r="G130" s="41" t="str">
        <f xml:space="preserve"> INDEX(F_Inputs!$A:$W,MATCH($C130,F_Inputs!$B:$B,0),MATCH(G$87,F_Inputs!$2:$2,0))</f>
        <v>£m</v>
      </c>
      <c r="H130" s="41"/>
      <c r="I130" s="41"/>
      <c r="J130" s="211">
        <f xml:space="preserve"> INDEX(F_Inputs!$A:$W,MATCH($C130,F_Inputs!$B:$B,0),MATCH(J$87,F_Inputs!$2:$2,0))</f>
        <v>0</v>
      </c>
      <c r="K130" s="211">
        <f xml:space="preserve"> INDEX(F_Inputs!$A:$W,MATCH($C130,F_Inputs!$B:$B,0),MATCH(K$87,F_Inputs!$2:$2,0))</f>
        <v>0</v>
      </c>
      <c r="L130" s="211">
        <f xml:space="preserve"> INDEX(F_Inputs!$A:$W,MATCH($C130,F_Inputs!$B:$B,0),MATCH(L$87,F_Inputs!$2:$2,0))</f>
        <v>0</v>
      </c>
      <c r="M130" s="211">
        <f xml:space="preserve"> INDEX(F_Inputs!$A:$W,MATCH($C130,F_Inputs!$B:$B,0),MATCH(M$87,F_Inputs!$2:$2,0))</f>
        <v>143.65083585083499</v>
      </c>
      <c r="N130" s="211">
        <f xml:space="preserve"> INDEX(F_Inputs!$A:$W,MATCH($C130,F_Inputs!$B:$B,0),MATCH(N$87,F_Inputs!$2:$2,0))</f>
        <v>146.470936903145</v>
      </c>
      <c r="O130" s="211">
        <f xml:space="preserve"> INDEX(F_Inputs!$A:$W,MATCH($C130,F_Inputs!$B:$B,0),MATCH(O$87,F_Inputs!$2:$2,0))</f>
        <v>149.666402790528</v>
      </c>
      <c r="P130" s="211">
        <f xml:space="preserve"> INDEX(F_Inputs!$A:$W,MATCH($C130,F_Inputs!$B:$B,0),MATCH(P$87,F_Inputs!$2:$2,0))</f>
        <v>152.01141440748901</v>
      </c>
      <c r="Q130" s="211">
        <f xml:space="preserve"> INDEX(F_Inputs!$A:$W,MATCH($C130,F_Inputs!$B:$B,0),MATCH(Q$87,F_Inputs!$2:$2,0))</f>
        <v>154.52833571992699</v>
      </c>
      <c r="R130" s="173"/>
      <c r="S130" s="173"/>
      <c r="T130" s="142"/>
    </row>
    <row r="131" spans="1:20" s="288" customFormat="1">
      <c r="A131" s="257"/>
      <c r="B131" s="258"/>
      <c r="C131" s="41" t="s">
        <v>356</v>
      </c>
      <c r="D131" s="256"/>
      <c r="E131" s="197" t="str">
        <f xml:space="preserve"> INDEX(F_Inputs!$A:$W,MATCH($C131,F_Inputs!$B:$B,0),MATCH(E$87,F_Inputs!$2:$2,0))</f>
        <v>Run-off rate - CPI(H) + RPI wedge - active - WN</v>
      </c>
      <c r="F131" s="197"/>
      <c r="G131" s="197" t="str">
        <f xml:space="preserve"> INDEX(F_Inputs!$A:$W,MATCH($C131,F_Inputs!$B:$B,0),MATCH(G$87,F_Inputs!$2:$2,0))</f>
        <v>%</v>
      </c>
      <c r="H131" s="197"/>
      <c r="I131" s="197"/>
      <c r="J131" s="289">
        <f xml:space="preserve"> INDEX(F_Inputs!$A:$W,MATCH($C131,F_Inputs!$B:$B,0),MATCH(J$87,F_Inputs!$2:$2,0))</f>
        <v>0</v>
      </c>
      <c r="K131" s="289">
        <f xml:space="preserve"> INDEX(F_Inputs!$A:$W,MATCH($C131,F_Inputs!$B:$B,0),MATCH(K$87,F_Inputs!$2:$2,0))</f>
        <v>0</v>
      </c>
      <c r="L131" s="289">
        <f xml:space="preserve"> INDEX(F_Inputs!$A:$W,MATCH($C131,F_Inputs!$B:$B,0),MATCH(L$87,F_Inputs!$2:$2,0))</f>
        <v>0</v>
      </c>
      <c r="M131" s="290">
        <f xml:space="preserve"> INDEX(F_Inputs!$A:$W,MATCH($C131,F_Inputs!$B:$B,0),MATCH(M$87,F_Inputs!$2:$2,0))</f>
        <v>4.4999999999999998E-2</v>
      </c>
      <c r="N131" s="290">
        <f xml:space="preserve"> INDEX(F_Inputs!$A:$W,MATCH($C131,F_Inputs!$B:$B,0),MATCH(N$87,F_Inputs!$2:$2,0))</f>
        <v>4.4999999999999998E-2</v>
      </c>
      <c r="O131" s="290">
        <f xml:space="preserve"> INDEX(F_Inputs!$A:$W,MATCH($C131,F_Inputs!$B:$B,0),MATCH(O$87,F_Inputs!$2:$2,0))</f>
        <v>4.4999999999999998E-2</v>
      </c>
      <c r="P131" s="290">
        <f xml:space="preserve"> INDEX(F_Inputs!$A:$W,MATCH($C131,F_Inputs!$B:$B,0),MATCH(P$87,F_Inputs!$2:$2,0))</f>
        <v>4.4999999999999998E-2</v>
      </c>
      <c r="Q131" s="290">
        <f xml:space="preserve"> INDEX(F_Inputs!$A:$W,MATCH($C131,F_Inputs!$B:$B,0),MATCH(Q$87,F_Inputs!$2:$2,0))</f>
        <v>4.4999999999999998E-2</v>
      </c>
    </row>
    <row r="132" spans="1:20" s="33" customFormat="1">
      <c r="A132" s="34"/>
      <c r="B132" s="42"/>
      <c r="C132" s="34"/>
      <c r="D132" s="34"/>
      <c r="E132" s="34"/>
      <c r="F132" s="34"/>
      <c r="G132" s="34"/>
      <c r="H132" s="34"/>
      <c r="I132" s="34"/>
      <c r="J132" s="34"/>
      <c r="K132" s="34"/>
      <c r="L132" s="34"/>
      <c r="M132" s="34"/>
      <c r="N132" s="34"/>
      <c r="O132" s="34"/>
      <c r="P132" s="34"/>
      <c r="Q132" s="34"/>
      <c r="R132" s="34"/>
      <c r="S132" s="34"/>
      <c r="T132" s="34"/>
    </row>
    <row r="133" spans="1:20" s="141" customFormat="1">
      <c r="A133" s="41"/>
      <c r="B133" s="171" t="s">
        <v>438</v>
      </c>
      <c r="C133" s="41"/>
      <c r="E133" s="172"/>
      <c r="F133" s="41"/>
      <c r="G133" s="41"/>
      <c r="H133" s="41"/>
      <c r="I133" s="41"/>
      <c r="J133" s="41"/>
      <c r="K133" s="41"/>
      <c r="L133" s="142"/>
      <c r="M133" s="173"/>
      <c r="N133" s="173"/>
      <c r="O133" s="173"/>
      <c r="P133" s="173"/>
      <c r="Q133" s="173"/>
      <c r="R133" s="173"/>
      <c r="S133" s="173"/>
      <c r="T133" s="41"/>
    </row>
    <row r="134" spans="1:20" s="210" customFormat="1">
      <c r="A134" s="41"/>
      <c r="B134" s="171"/>
      <c r="C134" s="41" t="s">
        <v>245</v>
      </c>
      <c r="D134" s="172"/>
      <c r="E134" s="41" t="str">
        <f xml:space="preserve"> INDEX(F_Inputs!$A:$W,MATCH($C134,F_Inputs!$B:$B,0),MATCH(E$87,F_Inputs!$2:$2,0))</f>
        <v>RCV CPI(H) + RPI wedge bf balance BEG - WWN - nominal</v>
      </c>
      <c r="F134" s="41"/>
      <c r="G134" s="41" t="str">
        <f xml:space="preserve"> INDEX(F_Inputs!$A:$W,MATCH($C134,F_Inputs!$B:$B,0),MATCH(G$87,F_Inputs!$2:$2,0))</f>
        <v>£m</v>
      </c>
      <c r="H134" s="41"/>
      <c r="I134" s="41"/>
      <c r="J134" s="211">
        <f xml:space="preserve"> INDEX(F_Inputs!$A:$W,MATCH($C134,F_Inputs!$B:$B,0),MATCH(J$87,F_Inputs!$2:$2,0))</f>
        <v>0</v>
      </c>
      <c r="K134" s="211">
        <f xml:space="preserve"> INDEX(F_Inputs!$A:$W,MATCH($C134,F_Inputs!$B:$B,0),MATCH(K$87,F_Inputs!$2:$2,0))</f>
        <v>0</v>
      </c>
      <c r="L134" s="211">
        <f xml:space="preserve"> INDEX(F_Inputs!$A:$W,MATCH($C134,F_Inputs!$B:$B,0),MATCH(L$87,F_Inputs!$2:$2,0))</f>
        <v>0</v>
      </c>
      <c r="M134" s="211">
        <f xml:space="preserve"> INDEX(F_Inputs!$A:$W,MATCH($C134,F_Inputs!$B:$B,0),MATCH(M$87,F_Inputs!$2:$2,0))</f>
        <v>0</v>
      </c>
      <c r="N134" s="211">
        <f xml:space="preserve"> INDEX(F_Inputs!$A:$W,MATCH($C134,F_Inputs!$B:$B,0),MATCH(N$87,F_Inputs!$2:$2,0))</f>
        <v>0</v>
      </c>
      <c r="O134" s="211">
        <f xml:space="preserve"> INDEX(F_Inputs!$A:$W,MATCH($C134,F_Inputs!$B:$B,0),MATCH(O$87,F_Inputs!$2:$2,0))</f>
        <v>0</v>
      </c>
      <c r="P134" s="211">
        <f xml:space="preserve"> INDEX(F_Inputs!$A:$W,MATCH($C134,F_Inputs!$B:$B,0),MATCH(P$87,F_Inputs!$2:$2,0))</f>
        <v>0</v>
      </c>
      <c r="Q134" s="211">
        <f xml:space="preserve"> INDEX(F_Inputs!$A:$W,MATCH($C134,F_Inputs!$B:$B,0),MATCH(Q$87,F_Inputs!$2:$2,0))</f>
        <v>0</v>
      </c>
      <c r="R134" s="173"/>
      <c r="S134" s="173"/>
      <c r="T134" s="142"/>
    </row>
    <row r="135" spans="1:20" s="210" customFormat="1">
      <c r="A135" s="41"/>
      <c r="B135" s="171"/>
      <c r="C135" s="41" t="s">
        <v>247</v>
      </c>
      <c r="D135" s="172"/>
      <c r="E135" s="41" t="str">
        <f xml:space="preserve"> INDEX(F_Inputs!$A:$W,MATCH($C135,F_Inputs!$B:$B,0),MATCH(E$87,F_Inputs!$2:$2,0))</f>
        <v>Indexation on RCV - CPI(H) + RPI wedge bf balance - WWN - nominal</v>
      </c>
      <c r="F135" s="41"/>
      <c r="G135" s="41" t="str">
        <f xml:space="preserve"> INDEX(F_Inputs!$A:$W,MATCH($C135,F_Inputs!$B:$B,0),MATCH(G$87,F_Inputs!$2:$2,0))</f>
        <v>£m</v>
      </c>
      <c r="H135" s="41"/>
      <c r="I135" s="41"/>
      <c r="J135" s="211">
        <f xml:space="preserve"> INDEX(F_Inputs!$A:$W,MATCH($C135,F_Inputs!$B:$B,0),MATCH(J$87,F_Inputs!$2:$2,0))</f>
        <v>0</v>
      </c>
      <c r="K135" s="211">
        <f xml:space="preserve"> INDEX(F_Inputs!$A:$W,MATCH($C135,F_Inputs!$B:$B,0),MATCH(K$87,F_Inputs!$2:$2,0))</f>
        <v>0</v>
      </c>
      <c r="L135" s="211">
        <f xml:space="preserve"> INDEX(F_Inputs!$A:$W,MATCH($C135,F_Inputs!$B:$B,0),MATCH(L$87,F_Inputs!$2:$2,0))</f>
        <v>0</v>
      </c>
      <c r="M135" s="211">
        <f xml:space="preserve"> INDEX(F_Inputs!$A:$W,MATCH($C135,F_Inputs!$B:$B,0),MATCH(M$87,F_Inputs!$2:$2,0))</f>
        <v>0</v>
      </c>
      <c r="N135" s="211">
        <f xml:space="preserve"> INDEX(F_Inputs!$A:$W,MATCH($C135,F_Inputs!$B:$B,0),MATCH(N$87,F_Inputs!$2:$2,0))</f>
        <v>0</v>
      </c>
      <c r="O135" s="211">
        <f xml:space="preserve"> INDEX(F_Inputs!$A:$W,MATCH($C135,F_Inputs!$B:$B,0),MATCH(O$87,F_Inputs!$2:$2,0))</f>
        <v>0</v>
      </c>
      <c r="P135" s="211">
        <f xml:space="preserve"> INDEX(F_Inputs!$A:$W,MATCH($C135,F_Inputs!$B:$B,0),MATCH(P$87,F_Inputs!$2:$2,0))</f>
        <v>0</v>
      </c>
      <c r="Q135" s="211">
        <f xml:space="preserve"> INDEX(F_Inputs!$A:$W,MATCH($C135,F_Inputs!$B:$B,0),MATCH(Q$87,F_Inputs!$2:$2,0))</f>
        <v>0</v>
      </c>
      <c r="R135" s="173"/>
      <c r="S135" s="173"/>
      <c r="T135" s="142"/>
    </row>
    <row r="136" spans="1:20" s="210" customFormat="1">
      <c r="A136" s="41"/>
      <c r="B136" s="171"/>
      <c r="C136" s="41" t="s">
        <v>249</v>
      </c>
      <c r="D136" s="172"/>
      <c r="E136" s="41" t="str">
        <f xml:space="preserve"> INDEX(F_Inputs!$A:$W,MATCH($C136,F_Inputs!$B:$B,0),MATCH(E$87,F_Inputs!$2:$2,0))</f>
        <v>RCV - CPI(H) + RPI wedge bf depreciation - WWN - nominal</v>
      </c>
      <c r="F136" s="41"/>
      <c r="G136" s="41" t="str">
        <f xml:space="preserve"> INDEX(F_Inputs!$A:$W,MATCH($C136,F_Inputs!$B:$B,0),MATCH(G$87,F_Inputs!$2:$2,0))</f>
        <v>£m</v>
      </c>
      <c r="H136" s="41"/>
      <c r="I136" s="41"/>
      <c r="J136" s="211">
        <f xml:space="preserve"> INDEX(F_Inputs!$A:$W,MATCH($C136,F_Inputs!$B:$B,0),MATCH(J$87,F_Inputs!$2:$2,0))</f>
        <v>0</v>
      </c>
      <c r="K136" s="211">
        <f xml:space="preserve"> INDEX(F_Inputs!$A:$W,MATCH($C136,F_Inputs!$B:$B,0),MATCH(K$87,F_Inputs!$2:$2,0))</f>
        <v>0</v>
      </c>
      <c r="L136" s="211">
        <f xml:space="preserve"> INDEX(F_Inputs!$A:$W,MATCH($C136,F_Inputs!$B:$B,0),MATCH(L$87,F_Inputs!$2:$2,0))</f>
        <v>0</v>
      </c>
      <c r="M136" s="211">
        <f xml:space="preserve"> INDEX(F_Inputs!$A:$W,MATCH($C136,F_Inputs!$B:$B,0),MATCH(M$87,F_Inputs!$2:$2,0))</f>
        <v>0</v>
      </c>
      <c r="N136" s="211">
        <f xml:space="preserve"> INDEX(F_Inputs!$A:$W,MATCH($C136,F_Inputs!$B:$B,0),MATCH(N$87,F_Inputs!$2:$2,0))</f>
        <v>0</v>
      </c>
      <c r="O136" s="211">
        <f xml:space="preserve"> INDEX(F_Inputs!$A:$W,MATCH($C136,F_Inputs!$B:$B,0),MATCH(O$87,F_Inputs!$2:$2,0))</f>
        <v>0</v>
      </c>
      <c r="P136" s="211">
        <f xml:space="preserve"> INDEX(F_Inputs!$A:$W,MATCH($C136,F_Inputs!$B:$B,0),MATCH(P$87,F_Inputs!$2:$2,0))</f>
        <v>0</v>
      </c>
      <c r="Q136" s="211">
        <f xml:space="preserve"> INDEX(F_Inputs!$A:$W,MATCH($C136,F_Inputs!$B:$B,0),MATCH(Q$87,F_Inputs!$2:$2,0))</f>
        <v>0</v>
      </c>
      <c r="R136" s="173"/>
      <c r="S136" s="173"/>
      <c r="T136" s="142"/>
    </row>
    <row r="137" spans="1:20" s="210" customFormat="1">
      <c r="A137" s="41"/>
      <c r="B137" s="171"/>
      <c r="C137" s="41" t="s">
        <v>251</v>
      </c>
      <c r="D137" s="172"/>
      <c r="E137" s="41" t="str">
        <f xml:space="preserve"> INDEX(F_Inputs!$A:$W,MATCH($C137,F_Inputs!$B:$B,0),MATCH(E$87,F_Inputs!$2:$2,0))</f>
        <v>RCV CPI(H) + RPI wedge bf balance - WWN - real</v>
      </c>
      <c r="F137" s="41"/>
      <c r="G137" s="41" t="str">
        <f xml:space="preserve"> INDEX(F_Inputs!$A:$W,MATCH($C137,F_Inputs!$B:$B,0),MATCH(G$87,F_Inputs!$2:$2,0))</f>
        <v>£m</v>
      </c>
      <c r="H137" s="41"/>
      <c r="I137" s="41"/>
      <c r="J137" s="211">
        <f xml:space="preserve"> INDEX(F_Inputs!$A:$W,MATCH($C137,F_Inputs!$B:$B,0),MATCH(J$87,F_Inputs!$2:$2,0))</f>
        <v>0</v>
      </c>
      <c r="K137" s="211">
        <f xml:space="preserve"> INDEX(F_Inputs!$A:$W,MATCH($C137,F_Inputs!$B:$B,0),MATCH(K$87,F_Inputs!$2:$2,0))</f>
        <v>0</v>
      </c>
      <c r="L137" s="211">
        <f xml:space="preserve"> INDEX(F_Inputs!$A:$W,MATCH($C137,F_Inputs!$B:$B,0),MATCH(L$87,F_Inputs!$2:$2,0))</f>
        <v>0</v>
      </c>
      <c r="M137" s="211">
        <f xml:space="preserve"> INDEX(F_Inputs!$A:$W,MATCH($C137,F_Inputs!$B:$B,0),MATCH(M$87,F_Inputs!$2:$2,0))</f>
        <v>0</v>
      </c>
      <c r="N137" s="211">
        <f xml:space="preserve"> INDEX(F_Inputs!$A:$W,MATCH($C137,F_Inputs!$B:$B,0),MATCH(N$87,F_Inputs!$2:$2,0))</f>
        <v>0</v>
      </c>
      <c r="O137" s="211">
        <f xml:space="preserve"> INDEX(F_Inputs!$A:$W,MATCH($C137,F_Inputs!$B:$B,0),MATCH(O$87,F_Inputs!$2:$2,0))</f>
        <v>0</v>
      </c>
      <c r="P137" s="211">
        <f xml:space="preserve"> INDEX(F_Inputs!$A:$W,MATCH($C137,F_Inputs!$B:$B,0),MATCH(P$87,F_Inputs!$2:$2,0))</f>
        <v>0</v>
      </c>
      <c r="Q137" s="211">
        <f xml:space="preserve"> INDEX(F_Inputs!$A:$W,MATCH($C137,F_Inputs!$B:$B,0),MATCH(Q$87,F_Inputs!$2:$2,0))</f>
        <v>0</v>
      </c>
      <c r="R137" s="173"/>
      <c r="S137" s="173"/>
      <c r="T137" s="142"/>
    </row>
    <row r="138" spans="1:20" s="210" customFormat="1">
      <c r="A138" s="41"/>
      <c r="B138" s="171"/>
      <c r="C138" s="41" t="s">
        <v>253</v>
      </c>
      <c r="D138" s="172"/>
      <c r="E138" s="41" t="str">
        <f xml:space="preserve"> INDEX(F_Inputs!$A:$W,MATCH($C138,F_Inputs!$B:$B,0),MATCH(E$87,F_Inputs!$2:$2,0))</f>
        <v>RCV CPI(H) bf balance BEG - WWN - nominal</v>
      </c>
      <c r="F138" s="41"/>
      <c r="G138" s="41" t="str">
        <f xml:space="preserve"> INDEX(F_Inputs!$A:$W,MATCH($C138,F_Inputs!$B:$B,0),MATCH(G$87,F_Inputs!$2:$2,0))</f>
        <v>£m</v>
      </c>
      <c r="H138" s="41"/>
      <c r="I138" s="41"/>
      <c r="J138" s="211">
        <f xml:space="preserve"> INDEX(F_Inputs!$A:$W,MATCH($C138,F_Inputs!$B:$B,0),MATCH(J$87,F_Inputs!$2:$2,0))</f>
        <v>0</v>
      </c>
      <c r="K138" s="211">
        <f xml:space="preserve"> INDEX(F_Inputs!$A:$W,MATCH($C138,F_Inputs!$B:$B,0),MATCH(K$87,F_Inputs!$2:$2,0))</f>
        <v>0</v>
      </c>
      <c r="L138" s="211">
        <f xml:space="preserve"> INDEX(F_Inputs!$A:$W,MATCH($C138,F_Inputs!$B:$B,0),MATCH(L$87,F_Inputs!$2:$2,0))</f>
        <v>0</v>
      </c>
      <c r="M138" s="211">
        <f xml:space="preserve"> INDEX(F_Inputs!$A:$W,MATCH($C138,F_Inputs!$B:$B,0),MATCH(M$87,F_Inputs!$2:$2,0))</f>
        <v>0</v>
      </c>
      <c r="N138" s="211">
        <f xml:space="preserve"> INDEX(F_Inputs!$A:$W,MATCH($C138,F_Inputs!$B:$B,0),MATCH(N$87,F_Inputs!$2:$2,0))</f>
        <v>0</v>
      </c>
      <c r="O138" s="211">
        <f xml:space="preserve"> INDEX(F_Inputs!$A:$W,MATCH($C138,F_Inputs!$B:$B,0),MATCH(O$87,F_Inputs!$2:$2,0))</f>
        <v>0</v>
      </c>
      <c r="P138" s="211">
        <f xml:space="preserve"> INDEX(F_Inputs!$A:$W,MATCH($C138,F_Inputs!$B:$B,0),MATCH(P$87,F_Inputs!$2:$2,0))</f>
        <v>0</v>
      </c>
      <c r="Q138" s="211">
        <f xml:space="preserve"> INDEX(F_Inputs!$A:$W,MATCH($C138,F_Inputs!$B:$B,0),MATCH(Q$87,F_Inputs!$2:$2,0))</f>
        <v>0</v>
      </c>
      <c r="R138" s="173"/>
      <c r="S138" s="173"/>
      <c r="T138" s="142"/>
    </row>
    <row r="139" spans="1:20" s="210" customFormat="1">
      <c r="A139" s="41"/>
      <c r="B139" s="171"/>
      <c r="C139" s="41" t="s">
        <v>255</v>
      </c>
      <c r="D139" s="172"/>
      <c r="E139" s="41" t="str">
        <f xml:space="preserve"> INDEX(F_Inputs!$A:$W,MATCH($C139,F_Inputs!$B:$B,0),MATCH(E$87,F_Inputs!$2:$2,0))</f>
        <v>Indexation on RCV - CPI(H) bf balance - WWN - nominal</v>
      </c>
      <c r="F139" s="41"/>
      <c r="G139" s="41" t="str">
        <f xml:space="preserve"> INDEX(F_Inputs!$A:$W,MATCH($C139,F_Inputs!$B:$B,0),MATCH(G$87,F_Inputs!$2:$2,0))</f>
        <v>£m</v>
      </c>
      <c r="H139" s="41"/>
      <c r="I139" s="41"/>
      <c r="J139" s="211">
        <f xml:space="preserve"> INDEX(F_Inputs!$A:$W,MATCH($C139,F_Inputs!$B:$B,0),MATCH(J$87,F_Inputs!$2:$2,0))</f>
        <v>0</v>
      </c>
      <c r="K139" s="211">
        <f xml:space="preserve"> INDEX(F_Inputs!$A:$W,MATCH($C139,F_Inputs!$B:$B,0),MATCH(K$87,F_Inputs!$2:$2,0))</f>
        <v>0</v>
      </c>
      <c r="L139" s="211">
        <f xml:space="preserve"> INDEX(F_Inputs!$A:$W,MATCH($C139,F_Inputs!$B:$B,0),MATCH(L$87,F_Inputs!$2:$2,0))</f>
        <v>0</v>
      </c>
      <c r="M139" s="211">
        <f xml:space="preserve"> INDEX(F_Inputs!$A:$W,MATCH($C139,F_Inputs!$B:$B,0),MATCH(M$87,F_Inputs!$2:$2,0))</f>
        <v>0</v>
      </c>
      <c r="N139" s="211">
        <f xml:space="preserve"> INDEX(F_Inputs!$A:$W,MATCH($C139,F_Inputs!$B:$B,0),MATCH(N$87,F_Inputs!$2:$2,0))</f>
        <v>0</v>
      </c>
      <c r="O139" s="211">
        <f xml:space="preserve"> INDEX(F_Inputs!$A:$W,MATCH($C139,F_Inputs!$B:$B,0),MATCH(O$87,F_Inputs!$2:$2,0))</f>
        <v>0</v>
      </c>
      <c r="P139" s="211">
        <f xml:space="preserve"> INDEX(F_Inputs!$A:$W,MATCH($C139,F_Inputs!$B:$B,0),MATCH(P$87,F_Inputs!$2:$2,0))</f>
        <v>0</v>
      </c>
      <c r="Q139" s="211">
        <f xml:space="preserve"> INDEX(F_Inputs!$A:$W,MATCH($C139,F_Inputs!$B:$B,0),MATCH(Q$87,F_Inputs!$2:$2,0))</f>
        <v>0</v>
      </c>
      <c r="R139" s="173"/>
      <c r="S139" s="173"/>
      <c r="T139" s="142"/>
    </row>
    <row r="140" spans="1:20" s="210" customFormat="1">
      <c r="A140" s="41"/>
      <c r="B140" s="171"/>
      <c r="C140" s="41" t="s">
        <v>257</v>
      </c>
      <c r="D140" s="172"/>
      <c r="E140" s="41" t="str">
        <f xml:space="preserve"> INDEX(F_Inputs!$A:$W,MATCH($C140,F_Inputs!$B:$B,0),MATCH(E$87,F_Inputs!$2:$2,0))</f>
        <v>RCV other adjustments balance - WWN - real</v>
      </c>
      <c r="F140" s="41"/>
      <c r="G140" s="41" t="str">
        <f xml:space="preserve"> INDEX(F_Inputs!$A:$W,MATCH($C140,F_Inputs!$B:$B,0),MATCH(G$87,F_Inputs!$2:$2,0))</f>
        <v>£m</v>
      </c>
      <c r="H140" s="41"/>
      <c r="I140" s="41"/>
      <c r="J140" s="211">
        <f xml:space="preserve"> INDEX(F_Inputs!$A:$W,MATCH($C140,F_Inputs!$B:$B,0),MATCH(J$87,F_Inputs!$2:$2,0))</f>
        <v>0</v>
      </c>
      <c r="K140" s="211">
        <f xml:space="preserve"> INDEX(F_Inputs!$A:$W,MATCH($C140,F_Inputs!$B:$B,0),MATCH(K$87,F_Inputs!$2:$2,0))</f>
        <v>0</v>
      </c>
      <c r="L140" s="211">
        <f xml:space="preserve"> INDEX(F_Inputs!$A:$W,MATCH($C140,F_Inputs!$B:$B,0),MATCH(L$87,F_Inputs!$2:$2,0))</f>
        <v>0</v>
      </c>
      <c r="M140" s="211">
        <f xml:space="preserve"> INDEX(F_Inputs!$A:$W,MATCH($C140,F_Inputs!$B:$B,0),MATCH(M$87,F_Inputs!$2:$2,0))</f>
        <v>0</v>
      </c>
      <c r="N140" s="211">
        <f xml:space="preserve"> INDEX(F_Inputs!$A:$W,MATCH($C140,F_Inputs!$B:$B,0),MATCH(N$87,F_Inputs!$2:$2,0))</f>
        <v>0</v>
      </c>
      <c r="O140" s="211">
        <f xml:space="preserve"> INDEX(F_Inputs!$A:$W,MATCH($C140,F_Inputs!$B:$B,0),MATCH(O$87,F_Inputs!$2:$2,0))</f>
        <v>0</v>
      </c>
      <c r="P140" s="211">
        <f xml:space="preserve"> INDEX(F_Inputs!$A:$W,MATCH($C140,F_Inputs!$B:$B,0),MATCH(P$87,F_Inputs!$2:$2,0))</f>
        <v>0</v>
      </c>
      <c r="Q140" s="211">
        <f xml:space="preserve"> INDEX(F_Inputs!$A:$W,MATCH($C140,F_Inputs!$B:$B,0),MATCH(Q$87,F_Inputs!$2:$2,0))</f>
        <v>0</v>
      </c>
      <c r="R140" s="173"/>
      <c r="S140" s="173"/>
      <c r="T140" s="142"/>
    </row>
    <row r="141" spans="1:20" s="210" customFormat="1">
      <c r="A141" s="41"/>
      <c r="B141" s="171"/>
      <c r="C141" s="41" t="s">
        <v>1403</v>
      </c>
      <c r="D141" s="172"/>
      <c r="E141" s="41" t="str">
        <f xml:space="preserve"> INDEX(F_Inputs!$A:$W,MATCH($C141,F_Inputs!$B:$B,0),MATCH(E$87,F_Inputs!$2:$2,0))</f>
        <v>Indexation on RCV other adjustments balance BEG - WWN - nominal</v>
      </c>
      <c r="F141" s="41"/>
      <c r="G141" s="41" t="str">
        <f xml:space="preserve"> INDEX(F_Inputs!$A:$W,MATCH($C141,F_Inputs!$B:$B,0),MATCH(G$87,F_Inputs!$2:$2,0))</f>
        <v>£m</v>
      </c>
      <c r="H141" s="41"/>
      <c r="I141" s="41"/>
      <c r="J141" s="211">
        <f xml:space="preserve"> INDEX(F_Inputs!$A:$W,MATCH($C141,F_Inputs!$B:$B,0),MATCH(J$87,F_Inputs!$2:$2,0))</f>
        <v>0</v>
      </c>
      <c r="K141" s="211">
        <f xml:space="preserve"> INDEX(F_Inputs!$A:$W,MATCH($C141,F_Inputs!$B:$B,0),MATCH(K$87,F_Inputs!$2:$2,0))</f>
        <v>0</v>
      </c>
      <c r="L141" s="211">
        <f xml:space="preserve"> INDEX(F_Inputs!$A:$W,MATCH($C141,F_Inputs!$B:$B,0),MATCH(L$87,F_Inputs!$2:$2,0))</f>
        <v>0</v>
      </c>
      <c r="M141" s="211">
        <f xml:space="preserve"> INDEX(F_Inputs!$A:$W,MATCH($C141,F_Inputs!$B:$B,0),MATCH(M$87,F_Inputs!$2:$2,0))</f>
        <v>0</v>
      </c>
      <c r="N141" s="211">
        <f xml:space="preserve"> INDEX(F_Inputs!$A:$W,MATCH($C141,F_Inputs!$B:$B,0),MATCH(N$87,F_Inputs!$2:$2,0))</f>
        <v>0</v>
      </c>
      <c r="O141" s="211">
        <f xml:space="preserve"> INDEX(F_Inputs!$A:$W,MATCH($C141,F_Inputs!$B:$B,0),MATCH(O$87,F_Inputs!$2:$2,0))</f>
        <v>0</v>
      </c>
      <c r="P141" s="211">
        <f xml:space="preserve"> INDEX(F_Inputs!$A:$W,MATCH($C141,F_Inputs!$B:$B,0),MATCH(P$87,F_Inputs!$2:$2,0))</f>
        <v>0</v>
      </c>
      <c r="Q141" s="211">
        <f xml:space="preserve"> INDEX(F_Inputs!$A:$W,MATCH($C141,F_Inputs!$B:$B,0),MATCH(Q$87,F_Inputs!$2:$2,0))</f>
        <v>0</v>
      </c>
      <c r="R141" s="173"/>
      <c r="S141" s="173"/>
      <c r="T141" s="142"/>
    </row>
    <row r="142" spans="1:20" s="210" customFormat="1">
      <c r="A142" s="41"/>
      <c r="B142" s="171"/>
      <c r="C142" s="41" t="s">
        <v>259</v>
      </c>
      <c r="D142" s="172"/>
      <c r="E142" s="41" t="str">
        <f xml:space="preserve"> INDEX(F_Inputs!$A:$W,MATCH($C142,F_Inputs!$B:$B,0),MATCH(E$87,F_Inputs!$2:$2,0))</f>
        <v>RCV - CPI(H) bf depreciation - WWN - nominal</v>
      </c>
      <c r="F142" s="41"/>
      <c r="G142" s="41" t="str">
        <f xml:space="preserve"> INDEX(F_Inputs!$A:$W,MATCH($C142,F_Inputs!$B:$B,0),MATCH(G$87,F_Inputs!$2:$2,0))</f>
        <v>£m</v>
      </c>
      <c r="H142" s="41"/>
      <c r="I142" s="41"/>
      <c r="J142" s="211">
        <f xml:space="preserve"> INDEX(F_Inputs!$A:$W,MATCH($C142,F_Inputs!$B:$B,0),MATCH(J$87,F_Inputs!$2:$2,0))</f>
        <v>0</v>
      </c>
      <c r="K142" s="211">
        <f xml:space="preserve"> INDEX(F_Inputs!$A:$W,MATCH($C142,F_Inputs!$B:$B,0),MATCH(K$87,F_Inputs!$2:$2,0))</f>
        <v>0</v>
      </c>
      <c r="L142" s="211">
        <f xml:space="preserve"> INDEX(F_Inputs!$A:$W,MATCH($C142,F_Inputs!$B:$B,0),MATCH(L$87,F_Inputs!$2:$2,0))</f>
        <v>0</v>
      </c>
      <c r="M142" s="211">
        <f xml:space="preserve"> INDEX(F_Inputs!$A:$W,MATCH($C142,F_Inputs!$B:$B,0),MATCH(M$87,F_Inputs!$2:$2,0))</f>
        <v>0</v>
      </c>
      <c r="N142" s="211">
        <f xml:space="preserve"> INDEX(F_Inputs!$A:$W,MATCH($C142,F_Inputs!$B:$B,0),MATCH(N$87,F_Inputs!$2:$2,0))</f>
        <v>0</v>
      </c>
      <c r="O142" s="211">
        <f xml:space="preserve"> INDEX(F_Inputs!$A:$W,MATCH($C142,F_Inputs!$B:$B,0),MATCH(O$87,F_Inputs!$2:$2,0))</f>
        <v>0</v>
      </c>
      <c r="P142" s="211">
        <f xml:space="preserve"> INDEX(F_Inputs!$A:$W,MATCH($C142,F_Inputs!$B:$B,0),MATCH(P$87,F_Inputs!$2:$2,0))</f>
        <v>0</v>
      </c>
      <c r="Q142" s="211">
        <f xml:space="preserve"> INDEX(F_Inputs!$A:$W,MATCH($C142,F_Inputs!$B:$B,0),MATCH(Q$87,F_Inputs!$2:$2,0))</f>
        <v>0</v>
      </c>
      <c r="R142" s="173"/>
      <c r="S142" s="173"/>
      <c r="T142" s="142"/>
    </row>
    <row r="143" spans="1:20" s="210" customFormat="1">
      <c r="A143" s="41"/>
      <c r="B143" s="171"/>
      <c r="C143" s="41" t="s">
        <v>261</v>
      </c>
      <c r="D143" s="172"/>
      <c r="E143" s="41" t="str">
        <f xml:space="preserve"> INDEX(F_Inputs!$A:$W,MATCH($C143,F_Inputs!$B:$B,0),MATCH(E$87,F_Inputs!$2:$2,0))</f>
        <v>Other adjustments CPI(H) - WWN - nominal</v>
      </c>
      <c r="F143" s="41"/>
      <c r="G143" s="41" t="str">
        <f xml:space="preserve"> INDEX(F_Inputs!$A:$W,MATCH($C143,F_Inputs!$B:$B,0),MATCH(G$87,F_Inputs!$2:$2,0))</f>
        <v>£m</v>
      </c>
      <c r="H143" s="41"/>
      <c r="I143" s="41"/>
      <c r="J143" s="211">
        <f xml:space="preserve"> INDEX(F_Inputs!$A:$W,MATCH($C143,F_Inputs!$B:$B,0),MATCH(J$87,F_Inputs!$2:$2,0))</f>
        <v>0</v>
      </c>
      <c r="K143" s="211">
        <f xml:space="preserve"> INDEX(F_Inputs!$A:$W,MATCH($C143,F_Inputs!$B:$B,0),MATCH(K$87,F_Inputs!$2:$2,0))</f>
        <v>0</v>
      </c>
      <c r="L143" s="211">
        <f xml:space="preserve"> INDEX(F_Inputs!$A:$W,MATCH($C143,F_Inputs!$B:$B,0),MATCH(L$87,F_Inputs!$2:$2,0))</f>
        <v>0</v>
      </c>
      <c r="M143" s="211">
        <f xml:space="preserve"> INDEX(F_Inputs!$A:$W,MATCH($C143,F_Inputs!$B:$B,0),MATCH(M$87,F_Inputs!$2:$2,0))</f>
        <v>0</v>
      </c>
      <c r="N143" s="211">
        <f xml:space="preserve"> INDEX(F_Inputs!$A:$W,MATCH($C143,F_Inputs!$B:$B,0),MATCH(N$87,F_Inputs!$2:$2,0))</f>
        <v>0</v>
      </c>
      <c r="O143" s="211">
        <f xml:space="preserve"> INDEX(F_Inputs!$A:$W,MATCH($C143,F_Inputs!$B:$B,0),MATCH(O$87,F_Inputs!$2:$2,0))</f>
        <v>0</v>
      </c>
      <c r="P143" s="211">
        <f xml:space="preserve"> INDEX(F_Inputs!$A:$W,MATCH($C143,F_Inputs!$B:$B,0),MATCH(P$87,F_Inputs!$2:$2,0))</f>
        <v>0</v>
      </c>
      <c r="Q143" s="211">
        <f xml:space="preserve"> INDEX(F_Inputs!$A:$W,MATCH($C143,F_Inputs!$B:$B,0),MATCH(Q$87,F_Inputs!$2:$2,0))</f>
        <v>0</v>
      </c>
      <c r="R143" s="173"/>
      <c r="S143" s="173"/>
      <c r="T143" s="142"/>
    </row>
    <row r="144" spans="1:20" s="210" customFormat="1">
      <c r="A144" s="41"/>
      <c r="B144" s="171"/>
      <c r="C144" s="41" t="s">
        <v>263</v>
      </c>
      <c r="D144" s="172"/>
      <c r="E144" s="41" t="str">
        <f xml:space="preserve"> INDEX(F_Inputs!$A:$W,MATCH($C144,F_Inputs!$B:$B,0),MATCH(E$87,F_Inputs!$2:$2,0))</f>
        <v>RCV CPI(H) bf balance - WWN - real</v>
      </c>
      <c r="F144" s="41"/>
      <c r="G144" s="41" t="str">
        <f xml:space="preserve"> INDEX(F_Inputs!$A:$W,MATCH($C144,F_Inputs!$B:$B,0),MATCH(G$87,F_Inputs!$2:$2,0))</f>
        <v>£m</v>
      </c>
      <c r="H144" s="41"/>
      <c r="I144" s="41"/>
      <c r="J144" s="211">
        <f xml:space="preserve"> INDEX(F_Inputs!$A:$W,MATCH($C144,F_Inputs!$B:$B,0),MATCH(J$87,F_Inputs!$2:$2,0))</f>
        <v>0</v>
      </c>
      <c r="K144" s="211">
        <f xml:space="preserve"> INDEX(F_Inputs!$A:$W,MATCH($C144,F_Inputs!$B:$B,0),MATCH(K$87,F_Inputs!$2:$2,0))</f>
        <v>0</v>
      </c>
      <c r="L144" s="211">
        <f xml:space="preserve"> INDEX(F_Inputs!$A:$W,MATCH($C144,F_Inputs!$B:$B,0),MATCH(L$87,F_Inputs!$2:$2,0))</f>
        <v>0</v>
      </c>
      <c r="M144" s="211">
        <f xml:space="preserve"> INDEX(F_Inputs!$A:$W,MATCH($C144,F_Inputs!$B:$B,0),MATCH(M$87,F_Inputs!$2:$2,0))</f>
        <v>0</v>
      </c>
      <c r="N144" s="211">
        <f xml:space="preserve"> INDEX(F_Inputs!$A:$W,MATCH($C144,F_Inputs!$B:$B,0),MATCH(N$87,F_Inputs!$2:$2,0))</f>
        <v>0</v>
      </c>
      <c r="O144" s="211">
        <f xml:space="preserve"> INDEX(F_Inputs!$A:$W,MATCH($C144,F_Inputs!$B:$B,0),MATCH(O$87,F_Inputs!$2:$2,0))</f>
        <v>0</v>
      </c>
      <c r="P144" s="211">
        <f xml:space="preserve"> INDEX(F_Inputs!$A:$W,MATCH($C144,F_Inputs!$B:$B,0),MATCH(P$87,F_Inputs!$2:$2,0))</f>
        <v>0</v>
      </c>
      <c r="Q144" s="211">
        <f xml:space="preserve"> INDEX(F_Inputs!$A:$W,MATCH($C144,F_Inputs!$B:$B,0),MATCH(Q$87,F_Inputs!$2:$2,0))</f>
        <v>0</v>
      </c>
      <c r="R144" s="173"/>
      <c r="S144" s="173"/>
      <c r="T144" s="142"/>
    </row>
    <row r="145" spans="1:20" s="210" customFormat="1">
      <c r="A145" s="41"/>
      <c r="B145" s="171"/>
      <c r="C145" s="41" t="s">
        <v>265</v>
      </c>
      <c r="D145" s="172"/>
      <c r="E145" s="41" t="str">
        <f xml:space="preserve"> INDEX(F_Inputs!$A:$W,MATCH($C145,F_Inputs!$B:$B,0),MATCH(E$87,F_Inputs!$2:$2,0))</f>
        <v>RCV additions balance BEG - WWN - nominal</v>
      </c>
      <c r="F145" s="41"/>
      <c r="G145" s="41" t="str">
        <f xml:space="preserve"> INDEX(F_Inputs!$A:$W,MATCH($C145,F_Inputs!$B:$B,0),MATCH(G$87,F_Inputs!$2:$2,0))</f>
        <v>£m</v>
      </c>
      <c r="H145" s="41"/>
      <c r="I145" s="41"/>
      <c r="J145" s="211">
        <f xml:space="preserve"> INDEX(F_Inputs!$A:$W,MATCH($C145,F_Inputs!$B:$B,0),MATCH(J$87,F_Inputs!$2:$2,0))</f>
        <v>0</v>
      </c>
      <c r="K145" s="211">
        <f xml:space="preserve"> INDEX(F_Inputs!$A:$W,MATCH($C145,F_Inputs!$B:$B,0),MATCH(K$87,F_Inputs!$2:$2,0))</f>
        <v>0</v>
      </c>
      <c r="L145" s="211">
        <f xml:space="preserve"> INDEX(F_Inputs!$A:$W,MATCH($C145,F_Inputs!$B:$B,0),MATCH(L$87,F_Inputs!$2:$2,0))</f>
        <v>0</v>
      </c>
      <c r="M145" s="211">
        <f xml:space="preserve"> INDEX(F_Inputs!$A:$W,MATCH($C145,F_Inputs!$B:$B,0),MATCH(M$87,F_Inputs!$2:$2,0))</f>
        <v>0</v>
      </c>
      <c r="N145" s="211">
        <f xml:space="preserve"> INDEX(F_Inputs!$A:$W,MATCH($C145,F_Inputs!$B:$B,0),MATCH(N$87,F_Inputs!$2:$2,0))</f>
        <v>0</v>
      </c>
      <c r="O145" s="211">
        <f xml:space="preserve"> INDEX(F_Inputs!$A:$W,MATCH($C145,F_Inputs!$B:$B,0),MATCH(O$87,F_Inputs!$2:$2,0))</f>
        <v>0</v>
      </c>
      <c r="P145" s="211">
        <f xml:space="preserve"> INDEX(F_Inputs!$A:$W,MATCH($C145,F_Inputs!$B:$B,0),MATCH(P$87,F_Inputs!$2:$2,0))</f>
        <v>0</v>
      </c>
      <c r="Q145" s="211">
        <f xml:space="preserve"> INDEX(F_Inputs!$A:$W,MATCH($C145,F_Inputs!$B:$B,0),MATCH(Q$87,F_Inputs!$2:$2,0))</f>
        <v>0</v>
      </c>
      <c r="R145" s="173"/>
      <c r="S145" s="173"/>
      <c r="T145" s="142"/>
    </row>
    <row r="146" spans="1:20" s="210" customFormat="1">
      <c r="A146" s="41"/>
      <c r="B146" s="171"/>
      <c r="C146" s="41" t="s">
        <v>267</v>
      </c>
      <c r="D146" s="172"/>
      <c r="E146" s="41" t="str">
        <f xml:space="preserve"> INDEX(F_Inputs!$A:$W,MATCH($C146,F_Inputs!$B:$B,0),MATCH(E$87,F_Inputs!$2:$2,0))</f>
        <v>Indexation of RCV additions b/f - WWN - nominal</v>
      </c>
      <c r="F146" s="41"/>
      <c r="G146" s="41" t="str">
        <f xml:space="preserve"> INDEX(F_Inputs!$A:$W,MATCH($C146,F_Inputs!$B:$B,0),MATCH(G$87,F_Inputs!$2:$2,0))</f>
        <v>£m</v>
      </c>
      <c r="H146" s="41"/>
      <c r="I146" s="41"/>
      <c r="J146" s="211">
        <f xml:space="preserve"> INDEX(F_Inputs!$A:$W,MATCH($C146,F_Inputs!$B:$B,0),MATCH(J$87,F_Inputs!$2:$2,0))</f>
        <v>0</v>
      </c>
      <c r="K146" s="211">
        <f xml:space="preserve"> INDEX(F_Inputs!$A:$W,MATCH($C146,F_Inputs!$B:$B,0),MATCH(K$87,F_Inputs!$2:$2,0))</f>
        <v>0</v>
      </c>
      <c r="L146" s="211">
        <f xml:space="preserve"> INDEX(F_Inputs!$A:$W,MATCH($C146,F_Inputs!$B:$B,0),MATCH(L$87,F_Inputs!$2:$2,0))</f>
        <v>0</v>
      </c>
      <c r="M146" s="211">
        <f xml:space="preserve"> INDEX(F_Inputs!$A:$W,MATCH($C146,F_Inputs!$B:$B,0),MATCH(M$87,F_Inputs!$2:$2,0))</f>
        <v>0</v>
      </c>
      <c r="N146" s="211">
        <f xml:space="preserve"> INDEX(F_Inputs!$A:$W,MATCH($C146,F_Inputs!$B:$B,0),MATCH(N$87,F_Inputs!$2:$2,0))</f>
        <v>0</v>
      </c>
      <c r="O146" s="211">
        <f xml:space="preserve"> INDEX(F_Inputs!$A:$W,MATCH($C146,F_Inputs!$B:$B,0),MATCH(O$87,F_Inputs!$2:$2,0))</f>
        <v>0</v>
      </c>
      <c r="P146" s="211">
        <f xml:space="preserve"> INDEX(F_Inputs!$A:$W,MATCH($C146,F_Inputs!$B:$B,0),MATCH(P$87,F_Inputs!$2:$2,0))</f>
        <v>0</v>
      </c>
      <c r="Q146" s="211">
        <f xml:space="preserve"> INDEX(F_Inputs!$A:$W,MATCH($C146,F_Inputs!$B:$B,0),MATCH(Q$87,F_Inputs!$2:$2,0))</f>
        <v>0</v>
      </c>
      <c r="R146" s="173"/>
      <c r="S146" s="173"/>
      <c r="T146" s="142"/>
    </row>
    <row r="147" spans="1:20" s="210" customFormat="1">
      <c r="A147" s="41"/>
      <c r="B147" s="171"/>
      <c r="C147" s="41" t="s">
        <v>269</v>
      </c>
      <c r="D147" s="172"/>
      <c r="E147" s="41" t="str">
        <f xml:space="preserve"> INDEX(F_Inputs!$A:$W,MATCH($C147,F_Inputs!$B:$B,0),MATCH(E$87,F_Inputs!$2:$2,0))</f>
        <v>Wastewater network: Non-PAYG Totex - nominal</v>
      </c>
      <c r="F147" s="41"/>
      <c r="G147" s="41" t="str">
        <f xml:space="preserve"> INDEX(F_Inputs!$A:$W,MATCH($C147,F_Inputs!$B:$B,0),MATCH(G$87,F_Inputs!$2:$2,0))</f>
        <v>£m</v>
      </c>
      <c r="H147" s="41"/>
      <c r="I147" s="41"/>
      <c r="J147" s="211">
        <f xml:space="preserve"> INDEX(F_Inputs!$A:$W,MATCH($C147,F_Inputs!$B:$B,0),MATCH(J$87,F_Inputs!$2:$2,0))</f>
        <v>0</v>
      </c>
      <c r="K147" s="211">
        <f xml:space="preserve"> INDEX(F_Inputs!$A:$W,MATCH($C147,F_Inputs!$B:$B,0),MATCH(K$87,F_Inputs!$2:$2,0))</f>
        <v>0</v>
      </c>
      <c r="L147" s="211">
        <f xml:space="preserve"> INDEX(F_Inputs!$A:$W,MATCH($C147,F_Inputs!$B:$B,0),MATCH(L$87,F_Inputs!$2:$2,0))</f>
        <v>0</v>
      </c>
      <c r="M147" s="211">
        <f xml:space="preserve"> INDEX(F_Inputs!$A:$W,MATCH($C147,F_Inputs!$B:$B,0),MATCH(M$87,F_Inputs!$2:$2,0))</f>
        <v>0</v>
      </c>
      <c r="N147" s="211">
        <f xml:space="preserve"> INDEX(F_Inputs!$A:$W,MATCH($C147,F_Inputs!$B:$B,0),MATCH(N$87,F_Inputs!$2:$2,0))</f>
        <v>0</v>
      </c>
      <c r="O147" s="211">
        <f xml:space="preserve"> INDEX(F_Inputs!$A:$W,MATCH($C147,F_Inputs!$B:$B,0),MATCH(O$87,F_Inputs!$2:$2,0))</f>
        <v>0</v>
      </c>
      <c r="P147" s="211">
        <f xml:space="preserve"> INDEX(F_Inputs!$A:$W,MATCH($C147,F_Inputs!$B:$B,0),MATCH(P$87,F_Inputs!$2:$2,0))</f>
        <v>0</v>
      </c>
      <c r="Q147" s="211">
        <f xml:space="preserve"> INDEX(F_Inputs!$A:$W,MATCH($C147,F_Inputs!$B:$B,0),MATCH(Q$87,F_Inputs!$2:$2,0))</f>
        <v>0</v>
      </c>
      <c r="R147" s="173"/>
      <c r="S147" s="173"/>
      <c r="T147" s="142"/>
    </row>
    <row r="148" spans="1:20" s="210" customFormat="1">
      <c r="A148" s="41"/>
      <c r="B148" s="171"/>
      <c r="C148" s="41" t="s">
        <v>271</v>
      </c>
      <c r="D148" s="172"/>
      <c r="E148" s="41" t="str">
        <f xml:space="preserve"> INDEX(F_Inputs!$A:$W,MATCH($C148,F_Inputs!$B:$B,0),MATCH(E$87,F_Inputs!$2:$2,0))</f>
        <v>RCV additions depreciation - WWN - nominal POS</v>
      </c>
      <c r="F148" s="41"/>
      <c r="G148" s="41" t="str">
        <f xml:space="preserve"> INDEX(F_Inputs!$A:$W,MATCH($C148,F_Inputs!$B:$B,0),MATCH(G$87,F_Inputs!$2:$2,0))</f>
        <v>£m</v>
      </c>
      <c r="H148" s="41"/>
      <c r="I148" s="41"/>
      <c r="J148" s="211">
        <f xml:space="preserve"> INDEX(F_Inputs!$A:$W,MATCH($C148,F_Inputs!$B:$B,0),MATCH(J$87,F_Inputs!$2:$2,0))</f>
        <v>0</v>
      </c>
      <c r="K148" s="211">
        <f xml:space="preserve"> INDEX(F_Inputs!$A:$W,MATCH($C148,F_Inputs!$B:$B,0),MATCH(K$87,F_Inputs!$2:$2,0))</f>
        <v>0</v>
      </c>
      <c r="L148" s="211">
        <f xml:space="preserve"> INDEX(F_Inputs!$A:$W,MATCH($C148,F_Inputs!$B:$B,0),MATCH(L$87,F_Inputs!$2:$2,0))</f>
        <v>0</v>
      </c>
      <c r="M148" s="211">
        <f xml:space="preserve"> INDEX(F_Inputs!$A:$W,MATCH($C148,F_Inputs!$B:$B,0),MATCH(M$87,F_Inputs!$2:$2,0))</f>
        <v>0</v>
      </c>
      <c r="N148" s="211">
        <f xml:space="preserve"> INDEX(F_Inputs!$A:$W,MATCH($C148,F_Inputs!$B:$B,0),MATCH(N$87,F_Inputs!$2:$2,0))</f>
        <v>0</v>
      </c>
      <c r="O148" s="211">
        <f xml:space="preserve"> INDEX(F_Inputs!$A:$W,MATCH($C148,F_Inputs!$B:$B,0),MATCH(O$87,F_Inputs!$2:$2,0))</f>
        <v>0</v>
      </c>
      <c r="P148" s="211">
        <f xml:space="preserve"> INDEX(F_Inputs!$A:$W,MATCH($C148,F_Inputs!$B:$B,0),MATCH(P$87,F_Inputs!$2:$2,0))</f>
        <v>0</v>
      </c>
      <c r="Q148" s="211">
        <f xml:space="preserve"> INDEX(F_Inputs!$A:$W,MATCH($C148,F_Inputs!$B:$B,0),MATCH(Q$87,F_Inputs!$2:$2,0))</f>
        <v>0</v>
      </c>
      <c r="R148" s="173"/>
      <c r="S148" s="173"/>
      <c r="T148" s="142"/>
    </row>
    <row r="149" spans="1:20" s="210" customFormat="1">
      <c r="A149" s="41"/>
      <c r="B149" s="171"/>
      <c r="C149" s="41" t="s">
        <v>273</v>
      </c>
      <c r="D149" s="172"/>
      <c r="E149" s="41" t="str">
        <f xml:space="preserve"> INDEX(F_Inputs!$A:$W,MATCH($C149,F_Inputs!$B:$B,0),MATCH(E$87,F_Inputs!$2:$2,0))</f>
        <v>RCV additions balance - WWN - real</v>
      </c>
      <c r="F149" s="41"/>
      <c r="G149" s="41" t="str">
        <f xml:space="preserve"> INDEX(F_Inputs!$A:$W,MATCH($C149,F_Inputs!$B:$B,0),MATCH(G$87,F_Inputs!$2:$2,0))</f>
        <v>£m</v>
      </c>
      <c r="H149" s="41"/>
      <c r="I149" s="41"/>
      <c r="J149" s="211">
        <f xml:space="preserve"> INDEX(F_Inputs!$A:$W,MATCH($C149,F_Inputs!$B:$B,0),MATCH(J$87,F_Inputs!$2:$2,0))</f>
        <v>0</v>
      </c>
      <c r="K149" s="211">
        <f xml:space="preserve"> INDEX(F_Inputs!$A:$W,MATCH($C149,F_Inputs!$B:$B,0),MATCH(K$87,F_Inputs!$2:$2,0))</f>
        <v>0</v>
      </c>
      <c r="L149" s="211">
        <f xml:space="preserve"> INDEX(F_Inputs!$A:$W,MATCH($C149,F_Inputs!$B:$B,0),MATCH(L$87,F_Inputs!$2:$2,0))</f>
        <v>0</v>
      </c>
      <c r="M149" s="211">
        <f xml:space="preserve"> INDEX(F_Inputs!$A:$W,MATCH($C149,F_Inputs!$B:$B,0),MATCH(M$87,F_Inputs!$2:$2,0))</f>
        <v>0</v>
      </c>
      <c r="N149" s="211">
        <f xml:space="preserve"> INDEX(F_Inputs!$A:$W,MATCH($C149,F_Inputs!$B:$B,0),MATCH(N$87,F_Inputs!$2:$2,0))</f>
        <v>0</v>
      </c>
      <c r="O149" s="211">
        <f xml:space="preserve"> INDEX(F_Inputs!$A:$W,MATCH($C149,F_Inputs!$B:$B,0),MATCH(O$87,F_Inputs!$2:$2,0))</f>
        <v>0</v>
      </c>
      <c r="P149" s="211">
        <f xml:space="preserve"> INDEX(F_Inputs!$A:$W,MATCH($C149,F_Inputs!$B:$B,0),MATCH(P$87,F_Inputs!$2:$2,0))</f>
        <v>0</v>
      </c>
      <c r="Q149" s="211">
        <f xml:space="preserve"> INDEX(F_Inputs!$A:$W,MATCH($C149,F_Inputs!$B:$B,0),MATCH(Q$87,F_Inputs!$2:$2,0))</f>
        <v>0</v>
      </c>
      <c r="R149" s="173"/>
      <c r="S149" s="173"/>
      <c r="T149" s="142"/>
    </row>
    <row r="150" spans="1:20" s="210" customFormat="1">
      <c r="A150" s="41"/>
      <c r="B150" s="171"/>
      <c r="C150" s="41" t="s">
        <v>275</v>
      </c>
      <c r="D150" s="172"/>
      <c r="E150" s="41" t="str">
        <f xml:space="preserve"> INDEX(F_Inputs!$A:$W,MATCH($C150,F_Inputs!$B:$B,0),MATCH(E$87,F_Inputs!$2:$2,0))</f>
        <v>RCV balance - WWN BEG - nominal</v>
      </c>
      <c r="F150" s="41"/>
      <c r="G150" s="41" t="str">
        <f xml:space="preserve"> INDEX(F_Inputs!$A:$W,MATCH($C150,F_Inputs!$B:$B,0),MATCH(G$87,F_Inputs!$2:$2,0))</f>
        <v>£m</v>
      </c>
      <c r="H150" s="41"/>
      <c r="I150" s="41"/>
      <c r="J150" s="211">
        <f xml:space="preserve"> INDEX(F_Inputs!$A:$W,MATCH($C150,F_Inputs!$B:$B,0),MATCH(J$87,F_Inputs!$2:$2,0))</f>
        <v>0</v>
      </c>
      <c r="K150" s="211">
        <f xml:space="preserve"> INDEX(F_Inputs!$A:$W,MATCH($C150,F_Inputs!$B:$B,0),MATCH(K$87,F_Inputs!$2:$2,0))</f>
        <v>0</v>
      </c>
      <c r="L150" s="211">
        <f xml:space="preserve"> INDEX(F_Inputs!$A:$W,MATCH($C150,F_Inputs!$B:$B,0),MATCH(L$87,F_Inputs!$2:$2,0))</f>
        <v>0</v>
      </c>
      <c r="M150" s="211">
        <f xml:space="preserve"> INDEX(F_Inputs!$A:$W,MATCH($C150,F_Inputs!$B:$B,0),MATCH(M$87,F_Inputs!$2:$2,0))</f>
        <v>0</v>
      </c>
      <c r="N150" s="211">
        <f xml:space="preserve"> INDEX(F_Inputs!$A:$W,MATCH($C150,F_Inputs!$B:$B,0),MATCH(N$87,F_Inputs!$2:$2,0))</f>
        <v>0</v>
      </c>
      <c r="O150" s="211">
        <f xml:space="preserve"> INDEX(F_Inputs!$A:$W,MATCH($C150,F_Inputs!$B:$B,0),MATCH(O$87,F_Inputs!$2:$2,0))</f>
        <v>0</v>
      </c>
      <c r="P150" s="211">
        <f xml:space="preserve"> INDEX(F_Inputs!$A:$W,MATCH($C150,F_Inputs!$B:$B,0),MATCH(P$87,F_Inputs!$2:$2,0))</f>
        <v>0</v>
      </c>
      <c r="Q150" s="211">
        <f xml:space="preserve"> INDEX(F_Inputs!$A:$W,MATCH($C150,F_Inputs!$B:$B,0),MATCH(Q$87,F_Inputs!$2:$2,0))</f>
        <v>0</v>
      </c>
      <c r="R150" s="173"/>
      <c r="S150" s="173"/>
      <c r="T150" s="142"/>
    </row>
    <row r="151" spans="1:20" s="210" customFormat="1">
      <c r="A151" s="41"/>
      <c r="B151" s="171"/>
      <c r="C151" s="41" t="s">
        <v>277</v>
      </c>
      <c r="D151" s="172"/>
      <c r="E151" s="41" t="str">
        <f xml:space="preserve"> INDEX(F_Inputs!$A:$W,MATCH($C151,F_Inputs!$B:$B,0),MATCH(E$87,F_Inputs!$2:$2,0))</f>
        <v>Indexation on RCV balance BEG - WWN - nominal</v>
      </c>
      <c r="F151" s="41"/>
      <c r="G151" s="41" t="str">
        <f xml:space="preserve"> INDEX(F_Inputs!$A:$W,MATCH($C151,F_Inputs!$B:$B,0),MATCH(G$87,F_Inputs!$2:$2,0))</f>
        <v>£m</v>
      </c>
      <c r="H151" s="41"/>
      <c r="I151" s="41"/>
      <c r="J151" s="211">
        <f xml:space="preserve"> INDEX(F_Inputs!$A:$W,MATCH($C151,F_Inputs!$B:$B,0),MATCH(J$87,F_Inputs!$2:$2,0))</f>
        <v>0</v>
      </c>
      <c r="K151" s="211">
        <f xml:space="preserve"> INDEX(F_Inputs!$A:$W,MATCH($C151,F_Inputs!$B:$B,0),MATCH(K$87,F_Inputs!$2:$2,0))</f>
        <v>0</v>
      </c>
      <c r="L151" s="211">
        <f xml:space="preserve"> INDEX(F_Inputs!$A:$W,MATCH($C151,F_Inputs!$B:$B,0),MATCH(L$87,F_Inputs!$2:$2,0))</f>
        <v>0</v>
      </c>
      <c r="M151" s="211">
        <f xml:space="preserve"> INDEX(F_Inputs!$A:$W,MATCH($C151,F_Inputs!$B:$B,0),MATCH(M$87,F_Inputs!$2:$2,0))</f>
        <v>0</v>
      </c>
      <c r="N151" s="211">
        <f xml:space="preserve"> INDEX(F_Inputs!$A:$W,MATCH($C151,F_Inputs!$B:$B,0),MATCH(N$87,F_Inputs!$2:$2,0))</f>
        <v>0</v>
      </c>
      <c r="O151" s="211">
        <f xml:space="preserve"> INDEX(F_Inputs!$A:$W,MATCH($C151,F_Inputs!$B:$B,0),MATCH(O$87,F_Inputs!$2:$2,0))</f>
        <v>0</v>
      </c>
      <c r="P151" s="211">
        <f xml:space="preserve"> INDEX(F_Inputs!$A:$W,MATCH($C151,F_Inputs!$B:$B,0),MATCH(P$87,F_Inputs!$2:$2,0))</f>
        <v>0</v>
      </c>
      <c r="Q151" s="211">
        <f xml:space="preserve"> INDEX(F_Inputs!$A:$W,MATCH($C151,F_Inputs!$B:$B,0),MATCH(Q$87,F_Inputs!$2:$2,0))</f>
        <v>0</v>
      </c>
      <c r="R151" s="173"/>
      <c r="S151" s="173"/>
      <c r="T151" s="142"/>
    </row>
    <row r="152" spans="1:20" s="210" customFormat="1">
      <c r="A152" s="41"/>
      <c r="B152" s="171"/>
      <c r="C152" s="41" t="s">
        <v>279</v>
      </c>
      <c r="D152" s="172"/>
      <c r="E152" s="41" t="str">
        <f xml:space="preserve"> INDEX(F_Inputs!$A:$W,MATCH($C152,F_Inputs!$B:$B,0),MATCH(E$87,F_Inputs!$2:$2,0))</f>
        <v>RCV balance - WWN - real</v>
      </c>
      <c r="F152" s="41"/>
      <c r="G152" s="41" t="str">
        <f xml:space="preserve"> INDEX(F_Inputs!$A:$W,MATCH($C152,F_Inputs!$B:$B,0),MATCH(G$87,F_Inputs!$2:$2,0))</f>
        <v>£m</v>
      </c>
      <c r="H152" s="41"/>
      <c r="I152" s="41"/>
      <c r="J152" s="211">
        <f xml:space="preserve"> INDEX(F_Inputs!$A:$W,MATCH($C152,F_Inputs!$B:$B,0),MATCH(J$87,F_Inputs!$2:$2,0))</f>
        <v>0</v>
      </c>
      <c r="K152" s="211">
        <f xml:space="preserve"> INDEX(F_Inputs!$A:$W,MATCH($C152,F_Inputs!$B:$B,0),MATCH(K$87,F_Inputs!$2:$2,0))</f>
        <v>0</v>
      </c>
      <c r="L152" s="211">
        <f xml:space="preserve"> INDEX(F_Inputs!$A:$W,MATCH($C152,F_Inputs!$B:$B,0),MATCH(L$87,F_Inputs!$2:$2,0))</f>
        <v>0</v>
      </c>
      <c r="M152" s="211">
        <f xml:space="preserve"> INDEX(F_Inputs!$A:$W,MATCH($C152,F_Inputs!$B:$B,0),MATCH(M$87,F_Inputs!$2:$2,0))</f>
        <v>0</v>
      </c>
      <c r="N152" s="211">
        <f xml:space="preserve"> INDEX(F_Inputs!$A:$W,MATCH($C152,F_Inputs!$B:$B,0),MATCH(N$87,F_Inputs!$2:$2,0))</f>
        <v>0</v>
      </c>
      <c r="O152" s="211">
        <f xml:space="preserve"> INDEX(F_Inputs!$A:$W,MATCH($C152,F_Inputs!$B:$B,0),MATCH(O$87,F_Inputs!$2:$2,0))</f>
        <v>0</v>
      </c>
      <c r="P152" s="211">
        <f xml:space="preserve"> INDEX(F_Inputs!$A:$W,MATCH($C152,F_Inputs!$B:$B,0),MATCH(P$87,F_Inputs!$2:$2,0))</f>
        <v>0</v>
      </c>
      <c r="Q152" s="211">
        <f xml:space="preserve"> INDEX(F_Inputs!$A:$W,MATCH($C152,F_Inputs!$B:$B,0),MATCH(Q$87,F_Inputs!$2:$2,0))</f>
        <v>0</v>
      </c>
      <c r="R152" s="173"/>
      <c r="S152" s="173"/>
      <c r="T152" s="142"/>
    </row>
    <row r="153" spans="1:20" s="288" customFormat="1">
      <c r="A153" s="257"/>
      <c r="B153" s="258"/>
      <c r="C153" s="41" t="s">
        <v>358</v>
      </c>
      <c r="D153" s="256"/>
      <c r="E153" s="197" t="str">
        <f xml:space="preserve"> INDEX(F_Inputs!$A:$W,MATCH($C153,F_Inputs!$B:$B,0),MATCH(E$87,F_Inputs!$2:$2,0))</f>
        <v>Run-off rate - CPI(H) + RPI wedge - active - WWN</v>
      </c>
      <c r="F153" s="197"/>
      <c r="G153" s="197" t="str">
        <f xml:space="preserve"> INDEX(F_Inputs!$A:$W,MATCH($C153,F_Inputs!$B:$B,0),MATCH(G$87,F_Inputs!$2:$2,0))</f>
        <v>%</v>
      </c>
      <c r="H153" s="197"/>
      <c r="I153" s="197"/>
      <c r="J153" s="289">
        <f xml:space="preserve"> INDEX(F_Inputs!$A:$W,MATCH($C153,F_Inputs!$B:$B,0),MATCH(J$87,F_Inputs!$2:$2,0))</f>
        <v>0</v>
      </c>
      <c r="K153" s="289">
        <f xml:space="preserve"> INDEX(F_Inputs!$A:$W,MATCH($C153,F_Inputs!$B:$B,0),MATCH(K$87,F_Inputs!$2:$2,0))</f>
        <v>0</v>
      </c>
      <c r="L153" s="289">
        <f xml:space="preserve"> INDEX(F_Inputs!$A:$W,MATCH($C153,F_Inputs!$B:$B,0),MATCH(L$87,F_Inputs!$2:$2,0))</f>
        <v>0</v>
      </c>
      <c r="M153" s="290">
        <f xml:space="preserve"> INDEX(F_Inputs!$A:$W,MATCH($C153,F_Inputs!$B:$B,0),MATCH(M$87,F_Inputs!$2:$2,0))</f>
        <v>0</v>
      </c>
      <c r="N153" s="290">
        <f xml:space="preserve"> INDEX(F_Inputs!$A:$W,MATCH($C153,F_Inputs!$B:$B,0),MATCH(N$87,F_Inputs!$2:$2,0))</f>
        <v>0</v>
      </c>
      <c r="O153" s="290">
        <f xml:space="preserve"> INDEX(F_Inputs!$A:$W,MATCH($C153,F_Inputs!$B:$B,0),MATCH(O$87,F_Inputs!$2:$2,0))</f>
        <v>0</v>
      </c>
      <c r="P153" s="290">
        <f xml:space="preserve"> INDEX(F_Inputs!$A:$W,MATCH($C153,F_Inputs!$B:$B,0),MATCH(P$87,F_Inputs!$2:$2,0))</f>
        <v>0</v>
      </c>
      <c r="Q153" s="290">
        <f xml:space="preserve"> INDEX(F_Inputs!$A:$W,MATCH($C153,F_Inputs!$B:$B,0),MATCH(Q$87,F_Inputs!$2:$2,0))</f>
        <v>0</v>
      </c>
    </row>
    <row r="154" spans="1:20" s="33" customFormat="1">
      <c r="A154" s="34"/>
      <c r="B154" s="42"/>
      <c r="C154" s="34"/>
      <c r="D154" s="34"/>
      <c r="E154" s="34"/>
      <c r="F154" s="34"/>
      <c r="G154" s="34"/>
      <c r="H154" s="34"/>
      <c r="I154" s="34"/>
      <c r="J154" s="34"/>
      <c r="K154" s="34"/>
      <c r="L154" s="34"/>
      <c r="M154" s="34"/>
      <c r="N154" s="34"/>
      <c r="O154" s="34"/>
      <c r="P154" s="34"/>
      <c r="Q154" s="34"/>
      <c r="R154" s="34"/>
      <c r="S154" s="34"/>
      <c r="T154" s="34"/>
    </row>
    <row r="155" spans="1:20" s="141" customFormat="1">
      <c r="A155" s="41"/>
      <c r="B155" s="171" t="s">
        <v>439</v>
      </c>
      <c r="C155" s="41"/>
      <c r="E155" s="172"/>
      <c r="F155" s="41"/>
      <c r="G155" s="41"/>
      <c r="H155" s="41"/>
      <c r="I155" s="41"/>
      <c r="J155" s="41"/>
      <c r="K155" s="41"/>
      <c r="L155" s="142"/>
      <c r="M155" s="173"/>
      <c r="N155" s="173"/>
      <c r="O155" s="173"/>
      <c r="P155" s="173"/>
      <c r="Q155" s="173"/>
      <c r="R155" s="173"/>
      <c r="S155" s="173"/>
      <c r="T155" s="41"/>
    </row>
    <row r="156" spans="1:20" s="141" customFormat="1">
      <c r="A156" s="41"/>
      <c r="B156" s="171"/>
      <c r="C156" s="41" t="s">
        <v>281</v>
      </c>
      <c r="D156" s="172"/>
      <c r="E156" s="41" t="str">
        <f xml:space="preserve"> INDEX(F_Inputs!$A:$W,MATCH($C156,F_Inputs!$B:$B,0),MATCH(E$87,F_Inputs!$2:$2,0))</f>
        <v>RCV CPI(H) + RPI wedge bf balance BEG - BR - nominal</v>
      </c>
      <c r="F156" s="41"/>
      <c r="G156" s="41" t="str">
        <f xml:space="preserve"> INDEX(F_Inputs!$A:$W,MATCH($C156,F_Inputs!$B:$B,0),MATCH(G$87,F_Inputs!$2:$2,0))</f>
        <v>£m</v>
      </c>
      <c r="H156" s="41"/>
      <c r="I156" s="41"/>
      <c r="J156" s="211">
        <f xml:space="preserve"> INDEX(F_Inputs!$A:$W,MATCH($C156,F_Inputs!$B:$B,0),MATCH(J$87,F_Inputs!$2:$2,0))</f>
        <v>0</v>
      </c>
      <c r="K156" s="211">
        <f xml:space="preserve"> INDEX(F_Inputs!$A:$W,MATCH($C156,F_Inputs!$B:$B,0),MATCH(K$87,F_Inputs!$2:$2,0))</f>
        <v>0</v>
      </c>
      <c r="L156" s="211">
        <f xml:space="preserve"> INDEX(F_Inputs!$A:$W,MATCH($C156,F_Inputs!$B:$B,0),MATCH(L$87,F_Inputs!$2:$2,0))</f>
        <v>0</v>
      </c>
      <c r="M156" s="211">
        <f xml:space="preserve"> INDEX(F_Inputs!$A:$W,MATCH($C156,F_Inputs!$B:$B,0),MATCH(M$87,F_Inputs!$2:$2,0))</f>
        <v>0</v>
      </c>
      <c r="N156" s="211">
        <f xml:space="preserve"> INDEX(F_Inputs!$A:$W,MATCH($C156,F_Inputs!$B:$B,0),MATCH(N$87,F_Inputs!$2:$2,0))</f>
        <v>0</v>
      </c>
      <c r="O156" s="211">
        <f xml:space="preserve"> INDEX(F_Inputs!$A:$W,MATCH($C156,F_Inputs!$B:$B,0),MATCH(O$87,F_Inputs!$2:$2,0))</f>
        <v>0</v>
      </c>
      <c r="P156" s="211">
        <f xml:space="preserve"> INDEX(F_Inputs!$A:$W,MATCH($C156,F_Inputs!$B:$B,0),MATCH(P$87,F_Inputs!$2:$2,0))</f>
        <v>0</v>
      </c>
      <c r="Q156" s="211">
        <f xml:space="preserve"> INDEX(F_Inputs!$A:$W,MATCH($C156,F_Inputs!$B:$B,0),MATCH(Q$87,F_Inputs!$2:$2,0))</f>
        <v>0</v>
      </c>
      <c r="R156" s="173"/>
      <c r="S156" s="173"/>
      <c r="T156" s="142"/>
    </row>
    <row r="157" spans="1:20" s="141" customFormat="1">
      <c r="A157" s="41"/>
      <c r="B157" s="171"/>
      <c r="C157" s="41" t="s">
        <v>283</v>
      </c>
      <c r="D157" s="172"/>
      <c r="E157" s="41" t="str">
        <f xml:space="preserve"> INDEX(F_Inputs!$A:$W,MATCH($C157,F_Inputs!$B:$B,0),MATCH(E$87,F_Inputs!$2:$2,0))</f>
        <v>Indexation on RCV - CPI(H) + RPI wedge bf balance - BR - nominal</v>
      </c>
      <c r="F157" s="41"/>
      <c r="G157" s="41" t="str">
        <f xml:space="preserve"> INDEX(F_Inputs!$A:$W,MATCH($C157,F_Inputs!$B:$B,0),MATCH(G$87,F_Inputs!$2:$2,0))</f>
        <v>£m</v>
      </c>
      <c r="H157" s="41"/>
      <c r="I157" s="41"/>
      <c r="J157" s="211">
        <f xml:space="preserve"> INDEX(F_Inputs!$A:$W,MATCH($C157,F_Inputs!$B:$B,0),MATCH(J$87,F_Inputs!$2:$2,0))</f>
        <v>0</v>
      </c>
      <c r="K157" s="211">
        <f xml:space="preserve"> INDEX(F_Inputs!$A:$W,MATCH($C157,F_Inputs!$B:$B,0),MATCH(K$87,F_Inputs!$2:$2,0))</f>
        <v>0</v>
      </c>
      <c r="L157" s="211">
        <f xml:space="preserve"> INDEX(F_Inputs!$A:$W,MATCH($C157,F_Inputs!$B:$B,0),MATCH(L$87,F_Inputs!$2:$2,0))</f>
        <v>0</v>
      </c>
      <c r="M157" s="211">
        <f xml:space="preserve"> INDEX(F_Inputs!$A:$W,MATCH($C157,F_Inputs!$B:$B,0),MATCH(M$87,F_Inputs!$2:$2,0))</f>
        <v>0</v>
      </c>
      <c r="N157" s="211">
        <f xml:space="preserve"> INDEX(F_Inputs!$A:$W,MATCH($C157,F_Inputs!$B:$B,0),MATCH(N$87,F_Inputs!$2:$2,0))</f>
        <v>0</v>
      </c>
      <c r="O157" s="211">
        <f xml:space="preserve"> INDEX(F_Inputs!$A:$W,MATCH($C157,F_Inputs!$B:$B,0),MATCH(O$87,F_Inputs!$2:$2,0))</f>
        <v>0</v>
      </c>
      <c r="P157" s="211">
        <f xml:space="preserve"> INDEX(F_Inputs!$A:$W,MATCH($C157,F_Inputs!$B:$B,0),MATCH(P$87,F_Inputs!$2:$2,0))</f>
        <v>0</v>
      </c>
      <c r="Q157" s="211">
        <f xml:space="preserve"> INDEX(F_Inputs!$A:$W,MATCH($C157,F_Inputs!$B:$B,0),MATCH(Q$87,F_Inputs!$2:$2,0))</f>
        <v>0</v>
      </c>
      <c r="R157" s="173"/>
      <c r="S157" s="173"/>
      <c r="T157" s="142"/>
    </row>
    <row r="158" spans="1:20" s="141" customFormat="1">
      <c r="A158" s="41"/>
      <c r="B158" s="171"/>
      <c r="C158" s="41" t="s">
        <v>285</v>
      </c>
      <c r="D158" s="172"/>
      <c r="E158" s="41" t="str">
        <f xml:space="preserve"> INDEX(F_Inputs!$A:$W,MATCH($C158,F_Inputs!$B:$B,0),MATCH(E$87,F_Inputs!$2:$2,0))</f>
        <v>RCV - CPI(H) + RPI wedge bf depreciation - BR - nominal</v>
      </c>
      <c r="F158" s="41"/>
      <c r="G158" s="41" t="str">
        <f xml:space="preserve"> INDEX(F_Inputs!$A:$W,MATCH($C158,F_Inputs!$B:$B,0),MATCH(G$87,F_Inputs!$2:$2,0))</f>
        <v>£m</v>
      </c>
      <c r="H158" s="41"/>
      <c r="I158" s="41"/>
      <c r="J158" s="211">
        <f xml:space="preserve"> INDEX(F_Inputs!$A:$W,MATCH($C158,F_Inputs!$B:$B,0),MATCH(J$87,F_Inputs!$2:$2,0))</f>
        <v>0</v>
      </c>
      <c r="K158" s="211">
        <f xml:space="preserve"> INDEX(F_Inputs!$A:$W,MATCH($C158,F_Inputs!$B:$B,0),MATCH(K$87,F_Inputs!$2:$2,0))</f>
        <v>0</v>
      </c>
      <c r="L158" s="211">
        <f xml:space="preserve"> INDEX(F_Inputs!$A:$W,MATCH($C158,F_Inputs!$B:$B,0),MATCH(L$87,F_Inputs!$2:$2,0))</f>
        <v>0</v>
      </c>
      <c r="M158" s="211">
        <f xml:space="preserve"> INDEX(F_Inputs!$A:$W,MATCH($C158,F_Inputs!$B:$B,0),MATCH(M$87,F_Inputs!$2:$2,0))</f>
        <v>0</v>
      </c>
      <c r="N158" s="211">
        <f xml:space="preserve"> INDEX(F_Inputs!$A:$W,MATCH($C158,F_Inputs!$B:$B,0),MATCH(N$87,F_Inputs!$2:$2,0))</f>
        <v>0</v>
      </c>
      <c r="O158" s="211">
        <f xml:space="preserve"> INDEX(F_Inputs!$A:$W,MATCH($C158,F_Inputs!$B:$B,0),MATCH(O$87,F_Inputs!$2:$2,0))</f>
        <v>0</v>
      </c>
      <c r="P158" s="211">
        <f xml:space="preserve"> INDEX(F_Inputs!$A:$W,MATCH($C158,F_Inputs!$B:$B,0),MATCH(P$87,F_Inputs!$2:$2,0))</f>
        <v>0</v>
      </c>
      <c r="Q158" s="211">
        <f xml:space="preserve"> INDEX(F_Inputs!$A:$W,MATCH($C158,F_Inputs!$B:$B,0),MATCH(Q$87,F_Inputs!$2:$2,0))</f>
        <v>0</v>
      </c>
      <c r="R158" s="173"/>
      <c r="S158" s="173"/>
      <c r="T158" s="142"/>
    </row>
    <row r="159" spans="1:20" s="141" customFormat="1">
      <c r="A159" s="41"/>
      <c r="B159" s="171"/>
      <c r="C159" s="41" t="s">
        <v>287</v>
      </c>
      <c r="D159" s="172"/>
      <c r="E159" s="41" t="str">
        <f xml:space="preserve"> INDEX(F_Inputs!$A:$W,MATCH($C159,F_Inputs!$B:$B,0),MATCH(E$87,F_Inputs!$2:$2,0))</f>
        <v>RCV CPI(H) + RPI wedge bf balance - BR - real</v>
      </c>
      <c r="F159" s="41"/>
      <c r="G159" s="41" t="str">
        <f xml:space="preserve"> INDEX(F_Inputs!$A:$W,MATCH($C159,F_Inputs!$B:$B,0),MATCH(G$87,F_Inputs!$2:$2,0))</f>
        <v>£m</v>
      </c>
      <c r="H159" s="41"/>
      <c r="I159" s="41"/>
      <c r="J159" s="211">
        <f xml:space="preserve"> INDEX(F_Inputs!$A:$W,MATCH($C159,F_Inputs!$B:$B,0),MATCH(J$87,F_Inputs!$2:$2,0))</f>
        <v>0</v>
      </c>
      <c r="K159" s="211">
        <f xml:space="preserve"> INDEX(F_Inputs!$A:$W,MATCH($C159,F_Inputs!$B:$B,0),MATCH(K$87,F_Inputs!$2:$2,0))</f>
        <v>0</v>
      </c>
      <c r="L159" s="211">
        <f xml:space="preserve"> INDEX(F_Inputs!$A:$W,MATCH($C159,F_Inputs!$B:$B,0),MATCH(L$87,F_Inputs!$2:$2,0))</f>
        <v>0</v>
      </c>
      <c r="M159" s="211">
        <f xml:space="preserve"> INDEX(F_Inputs!$A:$W,MATCH($C159,F_Inputs!$B:$B,0),MATCH(M$87,F_Inputs!$2:$2,0))</f>
        <v>0</v>
      </c>
      <c r="N159" s="211">
        <f xml:space="preserve"> INDEX(F_Inputs!$A:$W,MATCH($C159,F_Inputs!$B:$B,0),MATCH(N$87,F_Inputs!$2:$2,0))</f>
        <v>0</v>
      </c>
      <c r="O159" s="211">
        <f xml:space="preserve"> INDEX(F_Inputs!$A:$W,MATCH($C159,F_Inputs!$B:$B,0),MATCH(O$87,F_Inputs!$2:$2,0))</f>
        <v>0</v>
      </c>
      <c r="P159" s="211">
        <f xml:space="preserve"> INDEX(F_Inputs!$A:$W,MATCH($C159,F_Inputs!$B:$B,0),MATCH(P$87,F_Inputs!$2:$2,0))</f>
        <v>0</v>
      </c>
      <c r="Q159" s="211">
        <f xml:space="preserve"> INDEX(F_Inputs!$A:$W,MATCH($C159,F_Inputs!$B:$B,0),MATCH(Q$87,F_Inputs!$2:$2,0))</f>
        <v>0</v>
      </c>
      <c r="R159" s="173"/>
      <c r="S159" s="173"/>
      <c r="T159" s="142"/>
    </row>
    <row r="160" spans="1:20" s="141" customFormat="1">
      <c r="A160" s="41"/>
      <c r="B160" s="171"/>
      <c r="C160" s="41" t="s">
        <v>289</v>
      </c>
      <c r="D160" s="172"/>
      <c r="E160" s="41" t="str">
        <f xml:space="preserve"> INDEX(F_Inputs!$A:$W,MATCH($C160,F_Inputs!$B:$B,0),MATCH(E$87,F_Inputs!$2:$2,0))</f>
        <v>RCV CPI(H) bf balance BEG - BR - nominal</v>
      </c>
      <c r="F160" s="41"/>
      <c r="G160" s="41" t="str">
        <f xml:space="preserve"> INDEX(F_Inputs!$A:$W,MATCH($C160,F_Inputs!$B:$B,0),MATCH(G$87,F_Inputs!$2:$2,0))</f>
        <v>£m</v>
      </c>
      <c r="H160" s="41"/>
      <c r="I160" s="41"/>
      <c r="J160" s="211">
        <f xml:space="preserve"> INDEX(F_Inputs!$A:$W,MATCH($C160,F_Inputs!$B:$B,0),MATCH(J$87,F_Inputs!$2:$2,0))</f>
        <v>0</v>
      </c>
      <c r="K160" s="211">
        <f xml:space="preserve"> INDEX(F_Inputs!$A:$W,MATCH($C160,F_Inputs!$B:$B,0),MATCH(K$87,F_Inputs!$2:$2,0))</f>
        <v>0</v>
      </c>
      <c r="L160" s="211">
        <f xml:space="preserve"> INDEX(F_Inputs!$A:$W,MATCH($C160,F_Inputs!$B:$B,0),MATCH(L$87,F_Inputs!$2:$2,0))</f>
        <v>0</v>
      </c>
      <c r="M160" s="211">
        <f xml:space="preserve"> INDEX(F_Inputs!$A:$W,MATCH($C160,F_Inputs!$B:$B,0),MATCH(M$87,F_Inputs!$2:$2,0))</f>
        <v>0</v>
      </c>
      <c r="N160" s="211">
        <f xml:space="preserve"> INDEX(F_Inputs!$A:$W,MATCH($C160,F_Inputs!$B:$B,0),MATCH(N$87,F_Inputs!$2:$2,0))</f>
        <v>0</v>
      </c>
      <c r="O160" s="211">
        <f xml:space="preserve"> INDEX(F_Inputs!$A:$W,MATCH($C160,F_Inputs!$B:$B,0),MATCH(O$87,F_Inputs!$2:$2,0))</f>
        <v>0</v>
      </c>
      <c r="P160" s="211">
        <f xml:space="preserve"> INDEX(F_Inputs!$A:$W,MATCH($C160,F_Inputs!$B:$B,0),MATCH(P$87,F_Inputs!$2:$2,0))</f>
        <v>0</v>
      </c>
      <c r="Q160" s="211">
        <f xml:space="preserve"> INDEX(F_Inputs!$A:$W,MATCH($C160,F_Inputs!$B:$B,0),MATCH(Q$87,F_Inputs!$2:$2,0))</f>
        <v>0</v>
      </c>
      <c r="R160" s="173"/>
      <c r="S160" s="173"/>
      <c r="T160" s="142"/>
    </row>
    <row r="161" spans="1:20" s="141" customFormat="1">
      <c r="A161" s="41"/>
      <c r="B161" s="171"/>
      <c r="C161" s="41" t="s">
        <v>291</v>
      </c>
      <c r="D161" s="172"/>
      <c r="E161" s="41" t="str">
        <f xml:space="preserve"> INDEX(F_Inputs!$A:$W,MATCH($C161,F_Inputs!$B:$B,0),MATCH(E$87,F_Inputs!$2:$2,0))</f>
        <v>Indexation on RCV - CPI(H) bf balance - BR - nominal</v>
      </c>
      <c r="F161" s="41"/>
      <c r="G161" s="41" t="str">
        <f xml:space="preserve"> INDEX(F_Inputs!$A:$W,MATCH($C161,F_Inputs!$B:$B,0),MATCH(G$87,F_Inputs!$2:$2,0))</f>
        <v>£m</v>
      </c>
      <c r="H161" s="41"/>
      <c r="I161" s="41"/>
      <c r="J161" s="211">
        <f xml:space="preserve"> INDEX(F_Inputs!$A:$W,MATCH($C161,F_Inputs!$B:$B,0),MATCH(J$87,F_Inputs!$2:$2,0))</f>
        <v>0</v>
      </c>
      <c r="K161" s="211">
        <f xml:space="preserve"> INDEX(F_Inputs!$A:$W,MATCH($C161,F_Inputs!$B:$B,0),MATCH(K$87,F_Inputs!$2:$2,0))</f>
        <v>0</v>
      </c>
      <c r="L161" s="211">
        <f xml:space="preserve"> INDEX(F_Inputs!$A:$W,MATCH($C161,F_Inputs!$B:$B,0),MATCH(L$87,F_Inputs!$2:$2,0))</f>
        <v>0</v>
      </c>
      <c r="M161" s="211">
        <f xml:space="preserve"> INDEX(F_Inputs!$A:$W,MATCH($C161,F_Inputs!$B:$B,0),MATCH(M$87,F_Inputs!$2:$2,0))</f>
        <v>0</v>
      </c>
      <c r="N161" s="211">
        <f xml:space="preserve"> INDEX(F_Inputs!$A:$W,MATCH($C161,F_Inputs!$B:$B,0),MATCH(N$87,F_Inputs!$2:$2,0))</f>
        <v>0</v>
      </c>
      <c r="O161" s="211">
        <f xml:space="preserve"> INDEX(F_Inputs!$A:$W,MATCH($C161,F_Inputs!$B:$B,0),MATCH(O$87,F_Inputs!$2:$2,0))</f>
        <v>0</v>
      </c>
      <c r="P161" s="211">
        <f xml:space="preserve"> INDEX(F_Inputs!$A:$W,MATCH($C161,F_Inputs!$B:$B,0),MATCH(P$87,F_Inputs!$2:$2,0))</f>
        <v>0</v>
      </c>
      <c r="Q161" s="211">
        <f xml:space="preserve"> INDEX(F_Inputs!$A:$W,MATCH($C161,F_Inputs!$B:$B,0),MATCH(Q$87,F_Inputs!$2:$2,0))</f>
        <v>0</v>
      </c>
      <c r="R161" s="173"/>
      <c r="S161" s="173"/>
      <c r="T161" s="142"/>
    </row>
    <row r="162" spans="1:20" s="141" customFormat="1">
      <c r="A162" s="41"/>
      <c r="B162" s="171"/>
      <c r="C162" s="41" t="s">
        <v>293</v>
      </c>
      <c r="D162" s="172"/>
      <c r="E162" s="41" t="str">
        <f xml:space="preserve"> INDEX(F_Inputs!$A:$W,MATCH($C162,F_Inputs!$B:$B,0),MATCH(E$87,F_Inputs!$2:$2,0))</f>
        <v>RCV other adjustments balance - BR - real</v>
      </c>
      <c r="F162" s="41"/>
      <c r="G162" s="41" t="str">
        <f xml:space="preserve"> INDEX(F_Inputs!$A:$W,MATCH($C162,F_Inputs!$B:$B,0),MATCH(G$87,F_Inputs!$2:$2,0))</f>
        <v>£m</v>
      </c>
      <c r="H162" s="41"/>
      <c r="I162" s="41"/>
      <c r="J162" s="211">
        <f xml:space="preserve"> INDEX(F_Inputs!$A:$W,MATCH($C162,F_Inputs!$B:$B,0),MATCH(J$87,F_Inputs!$2:$2,0))</f>
        <v>0</v>
      </c>
      <c r="K162" s="211">
        <f xml:space="preserve"> INDEX(F_Inputs!$A:$W,MATCH($C162,F_Inputs!$B:$B,0),MATCH(K$87,F_Inputs!$2:$2,0))</f>
        <v>0</v>
      </c>
      <c r="L162" s="211">
        <f xml:space="preserve"> INDEX(F_Inputs!$A:$W,MATCH($C162,F_Inputs!$B:$B,0),MATCH(L$87,F_Inputs!$2:$2,0))</f>
        <v>0</v>
      </c>
      <c r="M162" s="211">
        <f xml:space="preserve"> INDEX(F_Inputs!$A:$W,MATCH($C162,F_Inputs!$B:$B,0),MATCH(M$87,F_Inputs!$2:$2,0))</f>
        <v>0</v>
      </c>
      <c r="N162" s="211">
        <f xml:space="preserve"> INDEX(F_Inputs!$A:$W,MATCH($C162,F_Inputs!$B:$B,0),MATCH(N$87,F_Inputs!$2:$2,0))</f>
        <v>0</v>
      </c>
      <c r="O162" s="211">
        <f xml:space="preserve"> INDEX(F_Inputs!$A:$W,MATCH($C162,F_Inputs!$B:$B,0),MATCH(O$87,F_Inputs!$2:$2,0))</f>
        <v>0</v>
      </c>
      <c r="P162" s="211">
        <f xml:space="preserve"> INDEX(F_Inputs!$A:$W,MATCH($C162,F_Inputs!$B:$B,0),MATCH(P$87,F_Inputs!$2:$2,0))</f>
        <v>0</v>
      </c>
      <c r="Q162" s="211">
        <f xml:space="preserve"> INDEX(F_Inputs!$A:$W,MATCH($C162,F_Inputs!$B:$B,0),MATCH(Q$87,F_Inputs!$2:$2,0))</f>
        <v>0</v>
      </c>
      <c r="R162" s="173"/>
      <c r="S162" s="173"/>
      <c r="T162" s="142"/>
    </row>
    <row r="163" spans="1:20" s="141" customFormat="1">
      <c r="A163" s="41"/>
      <c r="B163" s="171"/>
      <c r="C163" s="41" t="s">
        <v>1405</v>
      </c>
      <c r="D163" s="172"/>
      <c r="E163" s="41" t="str">
        <f xml:space="preserve"> INDEX(F_Inputs!$A:$W,MATCH($C163,F_Inputs!$B:$B,0),MATCH(E$87,F_Inputs!$2:$2,0))</f>
        <v>Indexation on RCV other adjustments balance BEG - BR - nominal</v>
      </c>
      <c r="F163" s="41"/>
      <c r="G163" s="41" t="str">
        <f xml:space="preserve"> INDEX(F_Inputs!$A:$W,MATCH($C163,F_Inputs!$B:$B,0),MATCH(G$87,F_Inputs!$2:$2,0))</f>
        <v>£m</v>
      </c>
      <c r="H163" s="41"/>
      <c r="I163" s="41"/>
      <c r="J163" s="211">
        <f xml:space="preserve"> INDEX(F_Inputs!$A:$W,MATCH($C163,F_Inputs!$B:$B,0),MATCH(J$87,F_Inputs!$2:$2,0))</f>
        <v>0</v>
      </c>
      <c r="K163" s="211">
        <f xml:space="preserve"> INDEX(F_Inputs!$A:$W,MATCH($C163,F_Inputs!$B:$B,0),MATCH(K$87,F_Inputs!$2:$2,0))</f>
        <v>0</v>
      </c>
      <c r="L163" s="211">
        <f xml:space="preserve"> INDEX(F_Inputs!$A:$W,MATCH($C163,F_Inputs!$B:$B,0),MATCH(L$87,F_Inputs!$2:$2,0))</f>
        <v>0</v>
      </c>
      <c r="M163" s="211">
        <f xml:space="preserve"> INDEX(F_Inputs!$A:$W,MATCH($C163,F_Inputs!$B:$B,0),MATCH(M$87,F_Inputs!$2:$2,0))</f>
        <v>0</v>
      </c>
      <c r="N163" s="211">
        <f xml:space="preserve"> INDEX(F_Inputs!$A:$W,MATCH($C163,F_Inputs!$B:$B,0),MATCH(N$87,F_Inputs!$2:$2,0))</f>
        <v>0</v>
      </c>
      <c r="O163" s="211">
        <f xml:space="preserve"> INDEX(F_Inputs!$A:$W,MATCH($C163,F_Inputs!$B:$B,0),MATCH(O$87,F_Inputs!$2:$2,0))</f>
        <v>0</v>
      </c>
      <c r="P163" s="211">
        <f xml:space="preserve"> INDEX(F_Inputs!$A:$W,MATCH($C163,F_Inputs!$B:$B,0),MATCH(P$87,F_Inputs!$2:$2,0))</f>
        <v>0</v>
      </c>
      <c r="Q163" s="211">
        <f xml:space="preserve"> INDEX(F_Inputs!$A:$W,MATCH($C163,F_Inputs!$B:$B,0),MATCH(Q$87,F_Inputs!$2:$2,0))</f>
        <v>0</v>
      </c>
      <c r="R163" s="173"/>
      <c r="S163" s="173"/>
      <c r="T163" s="142"/>
    </row>
    <row r="164" spans="1:20" s="141" customFormat="1">
      <c r="A164" s="41"/>
      <c r="B164" s="171"/>
      <c r="C164" s="41" t="s">
        <v>295</v>
      </c>
      <c r="D164" s="172"/>
      <c r="E164" s="41" t="str">
        <f xml:space="preserve"> INDEX(F_Inputs!$A:$W,MATCH($C164,F_Inputs!$B:$B,0),MATCH(E$87,F_Inputs!$2:$2,0))</f>
        <v>RCV - CPI(H) bf depreciation - BR - nominal</v>
      </c>
      <c r="F164" s="41"/>
      <c r="G164" s="41" t="str">
        <f xml:space="preserve"> INDEX(F_Inputs!$A:$W,MATCH($C164,F_Inputs!$B:$B,0),MATCH(G$87,F_Inputs!$2:$2,0))</f>
        <v>£m</v>
      </c>
      <c r="H164" s="41"/>
      <c r="I164" s="41"/>
      <c r="J164" s="211">
        <f xml:space="preserve"> INDEX(F_Inputs!$A:$W,MATCH($C164,F_Inputs!$B:$B,0),MATCH(J$87,F_Inputs!$2:$2,0))</f>
        <v>0</v>
      </c>
      <c r="K164" s="211">
        <f xml:space="preserve"> INDEX(F_Inputs!$A:$W,MATCH($C164,F_Inputs!$B:$B,0),MATCH(K$87,F_Inputs!$2:$2,0))</f>
        <v>0</v>
      </c>
      <c r="L164" s="211">
        <f xml:space="preserve"> INDEX(F_Inputs!$A:$W,MATCH($C164,F_Inputs!$B:$B,0),MATCH(L$87,F_Inputs!$2:$2,0))</f>
        <v>0</v>
      </c>
      <c r="M164" s="211">
        <f xml:space="preserve"> INDEX(F_Inputs!$A:$W,MATCH($C164,F_Inputs!$B:$B,0),MATCH(M$87,F_Inputs!$2:$2,0))</f>
        <v>0</v>
      </c>
      <c r="N164" s="211">
        <f xml:space="preserve"> INDEX(F_Inputs!$A:$W,MATCH($C164,F_Inputs!$B:$B,0),MATCH(N$87,F_Inputs!$2:$2,0))</f>
        <v>0</v>
      </c>
      <c r="O164" s="211">
        <f xml:space="preserve"> INDEX(F_Inputs!$A:$W,MATCH($C164,F_Inputs!$B:$B,0),MATCH(O$87,F_Inputs!$2:$2,0))</f>
        <v>0</v>
      </c>
      <c r="P164" s="211">
        <f xml:space="preserve"> INDEX(F_Inputs!$A:$W,MATCH($C164,F_Inputs!$B:$B,0),MATCH(P$87,F_Inputs!$2:$2,0))</f>
        <v>0</v>
      </c>
      <c r="Q164" s="211">
        <f xml:space="preserve"> INDEX(F_Inputs!$A:$W,MATCH($C164,F_Inputs!$B:$B,0),MATCH(Q$87,F_Inputs!$2:$2,0))</f>
        <v>0</v>
      </c>
      <c r="R164" s="173"/>
      <c r="S164" s="173"/>
      <c r="T164" s="142"/>
    </row>
    <row r="165" spans="1:20" s="141" customFormat="1">
      <c r="A165" s="41"/>
      <c r="B165" s="171"/>
      <c r="C165" s="41" t="s">
        <v>297</v>
      </c>
      <c r="D165" s="172"/>
      <c r="E165" s="41" t="str">
        <f xml:space="preserve"> INDEX(F_Inputs!$A:$W,MATCH($C165,F_Inputs!$B:$B,0),MATCH(E$87,F_Inputs!$2:$2,0))</f>
        <v>Other adjustments CPI(H) - BR - nominal</v>
      </c>
      <c r="F165" s="41"/>
      <c r="G165" s="41" t="str">
        <f xml:space="preserve"> INDEX(F_Inputs!$A:$W,MATCH($C165,F_Inputs!$B:$B,0),MATCH(G$87,F_Inputs!$2:$2,0))</f>
        <v>£m</v>
      </c>
      <c r="H165" s="41"/>
      <c r="I165" s="41"/>
      <c r="J165" s="211">
        <f xml:space="preserve"> INDEX(F_Inputs!$A:$W,MATCH($C165,F_Inputs!$B:$B,0),MATCH(J$87,F_Inputs!$2:$2,0))</f>
        <v>0</v>
      </c>
      <c r="K165" s="211">
        <f xml:space="preserve"> INDEX(F_Inputs!$A:$W,MATCH($C165,F_Inputs!$B:$B,0),MATCH(K$87,F_Inputs!$2:$2,0))</f>
        <v>0</v>
      </c>
      <c r="L165" s="211">
        <f xml:space="preserve"> INDEX(F_Inputs!$A:$W,MATCH($C165,F_Inputs!$B:$B,0),MATCH(L$87,F_Inputs!$2:$2,0))</f>
        <v>0</v>
      </c>
      <c r="M165" s="211">
        <f xml:space="preserve"> INDEX(F_Inputs!$A:$W,MATCH($C165,F_Inputs!$B:$B,0),MATCH(M$87,F_Inputs!$2:$2,0))</f>
        <v>0</v>
      </c>
      <c r="N165" s="211">
        <f xml:space="preserve"> INDEX(F_Inputs!$A:$W,MATCH($C165,F_Inputs!$B:$B,0),MATCH(N$87,F_Inputs!$2:$2,0))</f>
        <v>0</v>
      </c>
      <c r="O165" s="211">
        <f xml:space="preserve"> INDEX(F_Inputs!$A:$W,MATCH($C165,F_Inputs!$B:$B,0),MATCH(O$87,F_Inputs!$2:$2,0))</f>
        <v>0</v>
      </c>
      <c r="P165" s="211">
        <f xml:space="preserve"> INDEX(F_Inputs!$A:$W,MATCH($C165,F_Inputs!$B:$B,0),MATCH(P$87,F_Inputs!$2:$2,0))</f>
        <v>0</v>
      </c>
      <c r="Q165" s="211">
        <f xml:space="preserve"> INDEX(F_Inputs!$A:$W,MATCH($C165,F_Inputs!$B:$B,0),MATCH(Q$87,F_Inputs!$2:$2,0))</f>
        <v>0</v>
      </c>
      <c r="R165" s="173"/>
      <c r="S165" s="173"/>
      <c r="T165" s="142"/>
    </row>
    <row r="166" spans="1:20" s="141" customFormat="1">
      <c r="A166" s="41"/>
      <c r="B166" s="171"/>
      <c r="C166" s="41" t="s">
        <v>299</v>
      </c>
      <c r="D166" s="172"/>
      <c r="E166" s="41" t="str">
        <f xml:space="preserve"> INDEX(F_Inputs!$A:$W,MATCH($C166,F_Inputs!$B:$B,0),MATCH(E$87,F_Inputs!$2:$2,0))</f>
        <v>RCV CPI(H) bf balance - BR - real</v>
      </c>
      <c r="F166" s="41"/>
      <c r="G166" s="41" t="str">
        <f xml:space="preserve"> INDEX(F_Inputs!$A:$W,MATCH($C166,F_Inputs!$B:$B,0),MATCH(G$87,F_Inputs!$2:$2,0))</f>
        <v>£m</v>
      </c>
      <c r="H166" s="41"/>
      <c r="I166" s="41"/>
      <c r="J166" s="211">
        <f xml:space="preserve"> INDEX(F_Inputs!$A:$W,MATCH($C166,F_Inputs!$B:$B,0),MATCH(J$87,F_Inputs!$2:$2,0))</f>
        <v>0</v>
      </c>
      <c r="K166" s="211">
        <f xml:space="preserve"> INDEX(F_Inputs!$A:$W,MATCH($C166,F_Inputs!$B:$B,0),MATCH(K$87,F_Inputs!$2:$2,0))</f>
        <v>0</v>
      </c>
      <c r="L166" s="211">
        <f xml:space="preserve"> INDEX(F_Inputs!$A:$W,MATCH($C166,F_Inputs!$B:$B,0),MATCH(L$87,F_Inputs!$2:$2,0))</f>
        <v>0</v>
      </c>
      <c r="M166" s="211">
        <f xml:space="preserve"> INDEX(F_Inputs!$A:$W,MATCH($C166,F_Inputs!$B:$B,0),MATCH(M$87,F_Inputs!$2:$2,0))</f>
        <v>0</v>
      </c>
      <c r="N166" s="211">
        <f xml:space="preserve"> INDEX(F_Inputs!$A:$W,MATCH($C166,F_Inputs!$B:$B,0),MATCH(N$87,F_Inputs!$2:$2,0))</f>
        <v>0</v>
      </c>
      <c r="O166" s="211">
        <f xml:space="preserve"> INDEX(F_Inputs!$A:$W,MATCH($C166,F_Inputs!$B:$B,0),MATCH(O$87,F_Inputs!$2:$2,0))</f>
        <v>0</v>
      </c>
      <c r="P166" s="211">
        <f xml:space="preserve"> INDEX(F_Inputs!$A:$W,MATCH($C166,F_Inputs!$B:$B,0),MATCH(P$87,F_Inputs!$2:$2,0))</f>
        <v>0</v>
      </c>
      <c r="Q166" s="211">
        <f xml:space="preserve"> INDEX(F_Inputs!$A:$W,MATCH($C166,F_Inputs!$B:$B,0),MATCH(Q$87,F_Inputs!$2:$2,0))</f>
        <v>0</v>
      </c>
      <c r="R166" s="173"/>
      <c r="S166" s="173"/>
      <c r="T166" s="142"/>
    </row>
    <row r="167" spans="1:20" s="141" customFormat="1">
      <c r="A167" s="41"/>
      <c r="B167" s="171"/>
      <c r="C167" s="41" t="s">
        <v>301</v>
      </c>
      <c r="D167" s="172"/>
      <c r="E167" s="41" t="str">
        <f xml:space="preserve"> INDEX(F_Inputs!$A:$W,MATCH($C167,F_Inputs!$B:$B,0),MATCH(E$87,F_Inputs!$2:$2,0))</f>
        <v>RCV additions balance BEG - BR - nominal</v>
      </c>
      <c r="F167" s="41"/>
      <c r="G167" s="41" t="str">
        <f xml:space="preserve"> INDEX(F_Inputs!$A:$W,MATCH($C167,F_Inputs!$B:$B,0),MATCH(G$87,F_Inputs!$2:$2,0))</f>
        <v>£m</v>
      </c>
      <c r="H167" s="41"/>
      <c r="I167" s="41"/>
      <c r="J167" s="211">
        <f xml:space="preserve"> INDEX(F_Inputs!$A:$W,MATCH($C167,F_Inputs!$B:$B,0),MATCH(J$87,F_Inputs!$2:$2,0))</f>
        <v>0</v>
      </c>
      <c r="K167" s="211">
        <f xml:space="preserve"> INDEX(F_Inputs!$A:$W,MATCH($C167,F_Inputs!$B:$B,0),MATCH(K$87,F_Inputs!$2:$2,0))</f>
        <v>0</v>
      </c>
      <c r="L167" s="211">
        <f xml:space="preserve"> INDEX(F_Inputs!$A:$W,MATCH($C167,F_Inputs!$B:$B,0),MATCH(L$87,F_Inputs!$2:$2,0))</f>
        <v>0</v>
      </c>
      <c r="M167" s="211">
        <f xml:space="preserve"> INDEX(F_Inputs!$A:$W,MATCH($C167,F_Inputs!$B:$B,0),MATCH(M$87,F_Inputs!$2:$2,0))</f>
        <v>0</v>
      </c>
      <c r="N167" s="211">
        <f xml:space="preserve"> INDEX(F_Inputs!$A:$W,MATCH($C167,F_Inputs!$B:$B,0),MATCH(N$87,F_Inputs!$2:$2,0))</f>
        <v>0</v>
      </c>
      <c r="O167" s="211">
        <f xml:space="preserve"> INDEX(F_Inputs!$A:$W,MATCH($C167,F_Inputs!$B:$B,0),MATCH(O$87,F_Inputs!$2:$2,0))</f>
        <v>0</v>
      </c>
      <c r="P167" s="211">
        <f xml:space="preserve"> INDEX(F_Inputs!$A:$W,MATCH($C167,F_Inputs!$B:$B,0),MATCH(P$87,F_Inputs!$2:$2,0))</f>
        <v>0</v>
      </c>
      <c r="Q167" s="211">
        <f xml:space="preserve"> INDEX(F_Inputs!$A:$W,MATCH($C167,F_Inputs!$B:$B,0),MATCH(Q$87,F_Inputs!$2:$2,0))</f>
        <v>0</v>
      </c>
      <c r="R167" s="173"/>
      <c r="S167" s="173"/>
      <c r="T167" s="142"/>
    </row>
    <row r="168" spans="1:20" s="141" customFormat="1">
      <c r="A168" s="41"/>
      <c r="B168" s="171"/>
      <c r="C168" s="41" t="s">
        <v>303</v>
      </c>
      <c r="D168" s="172"/>
      <c r="E168" s="41" t="str">
        <f xml:space="preserve"> INDEX(F_Inputs!$A:$W,MATCH($C168,F_Inputs!$B:$B,0),MATCH(E$87,F_Inputs!$2:$2,0))</f>
        <v>Indexation of RCV additions b/f - BR - nominal</v>
      </c>
      <c r="F168" s="41"/>
      <c r="G168" s="41" t="str">
        <f xml:space="preserve"> INDEX(F_Inputs!$A:$W,MATCH($C168,F_Inputs!$B:$B,0),MATCH(G$87,F_Inputs!$2:$2,0))</f>
        <v>£m</v>
      </c>
      <c r="H168" s="41"/>
      <c r="I168" s="41"/>
      <c r="J168" s="211">
        <f xml:space="preserve"> INDEX(F_Inputs!$A:$W,MATCH($C168,F_Inputs!$B:$B,0),MATCH(J$87,F_Inputs!$2:$2,0))</f>
        <v>0</v>
      </c>
      <c r="K168" s="211">
        <f xml:space="preserve"> INDEX(F_Inputs!$A:$W,MATCH($C168,F_Inputs!$B:$B,0),MATCH(K$87,F_Inputs!$2:$2,0))</f>
        <v>0</v>
      </c>
      <c r="L168" s="211">
        <f xml:space="preserve"> INDEX(F_Inputs!$A:$W,MATCH($C168,F_Inputs!$B:$B,0),MATCH(L$87,F_Inputs!$2:$2,0))</f>
        <v>0</v>
      </c>
      <c r="M168" s="211">
        <f xml:space="preserve"> INDEX(F_Inputs!$A:$W,MATCH($C168,F_Inputs!$B:$B,0),MATCH(M$87,F_Inputs!$2:$2,0))</f>
        <v>0</v>
      </c>
      <c r="N168" s="211">
        <f xml:space="preserve"> INDEX(F_Inputs!$A:$W,MATCH($C168,F_Inputs!$B:$B,0),MATCH(N$87,F_Inputs!$2:$2,0))</f>
        <v>0</v>
      </c>
      <c r="O168" s="211">
        <f xml:space="preserve"> INDEX(F_Inputs!$A:$W,MATCH($C168,F_Inputs!$B:$B,0),MATCH(O$87,F_Inputs!$2:$2,0))</f>
        <v>0</v>
      </c>
      <c r="P168" s="211">
        <f xml:space="preserve"> INDEX(F_Inputs!$A:$W,MATCH($C168,F_Inputs!$B:$B,0),MATCH(P$87,F_Inputs!$2:$2,0))</f>
        <v>0</v>
      </c>
      <c r="Q168" s="211">
        <f xml:space="preserve"> INDEX(F_Inputs!$A:$W,MATCH($C168,F_Inputs!$B:$B,0),MATCH(Q$87,F_Inputs!$2:$2,0))</f>
        <v>0</v>
      </c>
      <c r="R168" s="173"/>
      <c r="S168" s="173"/>
      <c r="T168" s="142"/>
    </row>
    <row r="169" spans="1:20" s="141" customFormat="1">
      <c r="A169" s="41"/>
      <c r="B169" s="171"/>
      <c r="C169" s="41" t="s">
        <v>305</v>
      </c>
      <c r="D169" s="172"/>
      <c r="E169" s="41" t="str">
        <f xml:space="preserve"> INDEX(F_Inputs!$A:$W,MATCH($C169,F_Inputs!$B:$B,0),MATCH(E$87,F_Inputs!$2:$2,0))</f>
        <v>Bio resources: Non-PAYG Totex - nominal</v>
      </c>
      <c r="F169" s="41"/>
      <c r="G169" s="41" t="str">
        <f xml:space="preserve"> INDEX(F_Inputs!$A:$W,MATCH($C169,F_Inputs!$B:$B,0),MATCH(G$87,F_Inputs!$2:$2,0))</f>
        <v>£m</v>
      </c>
      <c r="H169" s="41"/>
      <c r="I169" s="41"/>
      <c r="J169" s="211">
        <f xml:space="preserve"> INDEX(F_Inputs!$A:$W,MATCH($C169,F_Inputs!$B:$B,0),MATCH(J$87,F_Inputs!$2:$2,0))</f>
        <v>0</v>
      </c>
      <c r="K169" s="211">
        <f xml:space="preserve"> INDEX(F_Inputs!$A:$W,MATCH($C169,F_Inputs!$B:$B,0),MATCH(K$87,F_Inputs!$2:$2,0))</f>
        <v>0</v>
      </c>
      <c r="L169" s="211">
        <f xml:space="preserve"> INDEX(F_Inputs!$A:$W,MATCH($C169,F_Inputs!$B:$B,0),MATCH(L$87,F_Inputs!$2:$2,0))</f>
        <v>0</v>
      </c>
      <c r="M169" s="211">
        <f xml:space="preserve"> INDEX(F_Inputs!$A:$W,MATCH($C169,F_Inputs!$B:$B,0),MATCH(M$87,F_Inputs!$2:$2,0))</f>
        <v>0</v>
      </c>
      <c r="N169" s="211">
        <f xml:space="preserve"> INDEX(F_Inputs!$A:$W,MATCH($C169,F_Inputs!$B:$B,0),MATCH(N$87,F_Inputs!$2:$2,0))</f>
        <v>0</v>
      </c>
      <c r="O169" s="211">
        <f xml:space="preserve"> INDEX(F_Inputs!$A:$W,MATCH($C169,F_Inputs!$B:$B,0),MATCH(O$87,F_Inputs!$2:$2,0))</f>
        <v>0</v>
      </c>
      <c r="P169" s="211">
        <f xml:space="preserve"> INDEX(F_Inputs!$A:$W,MATCH($C169,F_Inputs!$B:$B,0),MATCH(P$87,F_Inputs!$2:$2,0))</f>
        <v>0</v>
      </c>
      <c r="Q169" s="211">
        <f xml:space="preserve"> INDEX(F_Inputs!$A:$W,MATCH($C169,F_Inputs!$B:$B,0),MATCH(Q$87,F_Inputs!$2:$2,0))</f>
        <v>0</v>
      </c>
      <c r="R169" s="173"/>
      <c r="S169" s="173"/>
      <c r="T169" s="142"/>
    </row>
    <row r="170" spans="1:20" s="141" customFormat="1">
      <c r="A170" s="41"/>
      <c r="B170" s="171"/>
      <c r="C170" s="41" t="s">
        <v>307</v>
      </c>
      <c r="D170" s="172"/>
      <c r="E170" s="41" t="str">
        <f xml:space="preserve"> INDEX(F_Inputs!$A:$W,MATCH($C170,F_Inputs!$B:$B,0),MATCH(E$87,F_Inputs!$2:$2,0))</f>
        <v>RCV additions depreciation - BR - nominal POS</v>
      </c>
      <c r="F170" s="41"/>
      <c r="G170" s="41" t="str">
        <f xml:space="preserve"> INDEX(F_Inputs!$A:$W,MATCH($C170,F_Inputs!$B:$B,0),MATCH(G$87,F_Inputs!$2:$2,0))</f>
        <v>£m</v>
      </c>
      <c r="H170" s="41"/>
      <c r="I170" s="41"/>
      <c r="J170" s="211">
        <f xml:space="preserve"> INDEX(F_Inputs!$A:$W,MATCH($C170,F_Inputs!$B:$B,0),MATCH(J$87,F_Inputs!$2:$2,0))</f>
        <v>0</v>
      </c>
      <c r="K170" s="211">
        <f xml:space="preserve"> INDEX(F_Inputs!$A:$W,MATCH($C170,F_Inputs!$B:$B,0),MATCH(K$87,F_Inputs!$2:$2,0))</f>
        <v>0</v>
      </c>
      <c r="L170" s="211">
        <f xml:space="preserve"> INDEX(F_Inputs!$A:$W,MATCH($C170,F_Inputs!$B:$B,0),MATCH(L$87,F_Inputs!$2:$2,0))</f>
        <v>0</v>
      </c>
      <c r="M170" s="211">
        <f xml:space="preserve"> INDEX(F_Inputs!$A:$W,MATCH($C170,F_Inputs!$B:$B,0),MATCH(M$87,F_Inputs!$2:$2,0))</f>
        <v>0</v>
      </c>
      <c r="N170" s="211">
        <f xml:space="preserve"> INDEX(F_Inputs!$A:$W,MATCH($C170,F_Inputs!$B:$B,0),MATCH(N$87,F_Inputs!$2:$2,0))</f>
        <v>0</v>
      </c>
      <c r="O170" s="211">
        <f xml:space="preserve"> INDEX(F_Inputs!$A:$W,MATCH($C170,F_Inputs!$B:$B,0),MATCH(O$87,F_Inputs!$2:$2,0))</f>
        <v>0</v>
      </c>
      <c r="P170" s="211">
        <f xml:space="preserve"> INDEX(F_Inputs!$A:$W,MATCH($C170,F_Inputs!$B:$B,0),MATCH(P$87,F_Inputs!$2:$2,0))</f>
        <v>0</v>
      </c>
      <c r="Q170" s="211">
        <f xml:space="preserve"> INDEX(F_Inputs!$A:$W,MATCH($C170,F_Inputs!$B:$B,0),MATCH(Q$87,F_Inputs!$2:$2,0))</f>
        <v>0</v>
      </c>
      <c r="R170" s="173"/>
      <c r="S170" s="173"/>
      <c r="T170" s="142"/>
    </row>
    <row r="171" spans="1:20" s="141" customFormat="1">
      <c r="A171" s="41"/>
      <c r="B171" s="171"/>
      <c r="C171" s="41" t="s">
        <v>309</v>
      </c>
      <c r="D171" s="172"/>
      <c r="E171" s="41" t="str">
        <f xml:space="preserve"> INDEX(F_Inputs!$A:$W,MATCH($C171,F_Inputs!$B:$B,0),MATCH(E$87,F_Inputs!$2:$2,0))</f>
        <v>RCV additions balance - BR - real</v>
      </c>
      <c r="F171" s="41"/>
      <c r="G171" s="41" t="str">
        <f xml:space="preserve"> INDEX(F_Inputs!$A:$W,MATCH($C171,F_Inputs!$B:$B,0),MATCH(G$87,F_Inputs!$2:$2,0))</f>
        <v>£m</v>
      </c>
      <c r="H171" s="41"/>
      <c r="I171" s="41"/>
      <c r="J171" s="211">
        <f xml:space="preserve"> INDEX(F_Inputs!$A:$W,MATCH($C171,F_Inputs!$B:$B,0),MATCH(J$87,F_Inputs!$2:$2,0))</f>
        <v>0</v>
      </c>
      <c r="K171" s="211">
        <f xml:space="preserve"> INDEX(F_Inputs!$A:$W,MATCH($C171,F_Inputs!$B:$B,0),MATCH(K$87,F_Inputs!$2:$2,0))</f>
        <v>0</v>
      </c>
      <c r="L171" s="211">
        <f xml:space="preserve"> INDEX(F_Inputs!$A:$W,MATCH($C171,F_Inputs!$B:$B,0),MATCH(L$87,F_Inputs!$2:$2,0))</f>
        <v>0</v>
      </c>
      <c r="M171" s="211">
        <f xml:space="preserve"> INDEX(F_Inputs!$A:$W,MATCH($C171,F_Inputs!$B:$B,0),MATCH(M$87,F_Inputs!$2:$2,0))</f>
        <v>0</v>
      </c>
      <c r="N171" s="211">
        <f xml:space="preserve"> INDEX(F_Inputs!$A:$W,MATCH($C171,F_Inputs!$B:$B,0),MATCH(N$87,F_Inputs!$2:$2,0))</f>
        <v>0</v>
      </c>
      <c r="O171" s="211">
        <f xml:space="preserve"> INDEX(F_Inputs!$A:$W,MATCH($C171,F_Inputs!$B:$B,0),MATCH(O$87,F_Inputs!$2:$2,0))</f>
        <v>0</v>
      </c>
      <c r="P171" s="211">
        <f xml:space="preserve"> INDEX(F_Inputs!$A:$W,MATCH($C171,F_Inputs!$B:$B,0),MATCH(P$87,F_Inputs!$2:$2,0))</f>
        <v>0</v>
      </c>
      <c r="Q171" s="211">
        <f xml:space="preserve"> INDEX(F_Inputs!$A:$W,MATCH($C171,F_Inputs!$B:$B,0),MATCH(Q$87,F_Inputs!$2:$2,0))</f>
        <v>0</v>
      </c>
      <c r="R171" s="173"/>
      <c r="S171" s="173"/>
      <c r="T171" s="142"/>
    </row>
    <row r="172" spans="1:20" s="141" customFormat="1">
      <c r="A172" s="41"/>
      <c r="B172" s="171"/>
      <c r="C172" s="41" t="s">
        <v>311</v>
      </c>
      <c r="D172" s="172"/>
      <c r="E172" s="41" t="str">
        <f xml:space="preserve"> INDEX(F_Inputs!$A:$W,MATCH($C172,F_Inputs!$B:$B,0),MATCH(E$87,F_Inputs!$2:$2,0))</f>
        <v>RCV balance - BR BEG - nominal</v>
      </c>
      <c r="F172" s="41"/>
      <c r="G172" s="41" t="str">
        <f xml:space="preserve"> INDEX(F_Inputs!$A:$W,MATCH($C172,F_Inputs!$B:$B,0),MATCH(G$87,F_Inputs!$2:$2,0))</f>
        <v>£m</v>
      </c>
      <c r="H172" s="41"/>
      <c r="I172" s="41"/>
      <c r="J172" s="211">
        <f xml:space="preserve"> INDEX(F_Inputs!$A:$W,MATCH($C172,F_Inputs!$B:$B,0),MATCH(J$87,F_Inputs!$2:$2,0))</f>
        <v>0</v>
      </c>
      <c r="K172" s="211">
        <f xml:space="preserve"> INDEX(F_Inputs!$A:$W,MATCH($C172,F_Inputs!$B:$B,0),MATCH(K$87,F_Inputs!$2:$2,0))</f>
        <v>0</v>
      </c>
      <c r="L172" s="211">
        <f xml:space="preserve"> INDEX(F_Inputs!$A:$W,MATCH($C172,F_Inputs!$B:$B,0),MATCH(L$87,F_Inputs!$2:$2,0))</f>
        <v>0</v>
      </c>
      <c r="M172" s="211">
        <f xml:space="preserve"> INDEX(F_Inputs!$A:$W,MATCH($C172,F_Inputs!$B:$B,0),MATCH(M$87,F_Inputs!$2:$2,0))</f>
        <v>0</v>
      </c>
      <c r="N172" s="211">
        <f xml:space="preserve"> INDEX(F_Inputs!$A:$W,MATCH($C172,F_Inputs!$B:$B,0),MATCH(N$87,F_Inputs!$2:$2,0))</f>
        <v>0</v>
      </c>
      <c r="O172" s="211">
        <f xml:space="preserve"> INDEX(F_Inputs!$A:$W,MATCH($C172,F_Inputs!$B:$B,0),MATCH(O$87,F_Inputs!$2:$2,0))</f>
        <v>0</v>
      </c>
      <c r="P172" s="211">
        <f xml:space="preserve"> INDEX(F_Inputs!$A:$W,MATCH($C172,F_Inputs!$B:$B,0),MATCH(P$87,F_Inputs!$2:$2,0))</f>
        <v>0</v>
      </c>
      <c r="Q172" s="211">
        <f xml:space="preserve"> INDEX(F_Inputs!$A:$W,MATCH($C172,F_Inputs!$B:$B,0),MATCH(Q$87,F_Inputs!$2:$2,0))</f>
        <v>0</v>
      </c>
      <c r="R172" s="173"/>
      <c r="S172" s="173"/>
      <c r="T172" s="142"/>
    </row>
    <row r="173" spans="1:20" s="141" customFormat="1">
      <c r="A173" s="41"/>
      <c r="B173" s="171"/>
      <c r="C173" s="41" t="s">
        <v>313</v>
      </c>
      <c r="D173" s="172"/>
      <c r="E173" s="41" t="str">
        <f xml:space="preserve"> INDEX(F_Inputs!$A:$W,MATCH($C173,F_Inputs!$B:$B,0),MATCH(E$87,F_Inputs!$2:$2,0))</f>
        <v>Indexation on RCV balance BEG - BR - nominal</v>
      </c>
      <c r="F173" s="41"/>
      <c r="G173" s="41" t="str">
        <f xml:space="preserve"> INDEX(F_Inputs!$A:$W,MATCH($C173,F_Inputs!$B:$B,0),MATCH(G$87,F_Inputs!$2:$2,0))</f>
        <v>£m</v>
      </c>
      <c r="H173" s="41"/>
      <c r="I173" s="41"/>
      <c r="J173" s="211">
        <f xml:space="preserve"> INDEX(F_Inputs!$A:$W,MATCH($C173,F_Inputs!$B:$B,0),MATCH(J$87,F_Inputs!$2:$2,0))</f>
        <v>0</v>
      </c>
      <c r="K173" s="211">
        <f xml:space="preserve"> INDEX(F_Inputs!$A:$W,MATCH($C173,F_Inputs!$B:$B,0),MATCH(K$87,F_Inputs!$2:$2,0))</f>
        <v>0</v>
      </c>
      <c r="L173" s="211">
        <f xml:space="preserve"> INDEX(F_Inputs!$A:$W,MATCH($C173,F_Inputs!$B:$B,0),MATCH(L$87,F_Inputs!$2:$2,0))</f>
        <v>0</v>
      </c>
      <c r="M173" s="211">
        <f xml:space="preserve"> INDEX(F_Inputs!$A:$W,MATCH($C173,F_Inputs!$B:$B,0),MATCH(M$87,F_Inputs!$2:$2,0))</f>
        <v>0</v>
      </c>
      <c r="N173" s="211">
        <f xml:space="preserve"> INDEX(F_Inputs!$A:$W,MATCH($C173,F_Inputs!$B:$B,0),MATCH(N$87,F_Inputs!$2:$2,0))</f>
        <v>0</v>
      </c>
      <c r="O173" s="211">
        <f xml:space="preserve"> INDEX(F_Inputs!$A:$W,MATCH($C173,F_Inputs!$B:$B,0),MATCH(O$87,F_Inputs!$2:$2,0))</f>
        <v>0</v>
      </c>
      <c r="P173" s="211">
        <f xml:space="preserve"> INDEX(F_Inputs!$A:$W,MATCH($C173,F_Inputs!$B:$B,0),MATCH(P$87,F_Inputs!$2:$2,0))</f>
        <v>0</v>
      </c>
      <c r="Q173" s="211">
        <f xml:space="preserve"> INDEX(F_Inputs!$A:$W,MATCH($C173,F_Inputs!$B:$B,0),MATCH(Q$87,F_Inputs!$2:$2,0))</f>
        <v>0</v>
      </c>
      <c r="R173" s="173"/>
      <c r="S173" s="173"/>
      <c r="T173" s="142"/>
    </row>
    <row r="174" spans="1:20" s="141" customFormat="1">
      <c r="A174" s="41"/>
      <c r="B174" s="171"/>
      <c r="C174" s="41" t="s">
        <v>315</v>
      </c>
      <c r="D174" s="172"/>
      <c r="E174" s="41" t="str">
        <f xml:space="preserve"> INDEX(F_Inputs!$A:$W,MATCH($C174,F_Inputs!$B:$B,0),MATCH(E$87,F_Inputs!$2:$2,0))</f>
        <v>RCV balance - BR - real</v>
      </c>
      <c r="F174" s="41"/>
      <c r="G174" s="41" t="str">
        <f xml:space="preserve"> INDEX(F_Inputs!$A:$W,MATCH($C174,F_Inputs!$B:$B,0),MATCH(G$87,F_Inputs!$2:$2,0))</f>
        <v>£m</v>
      </c>
      <c r="H174" s="41"/>
      <c r="I174" s="41"/>
      <c r="J174" s="211">
        <f xml:space="preserve"> INDEX(F_Inputs!$A:$W,MATCH($C174,F_Inputs!$B:$B,0),MATCH(J$87,F_Inputs!$2:$2,0))</f>
        <v>0</v>
      </c>
      <c r="K174" s="211">
        <f xml:space="preserve"> INDEX(F_Inputs!$A:$W,MATCH($C174,F_Inputs!$B:$B,0),MATCH(K$87,F_Inputs!$2:$2,0))</f>
        <v>0</v>
      </c>
      <c r="L174" s="211">
        <f xml:space="preserve"> INDEX(F_Inputs!$A:$W,MATCH($C174,F_Inputs!$B:$B,0),MATCH(L$87,F_Inputs!$2:$2,0))</f>
        <v>0</v>
      </c>
      <c r="M174" s="211">
        <f xml:space="preserve"> INDEX(F_Inputs!$A:$W,MATCH($C174,F_Inputs!$B:$B,0),MATCH(M$87,F_Inputs!$2:$2,0))</f>
        <v>0</v>
      </c>
      <c r="N174" s="211">
        <f xml:space="preserve"> INDEX(F_Inputs!$A:$W,MATCH($C174,F_Inputs!$B:$B,0),MATCH(N$87,F_Inputs!$2:$2,0))</f>
        <v>0</v>
      </c>
      <c r="O174" s="211">
        <f xml:space="preserve"> INDEX(F_Inputs!$A:$W,MATCH($C174,F_Inputs!$B:$B,0),MATCH(O$87,F_Inputs!$2:$2,0))</f>
        <v>0</v>
      </c>
      <c r="P174" s="211">
        <f xml:space="preserve"> INDEX(F_Inputs!$A:$W,MATCH($C174,F_Inputs!$B:$B,0),MATCH(P$87,F_Inputs!$2:$2,0))</f>
        <v>0</v>
      </c>
      <c r="Q174" s="211">
        <f xml:space="preserve"> INDEX(F_Inputs!$A:$W,MATCH($C174,F_Inputs!$B:$B,0),MATCH(Q$87,F_Inputs!$2:$2,0))</f>
        <v>0</v>
      </c>
      <c r="R174" s="173"/>
      <c r="S174" s="173"/>
      <c r="T174" s="142"/>
    </row>
    <row r="175" spans="1:20" s="288" customFormat="1">
      <c r="A175" s="257"/>
      <c r="B175" s="258"/>
      <c r="C175" s="41" t="s">
        <v>360</v>
      </c>
      <c r="D175" s="256"/>
      <c r="E175" s="197" t="str">
        <f xml:space="preserve"> INDEX(F_Inputs!$A:$W,MATCH($C175,F_Inputs!$B:$B,0),MATCH(E$87,F_Inputs!$2:$2,0))</f>
        <v>Run-off rate - CPI(H) + RPI wedge - active - BR</v>
      </c>
      <c r="F175" s="197"/>
      <c r="G175" s="197" t="str">
        <f xml:space="preserve"> INDEX(F_Inputs!$A:$W,MATCH($C175,F_Inputs!$B:$B,0),MATCH(G$87,F_Inputs!$2:$2,0))</f>
        <v>%</v>
      </c>
      <c r="H175" s="197"/>
      <c r="I175" s="197"/>
      <c r="J175" s="289">
        <f xml:space="preserve"> INDEX(F_Inputs!$A:$W,MATCH($C175,F_Inputs!$B:$B,0),MATCH(J$87,F_Inputs!$2:$2,0))</f>
        <v>0</v>
      </c>
      <c r="K175" s="289">
        <f xml:space="preserve"> INDEX(F_Inputs!$A:$W,MATCH($C175,F_Inputs!$B:$B,0),MATCH(K$87,F_Inputs!$2:$2,0))</f>
        <v>0</v>
      </c>
      <c r="L175" s="289">
        <f xml:space="preserve"> INDEX(F_Inputs!$A:$W,MATCH($C175,F_Inputs!$B:$B,0),MATCH(L$87,F_Inputs!$2:$2,0))</f>
        <v>0</v>
      </c>
      <c r="M175" s="290">
        <f xml:space="preserve"> INDEX(F_Inputs!$A:$W,MATCH($C175,F_Inputs!$B:$B,0),MATCH(M$87,F_Inputs!$2:$2,0))</f>
        <v>0</v>
      </c>
      <c r="N175" s="290">
        <f xml:space="preserve"> INDEX(F_Inputs!$A:$W,MATCH($C175,F_Inputs!$B:$B,0),MATCH(N$87,F_Inputs!$2:$2,0))</f>
        <v>0</v>
      </c>
      <c r="O175" s="290">
        <f xml:space="preserve"> INDEX(F_Inputs!$A:$W,MATCH($C175,F_Inputs!$B:$B,0),MATCH(O$87,F_Inputs!$2:$2,0))</f>
        <v>0</v>
      </c>
      <c r="P175" s="290">
        <f xml:space="preserve"> INDEX(F_Inputs!$A:$W,MATCH($C175,F_Inputs!$B:$B,0),MATCH(P$87,F_Inputs!$2:$2,0))</f>
        <v>0</v>
      </c>
      <c r="Q175" s="290">
        <f xml:space="preserve"> INDEX(F_Inputs!$A:$W,MATCH($C175,F_Inputs!$B:$B,0),MATCH(Q$87,F_Inputs!$2:$2,0))</f>
        <v>0</v>
      </c>
    </row>
    <row r="176" spans="1:20" s="33" customFormat="1">
      <c r="A176" s="34"/>
      <c r="B176" s="42"/>
      <c r="C176" s="34"/>
      <c r="D176" s="34"/>
      <c r="E176" s="34"/>
      <c r="F176" s="34"/>
      <c r="G176" s="34"/>
      <c r="H176" s="34"/>
      <c r="I176" s="34"/>
      <c r="J176" s="34"/>
      <c r="K176" s="34"/>
      <c r="L176" s="34"/>
      <c r="M176" s="34"/>
      <c r="N176" s="34"/>
      <c r="O176" s="34"/>
      <c r="P176" s="34"/>
      <c r="Q176" s="34"/>
      <c r="R176" s="34"/>
      <c r="S176" s="34"/>
      <c r="T176" s="34"/>
    </row>
    <row r="177" spans="1:20" s="141" customFormat="1">
      <c r="A177" s="41"/>
      <c r="B177" s="171" t="s">
        <v>440</v>
      </c>
      <c r="C177" s="41"/>
      <c r="E177" s="172"/>
      <c r="F177" s="41"/>
      <c r="G177" s="41"/>
      <c r="H177" s="41"/>
      <c r="I177" s="41"/>
      <c r="J177" s="41"/>
      <c r="K177" s="41"/>
      <c r="L177" s="41"/>
      <c r="M177" s="41"/>
      <c r="N177" s="41"/>
      <c r="O177" s="41"/>
      <c r="P177" s="41"/>
      <c r="Q177" s="41"/>
      <c r="R177" s="41"/>
      <c r="S177" s="41"/>
      <c r="T177" s="41"/>
    </row>
    <row r="178" spans="1:20" s="210" customFormat="1">
      <c r="A178" s="41"/>
      <c r="B178" s="171"/>
      <c r="C178" s="41" t="s">
        <v>317</v>
      </c>
      <c r="D178" s="172"/>
      <c r="E178" s="41" t="str">
        <f xml:space="preserve"> INDEX(F_Inputs!$A:$W,MATCH($C178,F_Inputs!$B:$B,0),MATCH(E$87,F_Inputs!$2:$2,0))</f>
        <v>RCV CPI(H) + RPI wedge bf balance BEG - DMMY - nominal</v>
      </c>
      <c r="F178" s="41"/>
      <c r="G178" s="41" t="str">
        <f xml:space="preserve"> INDEX(F_Inputs!$A:$W,MATCH($C178,F_Inputs!$B:$B,0),MATCH(G$87,F_Inputs!$2:$2,0))</f>
        <v>£m</v>
      </c>
      <c r="H178" s="41"/>
      <c r="I178" s="41"/>
      <c r="J178" s="211">
        <f xml:space="preserve"> INDEX(F_Inputs!$A:$W,MATCH($C178,F_Inputs!$B:$B,0),MATCH(J$87,F_Inputs!$2:$2,0))</f>
        <v>0</v>
      </c>
      <c r="K178" s="211">
        <f xml:space="preserve"> INDEX(F_Inputs!$A:$W,MATCH($C178,F_Inputs!$B:$B,0),MATCH(K$87,F_Inputs!$2:$2,0))</f>
        <v>0</v>
      </c>
      <c r="L178" s="211">
        <f xml:space="preserve"> INDEX(F_Inputs!$A:$W,MATCH($C178,F_Inputs!$B:$B,0),MATCH(L$87,F_Inputs!$2:$2,0))</f>
        <v>0</v>
      </c>
      <c r="M178" s="211">
        <f xml:space="preserve"> INDEX(F_Inputs!$A:$W,MATCH($C178,F_Inputs!$B:$B,0),MATCH(M$87,F_Inputs!$2:$2,0))</f>
        <v>5.2080146007555897E-9</v>
      </c>
      <c r="N178" s="211">
        <f xml:space="preserve"> INDEX(F_Inputs!$A:$W,MATCH($C178,F_Inputs!$B:$B,0),MATCH(N$87,F_Inputs!$2:$2,0))</f>
        <v>5.3343510955452099E-9</v>
      </c>
      <c r="O178" s="211">
        <f xml:space="preserve"> INDEX(F_Inputs!$A:$W,MATCH($C178,F_Inputs!$B:$B,0),MATCH(O$87,F_Inputs!$2:$2,0))</f>
        <v>5.4921820017258203E-9</v>
      </c>
      <c r="P178" s="211">
        <f xml:space="preserve"> INDEX(F_Inputs!$A:$W,MATCH($C178,F_Inputs!$B:$B,0),MATCH(P$87,F_Inputs!$2:$2,0))</f>
        <v>5.6652059639735597E-9</v>
      </c>
      <c r="Q178" s="211">
        <f xml:space="preserve"> INDEX(F_Inputs!$A:$W,MATCH($C178,F_Inputs!$B:$B,0),MATCH(Q$87,F_Inputs!$2:$2,0))</f>
        <v>5.8464925548207198E-9</v>
      </c>
      <c r="R178" s="142"/>
      <c r="S178" s="142"/>
      <c r="T178" s="142"/>
    </row>
    <row r="179" spans="1:20" s="210" customFormat="1">
      <c r="A179" s="41"/>
      <c r="B179" s="171"/>
      <c r="C179" s="41" t="s">
        <v>319</v>
      </c>
      <c r="D179" s="172"/>
      <c r="E179" s="41" t="str">
        <f xml:space="preserve"> INDEX(F_Inputs!$A:$W,MATCH($C179,F_Inputs!$B:$B,0),MATCH(E$87,F_Inputs!$2:$2,0))</f>
        <v>Indexation on RCV - CPI(H) + RPI wedge bf balance - DMMY - nominal</v>
      </c>
      <c r="F179" s="41"/>
      <c r="G179" s="41" t="str">
        <f xml:space="preserve"> INDEX(F_Inputs!$A:$W,MATCH($C179,F_Inputs!$B:$B,0),MATCH(G$87,F_Inputs!$2:$2,0))</f>
        <v>£m</v>
      </c>
      <c r="H179" s="41"/>
      <c r="I179" s="41"/>
      <c r="J179" s="211">
        <f xml:space="preserve"> INDEX(F_Inputs!$A:$W,MATCH($C179,F_Inputs!$B:$B,0),MATCH(J$87,F_Inputs!$2:$2,0))</f>
        <v>0</v>
      </c>
      <c r="K179" s="211">
        <f xml:space="preserve"> INDEX(F_Inputs!$A:$W,MATCH($C179,F_Inputs!$B:$B,0),MATCH(K$87,F_Inputs!$2:$2,0))</f>
        <v>0</v>
      </c>
      <c r="L179" s="211">
        <f xml:space="preserve"> INDEX(F_Inputs!$A:$W,MATCH($C179,F_Inputs!$B:$B,0),MATCH(L$87,F_Inputs!$2:$2,0))</f>
        <v>0</v>
      </c>
      <c r="M179" s="211">
        <f xml:space="preserve"> INDEX(F_Inputs!$A:$W,MATCH($C179,F_Inputs!$B:$B,0),MATCH(M$87,F_Inputs!$2:$2,0))</f>
        <v>1.2633649478962101E-10</v>
      </c>
      <c r="N179" s="211">
        <f xml:space="preserve"> INDEX(F_Inputs!$A:$W,MATCH($C179,F_Inputs!$B:$B,0),MATCH(N$87,F_Inputs!$2:$2,0))</f>
        <v>1.5783090618061001E-10</v>
      </c>
      <c r="O179" s="211">
        <f xml:space="preserve"> INDEX(F_Inputs!$A:$W,MATCH($C179,F_Inputs!$B:$B,0),MATCH(O$87,F_Inputs!$2:$2,0))</f>
        <v>1.73023962247739E-10</v>
      </c>
      <c r="P179" s="211">
        <f xml:space="preserve"> INDEX(F_Inputs!$A:$W,MATCH($C179,F_Inputs!$B:$B,0),MATCH(P$87,F_Inputs!$2:$2,0))</f>
        <v>1.8128659084715799E-10</v>
      </c>
      <c r="Q179" s="211">
        <f xml:space="preserve"> INDEX(F_Inputs!$A:$W,MATCH($C179,F_Inputs!$B:$B,0),MATCH(Q$87,F_Inputs!$2:$2,0))</f>
        <v>1.8708776175426701E-10</v>
      </c>
      <c r="R179" s="142"/>
      <c r="S179" s="142"/>
      <c r="T179" s="142"/>
    </row>
    <row r="180" spans="1:20" s="210" customFormat="1">
      <c r="A180" s="41"/>
      <c r="B180" s="171"/>
      <c r="C180" s="41" t="s">
        <v>321</v>
      </c>
      <c r="D180" s="172"/>
      <c r="E180" s="41" t="str">
        <f xml:space="preserve"> INDEX(F_Inputs!$A:$W,MATCH($C180,F_Inputs!$B:$B,0),MATCH(E$87,F_Inputs!$2:$2,0))</f>
        <v>RCV - CPI(H) + RPI wedge bf depreciation - DMMY - nominal</v>
      </c>
      <c r="F180" s="41"/>
      <c r="G180" s="41" t="str">
        <f xml:space="preserve"> INDEX(F_Inputs!$A:$W,MATCH($C180,F_Inputs!$B:$B,0),MATCH(G$87,F_Inputs!$2:$2,0))</f>
        <v>£m</v>
      </c>
      <c r="H180" s="41"/>
      <c r="I180" s="41"/>
      <c r="J180" s="211">
        <f xml:space="preserve"> INDEX(F_Inputs!$A:$W,MATCH($C180,F_Inputs!$B:$B,0),MATCH(J$87,F_Inputs!$2:$2,0))</f>
        <v>0</v>
      </c>
      <c r="K180" s="211">
        <f xml:space="preserve"> INDEX(F_Inputs!$A:$W,MATCH($C180,F_Inputs!$B:$B,0),MATCH(K$87,F_Inputs!$2:$2,0))</f>
        <v>0</v>
      </c>
      <c r="L180" s="211">
        <f xml:space="preserve"> INDEX(F_Inputs!$A:$W,MATCH($C180,F_Inputs!$B:$B,0),MATCH(L$87,F_Inputs!$2:$2,0))</f>
        <v>0</v>
      </c>
      <c r="M180" s="211">
        <f xml:space="preserve"> INDEX(F_Inputs!$A:$W,MATCH($C180,F_Inputs!$B:$B,0),MATCH(M$87,F_Inputs!$2:$2,0))</f>
        <v>0</v>
      </c>
      <c r="N180" s="211">
        <f xml:space="preserve"> INDEX(F_Inputs!$A:$W,MATCH($C180,F_Inputs!$B:$B,0),MATCH(N$87,F_Inputs!$2:$2,0))</f>
        <v>0</v>
      </c>
      <c r="O180" s="211">
        <f xml:space="preserve"> INDEX(F_Inputs!$A:$W,MATCH($C180,F_Inputs!$B:$B,0),MATCH(O$87,F_Inputs!$2:$2,0))</f>
        <v>0</v>
      </c>
      <c r="P180" s="211">
        <f xml:space="preserve"> INDEX(F_Inputs!$A:$W,MATCH($C180,F_Inputs!$B:$B,0),MATCH(P$87,F_Inputs!$2:$2,0))</f>
        <v>0</v>
      </c>
      <c r="Q180" s="211">
        <f xml:space="preserve"> INDEX(F_Inputs!$A:$W,MATCH($C180,F_Inputs!$B:$B,0),MATCH(Q$87,F_Inputs!$2:$2,0))</f>
        <v>0</v>
      </c>
      <c r="R180" s="142"/>
      <c r="S180" s="142"/>
      <c r="T180" s="142"/>
    </row>
    <row r="181" spans="1:20" s="210" customFormat="1">
      <c r="A181" s="41"/>
      <c r="B181" s="171"/>
      <c r="C181" s="41" t="s">
        <v>323</v>
      </c>
      <c r="D181" s="172"/>
      <c r="E181" s="41" t="str">
        <f xml:space="preserve"> INDEX(F_Inputs!$A:$W,MATCH($C181,F_Inputs!$B:$B,0),MATCH(E$87,F_Inputs!$2:$2,0))</f>
        <v>RCV CPI(H) + RPI wedge bf balance - DMMY - real</v>
      </c>
      <c r="F181" s="41"/>
      <c r="G181" s="41" t="str">
        <f xml:space="preserve"> INDEX(F_Inputs!$A:$W,MATCH($C181,F_Inputs!$B:$B,0),MATCH(G$87,F_Inputs!$2:$2,0))</f>
        <v>£m</v>
      </c>
      <c r="H181" s="41"/>
      <c r="I181" s="41"/>
      <c r="J181" s="211">
        <f xml:space="preserve"> INDEX(F_Inputs!$A:$W,MATCH($C181,F_Inputs!$B:$B,0),MATCH(J$87,F_Inputs!$2:$2,0))</f>
        <v>0</v>
      </c>
      <c r="K181" s="211">
        <f xml:space="preserve"> INDEX(F_Inputs!$A:$W,MATCH($C181,F_Inputs!$B:$B,0),MATCH(K$87,F_Inputs!$2:$2,0))</f>
        <v>0</v>
      </c>
      <c r="L181" s="211">
        <f xml:space="preserve"> INDEX(F_Inputs!$A:$W,MATCH($C181,F_Inputs!$B:$B,0),MATCH(L$87,F_Inputs!$2:$2,0))</f>
        <v>0</v>
      </c>
      <c r="M181" s="211">
        <f xml:space="preserve"> INDEX(F_Inputs!$A:$W,MATCH($C181,F_Inputs!$B:$B,0),MATCH(M$87,F_Inputs!$2:$2,0))</f>
        <v>5.0216920229704099E-9</v>
      </c>
      <c r="N181" s="211">
        <f xml:space="preserve"> INDEX(F_Inputs!$A:$W,MATCH($C181,F_Inputs!$B:$B,0),MATCH(N$87,F_Inputs!$2:$2,0))</f>
        <v>5.0686855717439797E-9</v>
      </c>
      <c r="O181" s="211">
        <f xml:space="preserve"> INDEX(F_Inputs!$A:$W,MATCH($C181,F_Inputs!$B:$B,0),MATCH(O$87,F_Inputs!$2:$2,0))</f>
        <v>5.12207830107716E-9</v>
      </c>
      <c r="P181" s="211">
        <f xml:space="preserve"> INDEX(F_Inputs!$A:$W,MATCH($C181,F_Inputs!$B:$B,0),MATCH(P$87,F_Inputs!$2:$2,0))</f>
        <v>5.1772622984442998E-9</v>
      </c>
      <c r="Q181" s="211">
        <f xml:space="preserve"> INDEX(F_Inputs!$A:$W,MATCH($C181,F_Inputs!$B:$B,0),MATCH(Q$87,F_Inputs!$2:$2,0))</f>
        <v>5.2330408344706297E-9</v>
      </c>
      <c r="R181" s="142"/>
      <c r="S181" s="142"/>
      <c r="T181" s="142"/>
    </row>
    <row r="182" spans="1:20" s="210" customFormat="1">
      <c r="A182" s="41"/>
      <c r="B182" s="171"/>
      <c r="C182" s="41" t="s">
        <v>325</v>
      </c>
      <c r="D182" s="172"/>
      <c r="E182" s="41" t="str">
        <f xml:space="preserve"> INDEX(F_Inputs!$A:$W,MATCH($C182,F_Inputs!$B:$B,0),MATCH(E$87,F_Inputs!$2:$2,0))</f>
        <v>RCV CPI(H) bf balance BEG - DMMY - nominal</v>
      </c>
      <c r="F182" s="41"/>
      <c r="G182" s="41" t="str">
        <f xml:space="preserve"> INDEX(F_Inputs!$A:$W,MATCH($C182,F_Inputs!$B:$B,0),MATCH(G$87,F_Inputs!$2:$2,0))</f>
        <v>£m</v>
      </c>
      <c r="H182" s="41"/>
      <c r="I182" s="41"/>
      <c r="J182" s="211">
        <f xml:space="preserve"> INDEX(F_Inputs!$A:$W,MATCH($C182,F_Inputs!$B:$B,0),MATCH(J$87,F_Inputs!$2:$2,0))</f>
        <v>0</v>
      </c>
      <c r="K182" s="211">
        <f xml:space="preserve"> INDEX(F_Inputs!$A:$W,MATCH($C182,F_Inputs!$B:$B,0),MATCH(K$87,F_Inputs!$2:$2,0))</f>
        <v>0</v>
      </c>
      <c r="L182" s="211">
        <f xml:space="preserve"> INDEX(F_Inputs!$A:$W,MATCH($C182,F_Inputs!$B:$B,0),MATCH(L$87,F_Inputs!$2:$2,0))</f>
        <v>0</v>
      </c>
      <c r="M182" s="246">
        <f xml:space="preserve"> INDEX(F_Inputs!$A:$W,MATCH($C182,F_Inputs!$B:$B,0),MATCH(M$87,F_Inputs!$2:$2,0))</f>
        <v>5.2080146007555897E-9</v>
      </c>
      <c r="N182" s="211">
        <f xml:space="preserve"> INDEX(F_Inputs!$A:$W,MATCH($C182,F_Inputs!$B:$B,0),MATCH(N$87,F_Inputs!$2:$2,0))</f>
        <v>5.3113084903899102E-9</v>
      </c>
      <c r="O182" s="211">
        <f xml:space="preserve"> INDEX(F_Inputs!$A:$W,MATCH($C182,F_Inputs!$B:$B,0),MATCH(O$87,F_Inputs!$2:$2,0))</f>
        <v>5.4177576454363997E-9</v>
      </c>
      <c r="P182" s="211">
        <f xml:space="preserve"> INDEX(F_Inputs!$A:$W,MATCH($C182,F_Inputs!$B:$B,0),MATCH(P$87,F_Inputs!$2:$2,0))</f>
        <v>5.5301828974209403E-9</v>
      </c>
      <c r="Q182" s="211">
        <f xml:space="preserve"> INDEX(F_Inputs!$A:$W,MATCH($C182,F_Inputs!$B:$B,0),MATCH(Q$87,F_Inputs!$2:$2,0))</f>
        <v>5.6463167382667803E-9</v>
      </c>
      <c r="R182" s="142"/>
      <c r="S182" s="142"/>
      <c r="T182" s="142"/>
    </row>
    <row r="183" spans="1:20" s="210" customFormat="1">
      <c r="A183" s="41"/>
      <c r="B183" s="171"/>
      <c r="C183" s="41" t="s">
        <v>327</v>
      </c>
      <c r="D183" s="172"/>
      <c r="E183" s="41" t="str">
        <f xml:space="preserve"> INDEX(F_Inputs!$A:$W,MATCH($C183,F_Inputs!$B:$B,0),MATCH(E$87,F_Inputs!$2:$2,0))</f>
        <v>Indexation on RCV - CPI(H) bf balance - DMMY - nominal</v>
      </c>
      <c r="F183" s="41"/>
      <c r="G183" s="41" t="str">
        <f xml:space="preserve"> INDEX(F_Inputs!$A:$W,MATCH($C183,F_Inputs!$B:$B,0),MATCH(G$87,F_Inputs!$2:$2,0))</f>
        <v>£m</v>
      </c>
      <c r="H183" s="41"/>
      <c r="I183" s="41"/>
      <c r="J183" s="211">
        <f xml:space="preserve"> INDEX(F_Inputs!$A:$W,MATCH($C183,F_Inputs!$B:$B,0),MATCH(J$87,F_Inputs!$2:$2,0))</f>
        <v>0</v>
      </c>
      <c r="K183" s="211">
        <f xml:space="preserve"> INDEX(F_Inputs!$A:$W,MATCH($C183,F_Inputs!$B:$B,0),MATCH(K$87,F_Inputs!$2:$2,0))</f>
        <v>0</v>
      </c>
      <c r="L183" s="211">
        <f xml:space="preserve"> INDEX(F_Inputs!$A:$W,MATCH($C183,F_Inputs!$B:$B,0),MATCH(L$87,F_Inputs!$2:$2,0))</f>
        <v>0</v>
      </c>
      <c r="M183" s="246">
        <f xml:space="preserve"> INDEX(F_Inputs!$A:$W,MATCH($C183,F_Inputs!$B:$B,0),MATCH(M$87,F_Inputs!$2:$2,0))</f>
        <v>1.03293889634324E-10</v>
      </c>
      <c r="N183" s="211">
        <f xml:space="preserve"> INDEX(F_Inputs!$A:$W,MATCH($C183,F_Inputs!$B:$B,0),MATCH(N$87,F_Inputs!$2:$2,0))</f>
        <v>1.06449155046487E-10</v>
      </c>
      <c r="O183" s="211">
        <f xml:space="preserve"> INDEX(F_Inputs!$A:$W,MATCH($C183,F_Inputs!$B:$B,0),MATCH(O$87,F_Inputs!$2:$2,0))</f>
        <v>1.12425251984535E-10</v>
      </c>
      <c r="P183" s="211">
        <f xml:space="preserve"> INDEX(F_Inputs!$A:$W,MATCH($C183,F_Inputs!$B:$B,0),MATCH(P$87,F_Inputs!$2:$2,0))</f>
        <v>1.1613384084584299E-10</v>
      </c>
      <c r="Q183" s="211">
        <f xml:space="preserve"> INDEX(F_Inputs!$A:$W,MATCH($C183,F_Inputs!$B:$B,0),MATCH(Q$87,F_Inputs!$2:$2,0))</f>
        <v>1.18572651503611E-10</v>
      </c>
      <c r="R183" s="142"/>
      <c r="S183" s="142"/>
      <c r="T183" s="142"/>
    </row>
    <row r="184" spans="1:20" s="210" customFormat="1">
      <c r="A184" s="41"/>
      <c r="B184" s="171"/>
      <c r="C184" s="41" t="s">
        <v>329</v>
      </c>
      <c r="D184" s="172"/>
      <c r="E184" s="41" t="str">
        <f xml:space="preserve"> INDEX(F_Inputs!$A:$W,MATCH($C184,F_Inputs!$B:$B,0),MATCH(E$87,F_Inputs!$2:$2,0))</f>
        <v>RCV other adjustments balance - DMMY - real</v>
      </c>
      <c r="F184" s="41"/>
      <c r="G184" s="41" t="str">
        <f xml:space="preserve"> INDEX(F_Inputs!$A:$W,MATCH($C184,F_Inputs!$B:$B,0),MATCH(G$87,F_Inputs!$2:$2,0))</f>
        <v>£m</v>
      </c>
      <c r="H184" s="41"/>
      <c r="I184" s="41"/>
      <c r="J184" s="246">
        <f xml:space="preserve"> INDEX(F_Inputs!$A:$W,MATCH($C184,F_Inputs!$B:$B,0),MATCH(J$87,F_Inputs!$2:$2,0))</f>
        <v>0</v>
      </c>
      <c r="K184" s="211">
        <f xml:space="preserve"> INDEX(F_Inputs!$A:$W,MATCH($C184,F_Inputs!$B:$B,0),MATCH(K$87,F_Inputs!$2:$2,0))</f>
        <v>0</v>
      </c>
      <c r="L184" s="211">
        <f xml:space="preserve"> INDEX(F_Inputs!$A:$W,MATCH($C184,F_Inputs!$B:$B,0),MATCH(L$87,F_Inputs!$2:$2,0))</f>
        <v>0</v>
      </c>
      <c r="M184" s="211">
        <f xml:space="preserve"> INDEX(F_Inputs!$A:$W,MATCH($C184,F_Inputs!$B:$B,0),MATCH(M$87,F_Inputs!$2:$2,0))</f>
        <v>0</v>
      </c>
      <c r="N184" s="211">
        <f xml:space="preserve"> INDEX(F_Inputs!$A:$W,MATCH($C184,F_Inputs!$B:$B,0),MATCH(N$87,F_Inputs!$2:$2,0))</f>
        <v>0</v>
      </c>
      <c r="O184" s="211">
        <f xml:space="preserve"> INDEX(F_Inputs!$A:$W,MATCH($C184,F_Inputs!$B:$B,0),MATCH(O$87,F_Inputs!$2:$2,0))</f>
        <v>0</v>
      </c>
      <c r="P184" s="211">
        <f xml:space="preserve"> INDEX(F_Inputs!$A:$W,MATCH($C184,F_Inputs!$B:$B,0),MATCH(P$87,F_Inputs!$2:$2,0))</f>
        <v>0</v>
      </c>
      <c r="Q184" s="211">
        <f xml:space="preserve"> INDEX(F_Inputs!$A:$W,MATCH($C184,F_Inputs!$B:$B,0),MATCH(Q$87,F_Inputs!$2:$2,0))</f>
        <v>0</v>
      </c>
      <c r="R184" s="142"/>
      <c r="S184" s="142"/>
      <c r="T184" s="142"/>
    </row>
    <row r="185" spans="1:20" s="210" customFormat="1">
      <c r="A185" s="41"/>
      <c r="B185" s="171"/>
      <c r="C185" s="41" t="s">
        <v>1407</v>
      </c>
      <c r="D185" s="172"/>
      <c r="E185" s="41" t="str">
        <f xml:space="preserve"> INDEX(F_Inputs!$A:$W,MATCH($C185,F_Inputs!$B:$B,0),MATCH(E$87,F_Inputs!$2:$2,0))</f>
        <v>Indexation on RCV other adjustments balance BEG - DMMY - nominal</v>
      </c>
      <c r="F185" s="41"/>
      <c r="G185" s="41" t="str">
        <f xml:space="preserve"> INDEX(F_Inputs!$A:$W,MATCH($C185,F_Inputs!$B:$B,0),MATCH(G$87,F_Inputs!$2:$2,0))</f>
        <v>£m</v>
      </c>
      <c r="H185" s="41"/>
      <c r="I185" s="41"/>
      <c r="J185" s="246">
        <f xml:space="preserve"> INDEX(F_Inputs!$A:$W,MATCH($C185,F_Inputs!$B:$B,0),MATCH(J$87,F_Inputs!$2:$2,0))</f>
        <v>0</v>
      </c>
      <c r="K185" s="211">
        <f xml:space="preserve"> INDEX(F_Inputs!$A:$W,MATCH($C185,F_Inputs!$B:$B,0),MATCH(K$87,F_Inputs!$2:$2,0))</f>
        <v>0</v>
      </c>
      <c r="L185" s="211">
        <f xml:space="preserve"> INDEX(F_Inputs!$A:$W,MATCH($C185,F_Inputs!$B:$B,0),MATCH(L$87,F_Inputs!$2:$2,0))</f>
        <v>0</v>
      </c>
      <c r="M185" s="211">
        <f xml:space="preserve"> INDEX(F_Inputs!$A:$W,MATCH($C185,F_Inputs!$B:$B,0),MATCH(M$87,F_Inputs!$2:$2,0))</f>
        <v>0</v>
      </c>
      <c r="N185" s="211">
        <f xml:space="preserve"> INDEX(F_Inputs!$A:$W,MATCH($C185,F_Inputs!$B:$B,0),MATCH(N$87,F_Inputs!$2:$2,0))</f>
        <v>0</v>
      </c>
      <c r="O185" s="211">
        <f xml:space="preserve"> INDEX(F_Inputs!$A:$W,MATCH($C185,F_Inputs!$B:$B,0),MATCH(O$87,F_Inputs!$2:$2,0))</f>
        <v>0</v>
      </c>
      <c r="P185" s="211">
        <f xml:space="preserve"> INDEX(F_Inputs!$A:$W,MATCH($C185,F_Inputs!$B:$B,0),MATCH(P$87,F_Inputs!$2:$2,0))</f>
        <v>0</v>
      </c>
      <c r="Q185" s="211">
        <f xml:space="preserve"> INDEX(F_Inputs!$A:$W,MATCH($C185,F_Inputs!$B:$B,0),MATCH(Q$87,F_Inputs!$2:$2,0))</f>
        <v>0</v>
      </c>
      <c r="R185" s="142"/>
      <c r="S185" s="142"/>
      <c r="T185" s="142"/>
    </row>
    <row r="186" spans="1:20" s="210" customFormat="1">
      <c r="A186" s="41"/>
      <c r="B186" s="171"/>
      <c r="C186" s="41" t="s">
        <v>331</v>
      </c>
      <c r="D186" s="172"/>
      <c r="E186" s="41" t="str">
        <f xml:space="preserve"> INDEX(F_Inputs!$A:$W,MATCH($C186,F_Inputs!$B:$B,0),MATCH(E$87,F_Inputs!$2:$2,0))</f>
        <v>RCV - CPI(H) bf depreciation - DMMY - nominal</v>
      </c>
      <c r="F186" s="41"/>
      <c r="G186" s="41" t="str">
        <f xml:space="preserve"> INDEX(F_Inputs!$A:$W,MATCH($C186,F_Inputs!$B:$B,0),MATCH(G$87,F_Inputs!$2:$2,0))</f>
        <v>£m</v>
      </c>
      <c r="H186" s="41"/>
      <c r="I186" s="41"/>
      <c r="J186" s="211">
        <f xml:space="preserve"> INDEX(F_Inputs!$A:$W,MATCH($C186,F_Inputs!$B:$B,0),MATCH(J$87,F_Inputs!$2:$2,0))</f>
        <v>0</v>
      </c>
      <c r="K186" s="211">
        <f xml:space="preserve"> INDEX(F_Inputs!$A:$W,MATCH($C186,F_Inputs!$B:$B,0),MATCH(K$87,F_Inputs!$2:$2,0))</f>
        <v>0</v>
      </c>
      <c r="L186" s="211">
        <f xml:space="preserve"> INDEX(F_Inputs!$A:$W,MATCH($C186,F_Inputs!$B:$B,0),MATCH(L$87,F_Inputs!$2:$2,0))</f>
        <v>0</v>
      </c>
      <c r="M186" s="211">
        <f xml:space="preserve"> INDEX(F_Inputs!$A:$W,MATCH($C186,F_Inputs!$B:$B,0),MATCH(M$87,F_Inputs!$2:$2,0))</f>
        <v>0</v>
      </c>
      <c r="N186" s="211">
        <f xml:space="preserve"> INDEX(F_Inputs!$A:$W,MATCH($C186,F_Inputs!$B:$B,0),MATCH(N$87,F_Inputs!$2:$2,0))</f>
        <v>0</v>
      </c>
      <c r="O186" s="211">
        <f xml:space="preserve"> INDEX(F_Inputs!$A:$W,MATCH($C186,F_Inputs!$B:$B,0),MATCH(O$87,F_Inputs!$2:$2,0))</f>
        <v>0</v>
      </c>
      <c r="P186" s="211">
        <f xml:space="preserve"> INDEX(F_Inputs!$A:$W,MATCH($C186,F_Inputs!$B:$B,0),MATCH(P$87,F_Inputs!$2:$2,0))</f>
        <v>0</v>
      </c>
      <c r="Q186" s="211">
        <f xml:space="preserve"> INDEX(F_Inputs!$A:$W,MATCH($C186,F_Inputs!$B:$B,0),MATCH(Q$87,F_Inputs!$2:$2,0))</f>
        <v>0</v>
      </c>
      <c r="R186" s="142"/>
      <c r="S186" s="142"/>
      <c r="T186" s="142"/>
    </row>
    <row r="187" spans="1:20" s="210" customFormat="1">
      <c r="A187" s="41"/>
      <c r="B187" s="171"/>
      <c r="C187" s="41" t="s">
        <v>333</v>
      </c>
      <c r="D187" s="172"/>
      <c r="E187" s="41" t="str">
        <f xml:space="preserve"> INDEX(F_Inputs!$A:$W,MATCH($C187,F_Inputs!$B:$B,0),MATCH(E$87,F_Inputs!$2:$2,0))</f>
        <v>Other adjustments CPI(H) - DMMY - nominal</v>
      </c>
      <c r="F187" s="41"/>
      <c r="G187" s="41" t="str">
        <f xml:space="preserve"> INDEX(F_Inputs!$A:$W,MATCH($C187,F_Inputs!$B:$B,0),MATCH(G$87,F_Inputs!$2:$2,0))</f>
        <v>£m</v>
      </c>
      <c r="H187" s="41"/>
      <c r="I187" s="41"/>
      <c r="J187" s="211">
        <f xml:space="preserve"> INDEX(F_Inputs!$A:$W,MATCH($C187,F_Inputs!$B:$B,0),MATCH(J$87,F_Inputs!$2:$2,0))</f>
        <v>0</v>
      </c>
      <c r="K187" s="211">
        <f xml:space="preserve"> INDEX(F_Inputs!$A:$W,MATCH($C187,F_Inputs!$B:$B,0),MATCH(K$87,F_Inputs!$2:$2,0))</f>
        <v>0</v>
      </c>
      <c r="L187" s="211">
        <f xml:space="preserve"> INDEX(F_Inputs!$A:$W,MATCH($C187,F_Inputs!$B:$B,0),MATCH(L$87,F_Inputs!$2:$2,0))</f>
        <v>0</v>
      </c>
      <c r="M187" s="211">
        <f xml:space="preserve"> INDEX(F_Inputs!$A:$W,MATCH($C187,F_Inputs!$B:$B,0),MATCH(M$87,F_Inputs!$2:$2,0))</f>
        <v>0</v>
      </c>
      <c r="N187" s="211">
        <f xml:space="preserve"> INDEX(F_Inputs!$A:$W,MATCH($C187,F_Inputs!$B:$B,0),MATCH(N$87,F_Inputs!$2:$2,0))</f>
        <v>0</v>
      </c>
      <c r="O187" s="211">
        <f xml:space="preserve"> INDEX(F_Inputs!$A:$W,MATCH($C187,F_Inputs!$B:$B,0),MATCH(O$87,F_Inputs!$2:$2,0))</f>
        <v>0</v>
      </c>
      <c r="P187" s="211">
        <f xml:space="preserve"> INDEX(F_Inputs!$A:$W,MATCH($C187,F_Inputs!$B:$B,0),MATCH(P$87,F_Inputs!$2:$2,0))</f>
        <v>0</v>
      </c>
      <c r="Q187" s="211">
        <f xml:space="preserve"> INDEX(F_Inputs!$A:$W,MATCH($C187,F_Inputs!$B:$B,0),MATCH(Q$87,F_Inputs!$2:$2,0))</f>
        <v>0</v>
      </c>
      <c r="R187" s="142"/>
      <c r="S187" s="142"/>
      <c r="T187" s="142"/>
    </row>
    <row r="188" spans="1:20" s="210" customFormat="1">
      <c r="A188" s="41"/>
      <c r="B188" s="171"/>
      <c r="C188" s="41" t="s">
        <v>335</v>
      </c>
      <c r="D188" s="172"/>
      <c r="E188" s="41" t="str">
        <f xml:space="preserve"> INDEX(F_Inputs!$A:$W,MATCH($C188,F_Inputs!$B:$B,0),MATCH(E$87,F_Inputs!$2:$2,0))</f>
        <v>RCV CPI(H) bf balance - DMMY - real</v>
      </c>
      <c r="F188" s="41"/>
      <c r="G188" s="41" t="str">
        <f xml:space="preserve"> INDEX(F_Inputs!$A:$W,MATCH($C188,F_Inputs!$B:$B,0),MATCH(G$87,F_Inputs!$2:$2,0))</f>
        <v>£m</v>
      </c>
      <c r="H188" s="41"/>
      <c r="I188" s="41"/>
      <c r="J188" s="211">
        <f xml:space="preserve"> INDEX(F_Inputs!$A:$W,MATCH($C188,F_Inputs!$B:$B,0),MATCH(J$87,F_Inputs!$2:$2,0))</f>
        <v>0</v>
      </c>
      <c r="K188" s="211">
        <f xml:space="preserve"> INDEX(F_Inputs!$A:$W,MATCH($C188,F_Inputs!$B:$B,0),MATCH(K$87,F_Inputs!$2:$2,0))</f>
        <v>0</v>
      </c>
      <c r="L188" s="211">
        <f xml:space="preserve"> INDEX(F_Inputs!$A:$W,MATCH($C188,F_Inputs!$B:$B,0),MATCH(L$87,F_Inputs!$2:$2,0))</f>
        <v>0</v>
      </c>
      <c r="M188" s="211">
        <f xml:space="preserve"> INDEX(F_Inputs!$A:$W,MATCH($C188,F_Inputs!$B:$B,0),MATCH(M$87,F_Inputs!$2:$2,0))</f>
        <v>5.0000000000000001E-9</v>
      </c>
      <c r="N188" s="211">
        <f xml:space="preserve"> INDEX(F_Inputs!$A:$W,MATCH($C188,F_Inputs!$B:$B,0),MATCH(N$87,F_Inputs!$2:$2,0))</f>
        <v>5.0000000000000001E-9</v>
      </c>
      <c r="O188" s="211">
        <f xml:space="preserve"> INDEX(F_Inputs!$A:$W,MATCH($C188,F_Inputs!$B:$B,0),MATCH(O$87,F_Inputs!$2:$2,0))</f>
        <v>5.0000000000000001E-9</v>
      </c>
      <c r="P188" s="211">
        <f xml:space="preserve"> INDEX(F_Inputs!$A:$W,MATCH($C188,F_Inputs!$B:$B,0),MATCH(P$87,F_Inputs!$2:$2,0))</f>
        <v>5.0000000000000001E-9</v>
      </c>
      <c r="Q188" s="211">
        <f xml:space="preserve"> INDEX(F_Inputs!$A:$W,MATCH($C188,F_Inputs!$B:$B,0),MATCH(Q$87,F_Inputs!$2:$2,0))</f>
        <v>5.0000000000000001E-9</v>
      </c>
      <c r="R188" s="142"/>
      <c r="S188" s="142"/>
      <c r="T188" s="142"/>
    </row>
    <row r="189" spans="1:20" s="210" customFormat="1">
      <c r="A189" s="41"/>
      <c r="B189" s="171"/>
      <c r="C189" s="41" t="s">
        <v>337</v>
      </c>
      <c r="D189" s="172"/>
      <c r="E189" s="41" t="str">
        <f xml:space="preserve"> INDEX(F_Inputs!$A:$W,MATCH($C189,F_Inputs!$B:$B,0),MATCH(E$87,F_Inputs!$2:$2,0))</f>
        <v>RCV additions balance BEG - DMMY - nominal</v>
      </c>
      <c r="F189" s="41"/>
      <c r="G189" s="41" t="str">
        <f xml:space="preserve"> INDEX(F_Inputs!$A:$W,MATCH($C189,F_Inputs!$B:$B,0),MATCH(G$87,F_Inputs!$2:$2,0))</f>
        <v>£m</v>
      </c>
      <c r="H189" s="41"/>
      <c r="I189" s="41"/>
      <c r="J189" s="211">
        <f xml:space="preserve"> INDEX(F_Inputs!$A:$W,MATCH($C189,F_Inputs!$B:$B,0),MATCH(J$87,F_Inputs!$2:$2,0))</f>
        <v>0</v>
      </c>
      <c r="K189" s="211">
        <f xml:space="preserve"> INDEX(F_Inputs!$A:$W,MATCH($C189,F_Inputs!$B:$B,0),MATCH(K$87,F_Inputs!$2:$2,0))</f>
        <v>0</v>
      </c>
      <c r="L189" s="211">
        <f xml:space="preserve"> INDEX(F_Inputs!$A:$W,MATCH($C189,F_Inputs!$B:$B,0),MATCH(L$87,F_Inputs!$2:$2,0))</f>
        <v>0</v>
      </c>
      <c r="M189" s="211">
        <f xml:space="preserve"> INDEX(F_Inputs!$A:$W,MATCH($C189,F_Inputs!$B:$B,0),MATCH(M$87,F_Inputs!$2:$2,0))</f>
        <v>0</v>
      </c>
      <c r="N189" s="211">
        <f xml:space="preserve"> INDEX(F_Inputs!$A:$W,MATCH($C189,F_Inputs!$B:$B,0),MATCH(N$87,F_Inputs!$2:$2,0))</f>
        <v>10.6930379250692</v>
      </c>
      <c r="O189" s="211">
        <f xml:space="preserve"> INDEX(F_Inputs!$A:$W,MATCH($C189,F_Inputs!$B:$B,0),MATCH(O$87,F_Inputs!$2:$2,0))</f>
        <v>17.363334718744301</v>
      </c>
      <c r="P189" s="211">
        <f xml:space="preserve"> INDEX(F_Inputs!$A:$W,MATCH($C189,F_Inputs!$B:$B,0),MATCH(P$87,F_Inputs!$2:$2,0))</f>
        <v>25.330283005320599</v>
      </c>
      <c r="Q189" s="211">
        <f xml:space="preserve"> INDEX(F_Inputs!$A:$W,MATCH($C189,F_Inputs!$B:$B,0),MATCH(Q$87,F_Inputs!$2:$2,0))</f>
        <v>45.351544095052297</v>
      </c>
      <c r="R189" s="142"/>
      <c r="S189" s="142"/>
      <c r="T189" s="142"/>
    </row>
    <row r="190" spans="1:20" s="210" customFormat="1">
      <c r="A190" s="41"/>
      <c r="B190" s="171"/>
      <c r="C190" s="41" t="s">
        <v>339</v>
      </c>
      <c r="D190" s="172"/>
      <c r="E190" s="41" t="str">
        <f xml:space="preserve"> INDEX(F_Inputs!$A:$W,MATCH($C190,F_Inputs!$B:$B,0),MATCH(E$87,F_Inputs!$2:$2,0))</f>
        <v>Indexation of RCV additions b/f - DMMY - nominal</v>
      </c>
      <c r="F190" s="41"/>
      <c r="G190" s="41" t="str">
        <f xml:space="preserve"> INDEX(F_Inputs!$A:$W,MATCH($C190,F_Inputs!$B:$B,0),MATCH(G$87,F_Inputs!$2:$2,0))</f>
        <v>£m</v>
      </c>
      <c r="H190" s="41"/>
      <c r="I190" s="41"/>
      <c r="J190" s="211">
        <f xml:space="preserve"> INDEX(F_Inputs!$A:$W,MATCH($C190,F_Inputs!$B:$B,0),MATCH(J$87,F_Inputs!$2:$2,0))</f>
        <v>0</v>
      </c>
      <c r="K190" s="211">
        <f xml:space="preserve"> INDEX(F_Inputs!$A:$W,MATCH($C190,F_Inputs!$B:$B,0),MATCH(K$87,F_Inputs!$2:$2,0))</f>
        <v>0</v>
      </c>
      <c r="L190" s="211">
        <f xml:space="preserve"> INDEX(F_Inputs!$A:$W,MATCH($C190,F_Inputs!$B:$B,0),MATCH(L$87,F_Inputs!$2:$2,0))</f>
        <v>0</v>
      </c>
      <c r="M190" s="211">
        <f xml:space="preserve"> INDEX(F_Inputs!$A:$W,MATCH($C190,F_Inputs!$B:$B,0),MATCH(M$87,F_Inputs!$2:$2,0))</f>
        <v>0</v>
      </c>
      <c r="N190" s="211">
        <f xml:space="preserve"> INDEX(F_Inputs!$A:$W,MATCH($C190,F_Inputs!$B:$B,0),MATCH(N$87,F_Inputs!$2:$2,0))</f>
        <v>0.21430968546887899</v>
      </c>
      <c r="O190" s="211">
        <f xml:space="preserve"> INDEX(F_Inputs!$A:$W,MATCH($C190,F_Inputs!$B:$B,0),MATCH(O$87,F_Inputs!$2:$2,0))</f>
        <v>0.360310927287597</v>
      </c>
      <c r="P190" s="211">
        <f xml:space="preserve"> INDEX(F_Inputs!$A:$W,MATCH($C190,F_Inputs!$B:$B,0),MATCH(P$87,F_Inputs!$2:$2,0))</f>
        <v>0.53193594311174797</v>
      </c>
      <c r="Q190" s="211">
        <f xml:space="preserve"> INDEX(F_Inputs!$A:$W,MATCH($C190,F_Inputs!$B:$B,0),MATCH(Q$87,F_Inputs!$2:$2,0))</f>
        <v>0.95238242599616496</v>
      </c>
      <c r="R190" s="142"/>
      <c r="S190" s="142"/>
      <c r="T190" s="142"/>
    </row>
    <row r="191" spans="1:20" s="210" customFormat="1">
      <c r="A191" s="41"/>
      <c r="B191" s="171"/>
      <c r="C191" s="41" t="s">
        <v>341</v>
      </c>
      <c r="D191" s="172"/>
      <c r="E191" s="41" t="str">
        <f xml:space="preserve"> INDEX(F_Inputs!$A:$W,MATCH($C191,F_Inputs!$B:$B,0),MATCH(E$87,F_Inputs!$2:$2,0))</f>
        <v>Dummy control: Non-PAYG Totex - nominal</v>
      </c>
      <c r="F191" s="41"/>
      <c r="G191" s="41" t="str">
        <f xml:space="preserve"> INDEX(F_Inputs!$A:$W,MATCH($C191,F_Inputs!$B:$B,0),MATCH(G$87,F_Inputs!$2:$2,0))</f>
        <v>£m</v>
      </c>
      <c r="H191" s="41"/>
      <c r="I191" s="41"/>
      <c r="J191" s="211">
        <f xml:space="preserve"> INDEX(F_Inputs!$A:$W,MATCH($C191,F_Inputs!$B:$B,0),MATCH(J$87,F_Inputs!$2:$2,0))</f>
        <v>0</v>
      </c>
      <c r="K191" s="211">
        <f xml:space="preserve"> INDEX(F_Inputs!$A:$W,MATCH($C191,F_Inputs!$B:$B,0),MATCH(K$87,F_Inputs!$2:$2,0))</f>
        <v>0</v>
      </c>
      <c r="L191" s="211">
        <f xml:space="preserve"> INDEX(F_Inputs!$A:$W,MATCH($C191,F_Inputs!$B:$B,0),MATCH(L$87,F_Inputs!$2:$2,0))</f>
        <v>0</v>
      </c>
      <c r="M191" s="211">
        <f xml:space="preserve"> INDEX(F_Inputs!$A:$W,MATCH($C191,F_Inputs!$B:$B,0),MATCH(M$87,F_Inputs!$2:$2,0))</f>
        <v>10.759970070685901</v>
      </c>
      <c r="N191" s="211">
        <f xml:space="preserve"> INDEX(F_Inputs!$A:$W,MATCH($C191,F_Inputs!$B:$B,0),MATCH(N$87,F_Inputs!$2:$2,0))</f>
        <v>6.6308073556659402</v>
      </c>
      <c r="O191" s="211">
        <f xml:space="preserve"> INDEX(F_Inputs!$A:$W,MATCH($C191,F_Inputs!$B:$B,0),MATCH(O$87,F_Inputs!$2:$2,0))</f>
        <v>7.8706493691811996</v>
      </c>
      <c r="P191" s="211">
        <f xml:space="preserve"> INDEX(F_Inputs!$A:$W,MATCH($C191,F_Inputs!$B:$B,0),MATCH(P$87,F_Inputs!$2:$2,0))</f>
        <v>19.922722479806101</v>
      </c>
      <c r="Q191" s="211">
        <f xml:space="preserve"> INDEX(F_Inputs!$A:$W,MATCH($C191,F_Inputs!$B:$B,0),MATCH(Q$87,F_Inputs!$2:$2,0))</f>
        <v>23.543084947014702</v>
      </c>
      <c r="R191" s="142"/>
      <c r="S191" s="142"/>
      <c r="T191" s="142"/>
    </row>
    <row r="192" spans="1:20" s="210" customFormat="1">
      <c r="A192" s="41"/>
      <c r="B192" s="171"/>
      <c r="C192" s="41" t="s">
        <v>343</v>
      </c>
      <c r="D192" s="172"/>
      <c r="E192" s="41" t="str">
        <f xml:space="preserve"> INDEX(F_Inputs!$A:$W,MATCH($C192,F_Inputs!$B:$B,0),MATCH(E$87,F_Inputs!$2:$2,0))</f>
        <v>RCV additions depreciation - DMMY - nominal POS</v>
      </c>
      <c r="F192" s="41"/>
      <c r="G192" s="41" t="str">
        <f xml:space="preserve"> INDEX(F_Inputs!$A:$W,MATCH($C192,F_Inputs!$B:$B,0),MATCH(G$87,F_Inputs!$2:$2,0))</f>
        <v>£m</v>
      </c>
      <c r="H192" s="41"/>
      <c r="I192" s="41"/>
      <c r="J192" s="211">
        <f xml:space="preserve"> INDEX(F_Inputs!$A:$W,MATCH($C192,F_Inputs!$B:$B,0),MATCH(J$87,F_Inputs!$2:$2,0))</f>
        <v>0</v>
      </c>
      <c r="K192" s="211">
        <f xml:space="preserve"> INDEX(F_Inputs!$A:$W,MATCH($C192,F_Inputs!$B:$B,0),MATCH(K$87,F_Inputs!$2:$2,0))</f>
        <v>0</v>
      </c>
      <c r="L192" s="211">
        <f xml:space="preserve"> INDEX(F_Inputs!$A:$W,MATCH($C192,F_Inputs!$B:$B,0),MATCH(L$87,F_Inputs!$2:$2,0))</f>
        <v>0</v>
      </c>
      <c r="M192" s="211">
        <f xml:space="preserve"> INDEX(F_Inputs!$A:$W,MATCH($C192,F_Inputs!$B:$B,0),MATCH(M$87,F_Inputs!$2:$2,0))</f>
        <v>6.6932145616707295E-2</v>
      </c>
      <c r="N192" s="211">
        <f xml:space="preserve"> INDEX(F_Inputs!$A:$W,MATCH($C192,F_Inputs!$B:$B,0),MATCH(N$87,F_Inputs!$2:$2,0))</f>
        <v>0.17482024745969199</v>
      </c>
      <c r="O192" s="211">
        <f xml:space="preserve"> INDEX(F_Inputs!$A:$W,MATCH($C192,F_Inputs!$B:$B,0),MATCH(O$87,F_Inputs!$2:$2,0))</f>
        <v>0.26401200989245299</v>
      </c>
      <c r="P192" s="211">
        <f xml:space="preserve"> INDEX(F_Inputs!$A:$W,MATCH($C192,F_Inputs!$B:$B,0),MATCH(P$87,F_Inputs!$2:$2,0))</f>
        <v>0.43339733318617402</v>
      </c>
      <c r="Q192" s="211">
        <f xml:space="preserve"> INDEX(F_Inputs!$A:$W,MATCH($C192,F_Inputs!$B:$B,0),MATCH(Q$87,F_Inputs!$2:$2,0))</f>
        <v>0.69662353752067496</v>
      </c>
      <c r="R192" s="142"/>
      <c r="S192" s="142"/>
      <c r="T192" s="142"/>
    </row>
    <row r="193" spans="1:20" s="210" customFormat="1">
      <c r="A193" s="41"/>
      <c r="B193" s="171"/>
      <c r="C193" s="41" t="s">
        <v>345</v>
      </c>
      <c r="D193" s="172"/>
      <c r="E193" s="41" t="str">
        <f xml:space="preserve"> INDEX(F_Inputs!$A:$W,MATCH($C193,F_Inputs!$B:$B,0),MATCH(E$87,F_Inputs!$2:$2,0))</f>
        <v>RCV additions balance - DMMY - real</v>
      </c>
      <c r="F193" s="41"/>
      <c r="G193" s="41" t="str">
        <f xml:space="preserve"> INDEX(F_Inputs!$A:$W,MATCH($C193,F_Inputs!$B:$B,0),MATCH(G$87,F_Inputs!$2:$2,0))</f>
        <v>£m</v>
      </c>
      <c r="H193" s="41"/>
      <c r="I193" s="41"/>
      <c r="J193" s="211">
        <f xml:space="preserve"> INDEX(F_Inputs!$A:$W,MATCH($C193,F_Inputs!$B:$B,0),MATCH(J$87,F_Inputs!$2:$2,0))</f>
        <v>0</v>
      </c>
      <c r="K193" s="211">
        <f xml:space="preserve"> INDEX(F_Inputs!$A:$W,MATCH($C193,F_Inputs!$B:$B,0),MATCH(K$87,F_Inputs!$2:$2,0))</f>
        <v>0</v>
      </c>
      <c r="L193" s="211">
        <f xml:space="preserve"> INDEX(F_Inputs!$A:$W,MATCH($C193,F_Inputs!$B:$B,0),MATCH(L$87,F_Inputs!$2:$2,0))</f>
        <v>0</v>
      </c>
      <c r="M193" s="211">
        <f xml:space="preserve"> INDEX(F_Inputs!$A:$W,MATCH($C193,F_Inputs!$B:$B,0),MATCH(M$87,F_Inputs!$2:$2,0))</f>
        <v>10.066293404362399</v>
      </c>
      <c r="N193" s="211">
        <f xml:space="preserve"> INDEX(F_Inputs!$A:$W,MATCH($C193,F_Inputs!$B:$B,0),MATCH(N$87,F_Inputs!$2:$2,0))</f>
        <v>16.0244660753422</v>
      </c>
      <c r="O193" s="211">
        <f xml:space="preserve"> INDEX(F_Inputs!$A:$W,MATCH($C193,F_Inputs!$B:$B,0),MATCH(O$87,F_Inputs!$2:$2,0))</f>
        <v>22.9018492472769</v>
      </c>
      <c r="P193" s="211">
        <f xml:space="preserve"> INDEX(F_Inputs!$A:$W,MATCH($C193,F_Inputs!$B:$B,0),MATCH(P$87,F_Inputs!$2:$2,0))</f>
        <v>40.160290502028801</v>
      </c>
      <c r="Q193" s="211">
        <f xml:space="preserve"> INDEX(F_Inputs!$A:$W,MATCH($C193,F_Inputs!$B:$B,0),MATCH(Q$87,F_Inputs!$2:$2,0))</f>
        <v>59.975468092456097</v>
      </c>
      <c r="R193" s="142"/>
      <c r="S193" s="142"/>
      <c r="T193" s="142"/>
    </row>
    <row r="194" spans="1:20" s="210" customFormat="1">
      <c r="A194" s="41"/>
      <c r="B194" s="171"/>
      <c r="C194" s="41" t="s">
        <v>347</v>
      </c>
      <c r="D194" s="172"/>
      <c r="E194" s="41" t="str">
        <f xml:space="preserve"> INDEX(F_Inputs!$A:$W,MATCH($C194,F_Inputs!$B:$B,0),MATCH(E$87,F_Inputs!$2:$2,0))</f>
        <v>RCV balance - DMMY BEG - nominal</v>
      </c>
      <c r="F194" s="41"/>
      <c r="G194" s="41" t="str">
        <f xml:space="preserve"> INDEX(F_Inputs!$A:$W,MATCH($C194,F_Inputs!$B:$B,0),MATCH(G$87,F_Inputs!$2:$2,0))</f>
        <v>£m</v>
      </c>
      <c r="H194" s="41"/>
      <c r="I194" s="41"/>
      <c r="J194" s="211">
        <f xml:space="preserve"> INDEX(F_Inputs!$A:$W,MATCH($C194,F_Inputs!$B:$B,0),MATCH(J$87,F_Inputs!$2:$2,0))</f>
        <v>0</v>
      </c>
      <c r="K194" s="211">
        <f xml:space="preserve"> INDEX(F_Inputs!$A:$W,MATCH($C194,F_Inputs!$B:$B,0),MATCH(K$87,F_Inputs!$2:$2,0))</f>
        <v>0</v>
      </c>
      <c r="L194" s="211">
        <f xml:space="preserve"> INDEX(F_Inputs!$A:$W,MATCH($C194,F_Inputs!$B:$B,0),MATCH(L$87,F_Inputs!$2:$2,0))</f>
        <v>0</v>
      </c>
      <c r="M194" s="211">
        <f xml:space="preserve"> INDEX(F_Inputs!$A:$W,MATCH($C194,F_Inputs!$B:$B,0),MATCH(M$87,F_Inputs!$2:$2,0))</f>
        <v>1.0416029201511199E-8</v>
      </c>
      <c r="N194" s="211">
        <f xml:space="preserve"> INDEX(F_Inputs!$A:$W,MATCH($C194,F_Inputs!$B:$B,0),MATCH(N$87,F_Inputs!$2:$2,0))</f>
        <v>10.6930379357148</v>
      </c>
      <c r="O194" s="211">
        <f xml:space="preserve"> INDEX(F_Inputs!$A:$W,MATCH($C194,F_Inputs!$B:$B,0),MATCH(O$87,F_Inputs!$2:$2,0))</f>
        <v>17.363334729654198</v>
      </c>
      <c r="P194" s="211">
        <f xml:space="preserve"> INDEX(F_Inputs!$A:$W,MATCH($C194,F_Inputs!$B:$B,0),MATCH(P$87,F_Inputs!$2:$2,0))</f>
        <v>25.330283016515999</v>
      </c>
      <c r="Q194" s="211">
        <f xml:space="preserve"> INDEX(F_Inputs!$A:$W,MATCH($C194,F_Inputs!$B:$B,0),MATCH(Q$87,F_Inputs!$2:$2,0))</f>
        <v>45.351544106545099</v>
      </c>
      <c r="R194" s="142"/>
      <c r="S194" s="142"/>
      <c r="T194" s="142"/>
    </row>
    <row r="195" spans="1:20" s="210" customFormat="1">
      <c r="A195" s="41"/>
      <c r="B195" s="171"/>
      <c r="C195" s="41" t="s">
        <v>349</v>
      </c>
      <c r="D195" s="172"/>
      <c r="E195" s="41" t="str">
        <f xml:space="preserve"> INDEX(F_Inputs!$A:$W,MATCH($C195,F_Inputs!$B:$B,0),MATCH(E$87,F_Inputs!$2:$2,0))</f>
        <v>Indexation on RCV balance BEG - DMMY - nominal</v>
      </c>
      <c r="F195" s="41"/>
      <c r="G195" s="41" t="str">
        <f xml:space="preserve"> INDEX(F_Inputs!$A:$W,MATCH($C195,F_Inputs!$B:$B,0),MATCH(G$87,F_Inputs!$2:$2,0))</f>
        <v>£m</v>
      </c>
      <c r="H195" s="41"/>
      <c r="I195" s="41"/>
      <c r="J195" s="211">
        <f xml:space="preserve"> INDEX(F_Inputs!$A:$W,MATCH($C195,F_Inputs!$B:$B,0),MATCH(J$87,F_Inputs!$2:$2,0))</f>
        <v>0</v>
      </c>
      <c r="K195" s="211">
        <f xml:space="preserve"> INDEX(F_Inputs!$A:$W,MATCH($C195,F_Inputs!$B:$B,0),MATCH(K$87,F_Inputs!$2:$2,0))</f>
        <v>0</v>
      </c>
      <c r="L195" s="211">
        <f xml:space="preserve"> INDEX(F_Inputs!$A:$W,MATCH($C195,F_Inputs!$B:$B,0),MATCH(L$87,F_Inputs!$2:$2,0))</f>
        <v>0</v>
      </c>
      <c r="M195" s="211">
        <f xml:space="preserve"> INDEX(F_Inputs!$A:$W,MATCH($C195,F_Inputs!$B:$B,0),MATCH(M$87,F_Inputs!$2:$2,0))</f>
        <v>2.2963038442394501E-10</v>
      </c>
      <c r="N195" s="211">
        <f xml:space="preserve"> INDEX(F_Inputs!$A:$W,MATCH($C195,F_Inputs!$B:$B,0),MATCH(N$87,F_Inputs!$2:$2,0))</f>
        <v>0.21430968573315901</v>
      </c>
      <c r="O195" s="211">
        <f xml:space="preserve"> INDEX(F_Inputs!$A:$W,MATCH($C195,F_Inputs!$B:$B,0),MATCH(O$87,F_Inputs!$2:$2,0))</f>
        <v>0.360310927573046</v>
      </c>
      <c r="P195" s="211">
        <f xml:space="preserve"> INDEX(F_Inputs!$A:$W,MATCH($C195,F_Inputs!$B:$B,0),MATCH(P$87,F_Inputs!$2:$2,0))</f>
        <v>0.53193594340916805</v>
      </c>
      <c r="Q195" s="211">
        <f xml:space="preserve"> INDEX(F_Inputs!$A:$W,MATCH($C195,F_Inputs!$B:$B,0),MATCH(Q$87,F_Inputs!$2:$2,0))</f>
        <v>0.95238242630182601</v>
      </c>
      <c r="R195" s="142"/>
      <c r="S195" s="142"/>
      <c r="T195" s="142"/>
    </row>
    <row r="196" spans="1:20" s="210" customFormat="1">
      <c r="A196" s="41"/>
      <c r="B196" s="171"/>
      <c r="C196" s="41" t="s">
        <v>351</v>
      </c>
      <c r="D196" s="172"/>
      <c r="E196" s="41" t="str">
        <f xml:space="preserve"> INDEX(F_Inputs!$A:$W,MATCH($C196,F_Inputs!$B:$B,0),MATCH(E$87,F_Inputs!$2:$2,0))</f>
        <v>RCV balance - DMMY - real</v>
      </c>
      <c r="F196" s="41"/>
      <c r="G196" s="41" t="str">
        <f xml:space="preserve"> INDEX(F_Inputs!$A:$W,MATCH($C196,F_Inputs!$B:$B,0),MATCH(G$87,F_Inputs!$2:$2,0))</f>
        <v>£m</v>
      </c>
      <c r="H196" s="41"/>
      <c r="I196" s="41"/>
      <c r="J196" s="211">
        <f xml:space="preserve"> INDEX(F_Inputs!$A:$W,MATCH($C196,F_Inputs!$B:$B,0),MATCH(J$87,F_Inputs!$2:$2,0))</f>
        <v>0</v>
      </c>
      <c r="K196" s="211">
        <f xml:space="preserve"> INDEX(F_Inputs!$A:$W,MATCH($C196,F_Inputs!$B:$B,0),MATCH(K$87,F_Inputs!$2:$2,0))</f>
        <v>0</v>
      </c>
      <c r="L196" s="211">
        <f xml:space="preserve"> INDEX(F_Inputs!$A:$W,MATCH($C196,F_Inputs!$B:$B,0),MATCH(L$87,F_Inputs!$2:$2,0))</f>
        <v>0</v>
      </c>
      <c r="M196" s="211">
        <f xml:space="preserve"> INDEX(F_Inputs!$A:$W,MATCH($C196,F_Inputs!$B:$B,0),MATCH(M$87,F_Inputs!$2:$2,0))</f>
        <v>10.0662934143841</v>
      </c>
      <c r="N196" s="211">
        <f xml:space="preserve"> INDEX(F_Inputs!$A:$W,MATCH($C196,F_Inputs!$B:$B,0),MATCH(N$87,F_Inputs!$2:$2,0))</f>
        <v>16.0244660854109</v>
      </c>
      <c r="O196" s="211">
        <f xml:space="preserve"> INDEX(F_Inputs!$A:$W,MATCH($C196,F_Inputs!$B:$B,0),MATCH(O$87,F_Inputs!$2:$2,0))</f>
        <v>22.901849257399</v>
      </c>
      <c r="P196" s="211">
        <f xml:space="preserve"> INDEX(F_Inputs!$A:$W,MATCH($C196,F_Inputs!$B:$B,0),MATCH(P$87,F_Inputs!$2:$2,0))</f>
        <v>40.160290512206103</v>
      </c>
      <c r="Q196" s="211">
        <f xml:space="preserve"> INDEX(F_Inputs!$A:$W,MATCH($C196,F_Inputs!$B:$B,0),MATCH(Q$87,F_Inputs!$2:$2,0))</f>
        <v>59.975468102689099</v>
      </c>
      <c r="R196" s="142"/>
      <c r="S196" s="142"/>
      <c r="T196" s="142"/>
    </row>
    <row r="197" spans="1:20" s="288" customFormat="1">
      <c r="A197" s="257"/>
      <c r="B197" s="258"/>
      <c r="C197" s="41" t="s">
        <v>362</v>
      </c>
      <c r="D197" s="256"/>
      <c r="E197" s="41" t="str">
        <f xml:space="preserve"> INDEX(F_Inputs!$A:$W,MATCH($C197,F_Inputs!$B:$B,0),MATCH(E$87,F_Inputs!$2:$2,0))</f>
        <v>Run-off rate - CPI(H) + RPI wedge - active - DMMY</v>
      </c>
      <c r="F197" s="41"/>
      <c r="G197" s="41" t="str">
        <f xml:space="preserve"> INDEX(F_Inputs!$A:$W,MATCH($C197,F_Inputs!$B:$B,0),MATCH(G$87,F_Inputs!$2:$2,0))</f>
        <v>%</v>
      </c>
      <c r="H197" s="41"/>
      <c r="I197" s="41"/>
      <c r="J197" s="289">
        <f xml:space="preserve"> INDEX(F_Inputs!$A:$W,MATCH($C197,F_Inputs!$B:$B,0),MATCH(J$87,F_Inputs!$2:$2,0))</f>
        <v>0</v>
      </c>
      <c r="K197" s="289">
        <f xml:space="preserve"> INDEX(F_Inputs!$A:$W,MATCH($C197,F_Inputs!$B:$B,0),MATCH(K$87,F_Inputs!$2:$2,0))</f>
        <v>0</v>
      </c>
      <c r="L197" s="289">
        <f xml:space="preserve"> INDEX(F_Inputs!$A:$W,MATCH($C197,F_Inputs!$B:$B,0),MATCH(L$87,F_Inputs!$2:$2,0))</f>
        <v>0</v>
      </c>
      <c r="M197" s="290">
        <f xml:space="preserve"> INDEX(F_Inputs!$A:$W,MATCH($C197,F_Inputs!$B:$B,0),MATCH(M$87,F_Inputs!$2:$2,0))</f>
        <v>0</v>
      </c>
      <c r="N197" s="290">
        <f xml:space="preserve"> INDEX(F_Inputs!$A:$W,MATCH($C197,F_Inputs!$B:$B,0),MATCH(N$87,F_Inputs!$2:$2,0))</f>
        <v>0</v>
      </c>
      <c r="O197" s="290">
        <f xml:space="preserve"> INDEX(F_Inputs!$A:$W,MATCH($C197,F_Inputs!$B:$B,0),MATCH(O$87,F_Inputs!$2:$2,0))</f>
        <v>0</v>
      </c>
      <c r="P197" s="290">
        <f xml:space="preserve"> INDEX(F_Inputs!$A:$W,MATCH($C197,F_Inputs!$B:$B,0),MATCH(P$87,F_Inputs!$2:$2,0))</f>
        <v>0</v>
      </c>
      <c r="Q197" s="290">
        <f xml:space="preserve"> INDEX(F_Inputs!$A:$W,MATCH($C197,F_Inputs!$B:$B,0),MATCH(Q$87,F_Inputs!$2:$2,0))</f>
        <v>0</v>
      </c>
    </row>
    <row r="198" spans="1:20" s="33" customFormat="1">
      <c r="A198" s="34"/>
      <c r="B198" s="42"/>
      <c r="C198" s="34"/>
      <c r="D198" s="34"/>
      <c r="E198" s="34"/>
      <c r="F198" s="34"/>
      <c r="G198" s="34"/>
      <c r="H198" s="34"/>
      <c r="I198" s="34"/>
      <c r="J198" s="34"/>
      <c r="K198" s="34"/>
      <c r="L198" s="34"/>
      <c r="M198" s="34"/>
      <c r="N198" s="34"/>
      <c r="O198" s="34"/>
      <c r="P198" s="34"/>
      <c r="Q198" s="34"/>
      <c r="R198" s="34"/>
      <c r="S198" s="34"/>
      <c r="T198" s="34"/>
    </row>
    <row r="199" spans="1:20" s="37" customFormat="1">
      <c r="A199" s="33" t="s">
        <v>441</v>
      </c>
      <c r="B199" s="169"/>
      <c r="C199" s="33"/>
      <c r="D199" s="33"/>
      <c r="E199" s="33"/>
      <c r="F199" s="33"/>
      <c r="G199" s="33"/>
      <c r="H199" s="33"/>
      <c r="I199" s="33"/>
      <c r="J199" s="33"/>
      <c r="K199" s="33"/>
      <c r="L199" s="33"/>
      <c r="M199" s="33"/>
      <c r="N199" s="33"/>
      <c r="O199" s="33"/>
      <c r="P199" s="33"/>
      <c r="Q199" s="33"/>
      <c r="R199" s="33"/>
      <c r="S199" s="33"/>
      <c r="T199" s="33"/>
    </row>
    <row r="200" spans="1:20" s="33" customFormat="1">
      <c r="A200" s="34"/>
      <c r="B200" s="42"/>
      <c r="C200" s="34"/>
      <c r="D200" s="34"/>
      <c r="E200" s="34"/>
      <c r="F200" s="34"/>
      <c r="G200" s="34"/>
      <c r="H200" s="34"/>
      <c r="I200" s="34"/>
      <c r="J200" s="34"/>
      <c r="K200" s="34"/>
      <c r="L200" s="34"/>
      <c r="M200" s="34"/>
      <c r="N200" s="34"/>
      <c r="O200" s="34"/>
      <c r="P200" s="34"/>
      <c r="Q200" s="34"/>
      <c r="R200" s="34"/>
      <c r="S200" s="34"/>
      <c r="T200" s="34"/>
    </row>
    <row r="201" spans="1:20" s="33" customFormat="1">
      <c r="A201" s="34"/>
      <c r="B201" s="42"/>
      <c r="C201" s="34"/>
      <c r="D201" s="34"/>
      <c r="E201" s="34" t="s">
        <v>442</v>
      </c>
      <c r="F201" s="34"/>
      <c r="G201" s="34" t="s">
        <v>355</v>
      </c>
      <c r="H201" s="34"/>
      <c r="I201" s="34"/>
      <c r="J201" s="305"/>
      <c r="K201" s="305"/>
      <c r="L201" s="305"/>
      <c r="M201" s="249">
        <v>0.4</v>
      </c>
      <c r="N201" s="249">
        <v>0.4</v>
      </c>
      <c r="O201" s="249">
        <v>0.4</v>
      </c>
      <c r="P201" s="249">
        <v>0.4</v>
      </c>
      <c r="Q201" s="249">
        <v>0.4</v>
      </c>
      <c r="R201" s="34"/>
      <c r="S201" s="34"/>
      <c r="T201" s="34"/>
    </row>
    <row r="202" spans="1:20" s="33" customFormat="1">
      <c r="A202" s="34"/>
      <c r="B202" s="42"/>
      <c r="C202" s="34"/>
      <c r="D202" s="34"/>
      <c r="E202" s="34"/>
      <c r="F202" s="34"/>
      <c r="G202" s="34"/>
      <c r="H202" s="34"/>
      <c r="I202" s="34"/>
      <c r="J202" s="34"/>
      <c r="K202" s="34"/>
      <c r="L202" s="34"/>
      <c r="M202" s="34"/>
      <c r="N202" s="34"/>
      <c r="O202" s="34"/>
      <c r="P202" s="34"/>
      <c r="Q202" s="34"/>
      <c r="R202" s="34"/>
      <c r="S202" s="34"/>
      <c r="T202" s="34"/>
    </row>
    <row r="203" spans="1:20" s="37" customFormat="1">
      <c r="A203" s="33" t="s">
        <v>443</v>
      </c>
      <c r="B203" s="169"/>
      <c r="C203" s="33"/>
      <c r="D203" s="33"/>
      <c r="E203" s="33"/>
      <c r="F203" s="33"/>
      <c r="G203" s="33"/>
      <c r="H203" s="33"/>
      <c r="I203" s="33"/>
      <c r="J203" s="33"/>
      <c r="K203" s="33"/>
      <c r="L203" s="33"/>
      <c r="M203" s="33"/>
      <c r="N203" s="33"/>
      <c r="O203" s="33"/>
      <c r="P203" s="33"/>
      <c r="Q203" s="33"/>
      <c r="R203" s="33"/>
      <c r="S203" s="33"/>
      <c r="T203" s="33"/>
    </row>
    <row r="204" spans="1:20" s="33" customFormat="1">
      <c r="A204" s="34"/>
      <c r="B204" s="42"/>
      <c r="C204" s="34"/>
      <c r="D204" s="34"/>
      <c r="E204" s="34"/>
      <c r="F204" s="34"/>
      <c r="G204" s="34"/>
      <c r="H204" s="34"/>
      <c r="I204" s="34"/>
      <c r="J204" s="34"/>
      <c r="K204" s="34"/>
      <c r="L204" s="34"/>
      <c r="M204" s="34"/>
      <c r="N204" s="34"/>
      <c r="O204" s="34"/>
      <c r="P204" s="34"/>
      <c r="Q204" s="34"/>
      <c r="R204" s="34"/>
      <c r="S204" s="34"/>
      <c r="T204" s="34"/>
    </row>
    <row r="205" spans="1:20" s="33" customFormat="1">
      <c r="A205" s="34"/>
      <c r="B205" s="42"/>
      <c r="C205" s="34"/>
      <c r="D205" s="34"/>
      <c r="E205" s="34" t="s">
        <v>444</v>
      </c>
      <c r="F205" s="34"/>
      <c r="G205" s="34" t="s">
        <v>355</v>
      </c>
      <c r="H205" s="34"/>
      <c r="I205" s="34"/>
      <c r="J205" s="305"/>
      <c r="K205" s="305"/>
      <c r="L205" s="305"/>
      <c r="M205" s="304"/>
      <c r="N205" s="397">
        <f xml:space="preserve"> M206</f>
        <v>0</v>
      </c>
      <c r="O205" s="397">
        <f t="shared" ref="O205:Q205" si="0" xml:space="preserve"> N206</f>
        <v>0</v>
      </c>
      <c r="P205" s="397">
        <f t="shared" si="0"/>
        <v>0</v>
      </c>
      <c r="Q205" s="397">
        <f t="shared" si="0"/>
        <v>0</v>
      </c>
      <c r="R205" s="34"/>
      <c r="S205" s="34"/>
      <c r="T205" s="34"/>
    </row>
    <row r="206" spans="1:20" s="33" customFormat="1">
      <c r="A206" s="34"/>
      <c r="B206" s="42"/>
      <c r="C206" s="34"/>
      <c r="D206" s="34"/>
      <c r="E206" s="34" t="s">
        <v>445</v>
      </c>
      <c r="F206" s="34"/>
      <c r="G206" s="34" t="s">
        <v>355</v>
      </c>
      <c r="H206" s="34"/>
      <c r="I206" s="34"/>
      <c r="J206" s="305"/>
      <c r="K206" s="305"/>
      <c r="L206" s="305"/>
      <c r="M206" s="304"/>
      <c r="N206" s="304"/>
      <c r="O206" s="304"/>
      <c r="P206" s="304"/>
      <c r="Q206" s="304"/>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3" customFormat="1">
      <c r="A208" s="34"/>
      <c r="B208" s="42"/>
      <c r="C208" s="34"/>
      <c r="D208" s="34"/>
      <c r="E208" s="34" t="s">
        <v>446</v>
      </c>
      <c r="F208" s="34"/>
      <c r="G208" s="34" t="s">
        <v>355</v>
      </c>
      <c r="H208" s="34"/>
      <c r="I208" s="34"/>
      <c r="J208" s="305"/>
      <c r="K208" s="305"/>
      <c r="L208" s="305"/>
      <c r="M208" s="307">
        <f xml:space="preserve"> IF( AND(M205 &lt;&gt; 0, M206 &lt;&gt; 0), SUM(M205:M206) / 2, 0)</f>
        <v>0</v>
      </c>
      <c r="N208" s="307">
        <f t="shared" ref="N208:Q208" si="1" xml:space="preserve"> IF( AND(N205 &lt;&gt; 0, N206 &lt;&gt; 0), SUM(N205:N206) / 2, 0)</f>
        <v>0</v>
      </c>
      <c r="O208" s="307">
        <f t="shared" si="1"/>
        <v>0</v>
      </c>
      <c r="P208" s="307">
        <f t="shared" si="1"/>
        <v>0</v>
      </c>
      <c r="Q208" s="307">
        <f t="shared" si="1"/>
        <v>0</v>
      </c>
      <c r="R208" s="34"/>
      <c r="S208" s="34"/>
      <c r="T208" s="34"/>
    </row>
    <row r="209" spans="1:20" s="33" customFormat="1">
      <c r="A209" s="34"/>
      <c r="B209" s="42"/>
      <c r="C209" s="34"/>
      <c r="D209" s="34"/>
      <c r="E209" s="34" t="s">
        <v>447</v>
      </c>
      <c r="F209" s="34"/>
      <c r="G209" s="34" t="s">
        <v>355</v>
      </c>
      <c r="H209" s="34"/>
      <c r="I209" s="34"/>
      <c r="J209" s="305"/>
      <c r="K209" s="305"/>
      <c r="L209" s="305"/>
      <c r="M209" s="307">
        <f t="shared" ref="M209:Q209" si="2" xml:space="preserve"> IF( AND(M205 &lt;&gt; 0, M206 &lt;&gt; 0), 1 - M208, 0)</f>
        <v>0</v>
      </c>
      <c r="N209" s="307">
        <f t="shared" si="2"/>
        <v>0</v>
      </c>
      <c r="O209" s="307">
        <f t="shared" si="2"/>
        <v>0</v>
      </c>
      <c r="P209" s="307">
        <f t="shared" si="2"/>
        <v>0</v>
      </c>
      <c r="Q209" s="307">
        <f t="shared" si="2"/>
        <v>0</v>
      </c>
      <c r="R209" s="34"/>
      <c r="S209" s="34"/>
      <c r="T209" s="34"/>
    </row>
    <row r="210" spans="1:20" s="33" customFormat="1">
      <c r="A210" s="34"/>
      <c r="B210" s="42"/>
      <c r="C210" s="34"/>
      <c r="D210" s="34"/>
      <c r="E210" s="34"/>
      <c r="F210" s="34"/>
      <c r="G210" s="34"/>
      <c r="H210" s="34"/>
      <c r="I210" s="34"/>
      <c r="J210" s="34"/>
      <c r="K210" s="34"/>
      <c r="L210" s="34"/>
      <c r="M210" s="34"/>
      <c r="N210" s="34"/>
      <c r="O210" s="34"/>
      <c r="P210" s="34"/>
      <c r="Q210" s="34"/>
      <c r="R210" s="34"/>
      <c r="S210" s="34"/>
      <c r="T210" s="34"/>
    </row>
    <row r="211" spans="1:20" s="37" customFormat="1">
      <c r="A211" s="33" t="s">
        <v>3</v>
      </c>
      <c r="B211" s="169"/>
      <c r="C211" s="33"/>
      <c r="D211" s="33"/>
      <c r="E211" s="33"/>
      <c r="F211" s="33"/>
      <c r="G211" s="33"/>
      <c r="H211" s="33"/>
      <c r="I211" s="33"/>
      <c r="J211" s="33"/>
      <c r="K211" s="33"/>
      <c r="L211" s="33"/>
      <c r="M211" s="33"/>
      <c r="N211" s="33"/>
      <c r="O211" s="33"/>
      <c r="P211" s="33"/>
      <c r="Q211" s="33"/>
      <c r="R211" s="33"/>
      <c r="S211" s="33"/>
      <c r="T211" s="33"/>
    </row>
    <row r="212" spans="1:20" s="37" customFormat="1">
      <c r="A212" s="34"/>
      <c r="B212" s="42"/>
      <c r="C212" s="34"/>
      <c r="D212" s="34"/>
      <c r="E212" s="34"/>
      <c r="F212" s="34"/>
      <c r="G212" s="34"/>
      <c r="H212" s="34"/>
      <c r="I212" s="34"/>
      <c r="J212" s="34"/>
      <c r="K212" s="34"/>
      <c r="L212" s="34"/>
      <c r="M212" s="34"/>
      <c r="N212" s="34"/>
      <c r="O212" s="34"/>
      <c r="P212" s="34"/>
      <c r="Q212" s="34"/>
      <c r="R212" s="34"/>
      <c r="S212" s="34"/>
      <c r="T212" s="34"/>
    </row>
    <row r="213" spans="1:20" s="37" customFormat="1">
      <c r="A213" s="34"/>
      <c r="B213" s="42"/>
      <c r="C213" s="34"/>
      <c r="D213" s="34"/>
      <c r="E213" s="36" t="s">
        <v>448</v>
      </c>
      <c r="F213" s="47">
        <v>42826</v>
      </c>
      <c r="G213" s="36" t="s">
        <v>449</v>
      </c>
      <c r="H213" s="34"/>
      <c r="I213" s="34"/>
      <c r="J213" s="34"/>
      <c r="K213" s="34"/>
      <c r="L213" s="34"/>
      <c r="M213" s="34"/>
      <c r="N213" s="34"/>
      <c r="O213" s="34"/>
      <c r="P213" s="34"/>
      <c r="Q213" s="34"/>
      <c r="R213" s="34"/>
      <c r="S213" s="34"/>
      <c r="T213" s="34"/>
    </row>
    <row r="214" spans="1:20" s="37" customFormat="1">
      <c r="A214" s="34"/>
      <c r="B214" s="42"/>
      <c r="C214" s="34"/>
      <c r="D214" s="34"/>
      <c r="E214" s="36"/>
      <c r="F214" s="36"/>
      <c r="G214" s="36"/>
      <c r="H214" s="34"/>
      <c r="I214" s="34"/>
      <c r="J214" s="34"/>
      <c r="K214" s="34"/>
      <c r="L214" s="34"/>
      <c r="M214" s="34"/>
      <c r="N214" s="34"/>
      <c r="O214" s="34"/>
      <c r="P214" s="34"/>
      <c r="Q214" s="34"/>
      <c r="R214" s="34"/>
      <c r="S214" s="34"/>
      <c r="T214" s="34"/>
    </row>
    <row r="215" spans="1:20" s="37" customFormat="1">
      <c r="A215" s="34"/>
      <c r="B215" s="42"/>
      <c r="C215" s="34"/>
      <c r="D215" s="34"/>
      <c r="E215" s="36" t="s">
        <v>450</v>
      </c>
      <c r="F215" s="47">
        <v>43921</v>
      </c>
      <c r="G215" s="36" t="s">
        <v>449</v>
      </c>
      <c r="H215" s="34"/>
      <c r="I215" s="34"/>
      <c r="J215" s="34"/>
      <c r="K215" s="34"/>
      <c r="L215" s="34"/>
      <c r="M215" s="34"/>
      <c r="N215" s="34"/>
      <c r="O215" s="34"/>
      <c r="P215" s="34"/>
      <c r="Q215" s="34"/>
      <c r="R215" s="34"/>
      <c r="S215" s="34"/>
      <c r="T215" s="34"/>
    </row>
    <row r="216" spans="1:20" s="37" customFormat="1">
      <c r="A216" s="34"/>
      <c r="B216" s="42"/>
      <c r="C216" s="34"/>
      <c r="D216" s="34"/>
      <c r="E216" s="36"/>
      <c r="F216" s="36"/>
      <c r="G216" s="36"/>
      <c r="H216" s="34"/>
      <c r="I216" s="34"/>
      <c r="J216" s="34"/>
      <c r="K216" s="34"/>
      <c r="L216" s="34"/>
      <c r="M216" s="34"/>
      <c r="N216" s="34"/>
      <c r="O216" s="34"/>
      <c r="P216" s="34"/>
      <c r="Q216" s="34"/>
      <c r="R216" s="34"/>
      <c r="S216" s="34"/>
      <c r="T216" s="34"/>
    </row>
    <row r="217" spans="1:20" s="37" customFormat="1">
      <c r="A217" s="34"/>
      <c r="B217" s="42"/>
      <c r="C217" s="34"/>
      <c r="D217" s="34"/>
      <c r="E217" s="36" t="s">
        <v>451</v>
      </c>
      <c r="F217" s="47">
        <v>43921</v>
      </c>
      <c r="G217" s="36" t="s">
        <v>449</v>
      </c>
      <c r="H217" s="34"/>
      <c r="I217" s="34"/>
      <c r="J217" s="34"/>
      <c r="K217" s="34"/>
      <c r="L217" s="34"/>
      <c r="M217" s="34"/>
      <c r="N217" s="34"/>
      <c r="O217" s="34"/>
      <c r="P217" s="34"/>
      <c r="Q217" s="34"/>
      <c r="R217" s="34"/>
      <c r="S217" s="34"/>
      <c r="T217" s="34"/>
    </row>
    <row r="218" spans="1:20" s="37" customFormat="1" ht="15">
      <c r="A218" s="34"/>
      <c r="B218" s="42"/>
      <c r="C218" s="34"/>
      <c r="D218" s="34"/>
      <c r="E218" s="36" t="s">
        <v>452</v>
      </c>
      <c r="F218" s="48">
        <v>5</v>
      </c>
      <c r="G218" s="49" t="s">
        <v>453</v>
      </c>
      <c r="H218" s="34"/>
      <c r="I218" s="34"/>
      <c r="J218" s="34"/>
      <c r="K218" s="34"/>
      <c r="L218" s="34"/>
      <c r="M218" s="34"/>
      <c r="N218" s="34"/>
      <c r="O218" s="34"/>
      <c r="P218" s="34"/>
      <c r="Q218" s="34"/>
      <c r="R218" s="34"/>
      <c r="S218" s="34"/>
      <c r="T218" s="34"/>
    </row>
    <row r="219" spans="1:20" s="37" customFormat="1">
      <c r="A219" s="34"/>
      <c r="B219" s="42"/>
      <c r="C219" s="34"/>
      <c r="D219" s="34"/>
      <c r="E219" s="36" t="s">
        <v>454</v>
      </c>
      <c r="F219" s="50">
        <f>DATE(YEAR(F217)+F218,MONTH(F217),DAY(F217))</f>
        <v>45747</v>
      </c>
      <c r="G219" s="36" t="s">
        <v>449</v>
      </c>
      <c r="H219" s="34"/>
      <c r="I219" s="34"/>
      <c r="J219" s="34"/>
      <c r="K219" s="34"/>
      <c r="L219" s="34"/>
      <c r="M219" s="34"/>
      <c r="N219" s="34"/>
      <c r="O219" s="34"/>
      <c r="P219" s="34"/>
      <c r="Q219" s="34"/>
      <c r="R219" s="34"/>
      <c r="S219" s="34"/>
      <c r="T219" s="34"/>
    </row>
    <row r="220" spans="1:20" s="37" customFormat="1">
      <c r="A220" s="34"/>
      <c r="B220" s="42"/>
      <c r="C220" s="34"/>
      <c r="D220" s="34"/>
      <c r="E220" s="36"/>
      <c r="F220" s="36"/>
      <c r="G220" s="36"/>
      <c r="H220" s="34"/>
      <c r="I220" s="34"/>
      <c r="J220" s="34"/>
      <c r="K220" s="34"/>
      <c r="L220" s="34"/>
      <c r="M220" s="34"/>
      <c r="N220" s="34"/>
      <c r="O220" s="34"/>
      <c r="P220" s="34"/>
      <c r="Q220" s="34"/>
      <c r="R220" s="34"/>
      <c r="S220" s="34"/>
      <c r="T220" s="34"/>
    </row>
    <row r="221" spans="1:20" s="37" customFormat="1">
      <c r="A221" s="34"/>
      <c r="B221" s="42"/>
      <c r="C221" s="34"/>
      <c r="D221" s="34"/>
      <c r="E221" s="36" t="s">
        <v>455</v>
      </c>
      <c r="F221" s="47">
        <v>44286</v>
      </c>
      <c r="G221" s="36" t="s">
        <v>449</v>
      </c>
      <c r="H221" s="34"/>
      <c r="I221" s="34"/>
      <c r="J221" s="34"/>
      <c r="K221" s="34"/>
      <c r="L221" s="34"/>
      <c r="M221" s="34"/>
      <c r="N221" s="34"/>
      <c r="O221" s="34"/>
      <c r="P221" s="34"/>
      <c r="Q221" s="34"/>
      <c r="R221" s="34"/>
      <c r="S221" s="34"/>
      <c r="T221" s="34"/>
    </row>
    <row r="222" spans="1:20" s="37" customFormat="1">
      <c r="A222" s="34"/>
      <c r="B222" s="42"/>
      <c r="C222" s="34"/>
      <c r="D222" s="34"/>
      <c r="E222" s="36" t="s">
        <v>456</v>
      </c>
      <c r="F222" s="47">
        <v>45747</v>
      </c>
      <c r="G222" s="36" t="s">
        <v>449</v>
      </c>
      <c r="H222" s="34"/>
      <c r="I222" s="34"/>
      <c r="J222" s="34"/>
      <c r="K222" s="34"/>
      <c r="L222" s="34"/>
      <c r="M222" s="34"/>
      <c r="N222" s="34"/>
      <c r="O222" s="34"/>
      <c r="P222" s="34"/>
      <c r="Q222" s="34"/>
      <c r="R222" s="34"/>
      <c r="S222" s="34"/>
      <c r="T222" s="34"/>
    </row>
    <row r="223" spans="1:20" s="37" customFormat="1">
      <c r="A223" s="34"/>
      <c r="B223" s="42"/>
      <c r="C223" s="34"/>
      <c r="D223" s="34"/>
      <c r="E223" s="36" t="s">
        <v>457</v>
      </c>
      <c r="F223" s="48">
        <v>2018</v>
      </c>
      <c r="G223" s="36" t="s">
        <v>458</v>
      </c>
      <c r="H223" s="34"/>
      <c r="I223" s="34"/>
      <c r="J223" s="34"/>
      <c r="K223" s="34"/>
      <c r="L223" s="34"/>
      <c r="M223" s="34"/>
      <c r="N223" s="34"/>
      <c r="O223" s="34"/>
      <c r="P223" s="34"/>
      <c r="Q223" s="34"/>
      <c r="R223" s="34"/>
      <c r="S223" s="34"/>
      <c r="T223" s="34"/>
    </row>
    <row r="224" spans="1:20" s="37" customFormat="1">
      <c r="A224" s="34"/>
      <c r="B224" s="42"/>
      <c r="C224" s="34"/>
      <c r="D224" s="34"/>
      <c r="E224" s="36" t="s">
        <v>459</v>
      </c>
      <c r="F224" s="48">
        <v>3</v>
      </c>
      <c r="G224" s="36" t="s">
        <v>460</v>
      </c>
      <c r="H224" s="34"/>
      <c r="I224" s="34"/>
      <c r="J224" s="34"/>
      <c r="K224" s="34"/>
      <c r="L224" s="34"/>
      <c r="M224" s="34"/>
      <c r="N224" s="34"/>
      <c r="O224" s="34"/>
      <c r="P224" s="34"/>
      <c r="Q224" s="34"/>
      <c r="R224" s="34"/>
      <c r="S224" s="34"/>
      <c r="T224" s="34"/>
    </row>
    <row r="225" spans="1:20" s="51" customFormat="1">
      <c r="A225" s="34"/>
      <c r="B225" s="42"/>
      <c r="C225" s="34"/>
      <c r="D225" s="34"/>
      <c r="E225" s="34"/>
      <c r="F225" s="34"/>
      <c r="G225" s="34"/>
      <c r="H225" s="34"/>
      <c r="I225" s="34"/>
      <c r="J225" s="34"/>
      <c r="K225" s="34"/>
      <c r="L225" s="34"/>
      <c r="M225" s="34"/>
      <c r="N225" s="34"/>
      <c r="O225" s="34"/>
      <c r="P225" s="34"/>
      <c r="Q225" s="34"/>
      <c r="R225" s="34"/>
      <c r="S225" s="34"/>
      <c r="T225" s="34"/>
    </row>
    <row r="226" spans="1:20">
      <c r="A226" s="51" t="s">
        <v>90</v>
      </c>
      <c r="B226" s="170"/>
      <c r="C226" s="51"/>
      <c r="D226" s="51"/>
      <c r="E226" s="51"/>
      <c r="F226" s="51"/>
      <c r="G226" s="51"/>
      <c r="H226" s="51"/>
      <c r="I226" s="51"/>
      <c r="J226" s="51"/>
      <c r="K226" s="51"/>
      <c r="L226" s="51"/>
      <c r="M226" s="51"/>
      <c r="N226" s="51"/>
      <c r="O226" s="51"/>
      <c r="P226" s="51"/>
      <c r="Q226" s="51"/>
      <c r="R226" s="51"/>
      <c r="S226" s="51"/>
      <c r="T226" s="51"/>
    </row>
    <row r="534"/>
    <row r="535"/>
    <row r="536"/>
    <row r="537"/>
  </sheetData>
  <conditionalFormatting sqref="T3">
    <cfRule type="cellIs" dxfId="110" priority="3" operator="equal">
      <formula>"Post-Fcst"</formula>
    </cfRule>
    <cfRule type="cellIs" dxfId="109" priority="4" operator="equal">
      <formula>"Forecast"</formula>
    </cfRule>
    <cfRule type="cellIs" dxfId="108" priority="5" operator="equal">
      <formula>"Pre Fcst"</formula>
    </cfRule>
  </conditionalFormatting>
  <conditionalFormatting sqref="J3:S3">
    <cfRule type="cellIs" dxfId="107" priority="6" operator="equal">
      <formula>"Post-Fcst"</formula>
    </cfRule>
    <cfRule type="cellIs" dxfId="106" priority="7" operator="equal">
      <formula>"Forecast"</formula>
    </cfRule>
    <cfRule type="cellIs" dxfId="105" priority="8" operator="equal">
      <formula>"Pre Fcst"</formula>
    </cfRule>
  </conditionalFormatting>
  <conditionalFormatting sqref="F13">
    <cfRule type="cellIs" dxfId="104" priority="1" stopIfTrue="1" operator="notEqual">
      <formula>0</formula>
    </cfRule>
    <cfRule type="cellIs" dxfId="103" priority="2" stopIfTrue="1" operator="equal">
      <formula>""</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str">
        <f ca="1" xml:space="preserve"> RIGHT(CELL("filename", $A$1), LEN(CELL("filename", $A$1)) - SEARCH("]", CELL("filename", $A$1)))</f>
        <v>Time</v>
      </c>
      <c r="B1" s="55"/>
      <c r="C1" s="89"/>
      <c r="D1" s="55"/>
      <c r="E1" s="90"/>
      <c r="F1" s="55"/>
      <c r="G1" s="55"/>
      <c r="H1" s="511" t="str">
        <f>Inp!$F$10</f>
        <v>Portsmouth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461</v>
      </c>
    </row>
    <row r="8" spans="1:79" hidden="1" outlineLevel="1"/>
    <row r="9" spans="1:79" s="92" customFormat="1" hidden="1" outlineLevel="1">
      <c r="A9" s="11"/>
      <c r="B9" s="12" t="s">
        <v>462</v>
      </c>
      <c r="C9" s="13"/>
      <c r="D9" s="14"/>
      <c r="E9" s="91"/>
      <c r="G9" s="93"/>
    </row>
    <row r="10" spans="1:79" s="98" customFormat="1" hidden="1" outlineLevel="1">
      <c r="A10" s="94"/>
      <c r="B10" s="95"/>
      <c r="C10" s="96"/>
      <c r="D10" s="97"/>
      <c r="E10" s="84" t="s">
        <v>463</v>
      </c>
      <c r="G10" s="98" t="s">
        <v>464</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465</v>
      </c>
      <c r="F11" s="70">
        <f xml:space="preserve"> MAX(J10:Q10)</f>
        <v>8</v>
      </c>
      <c r="G11" s="70" t="s">
        <v>466</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467</v>
      </c>
      <c r="G14" s="70" t="s">
        <v>468</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Inp!E$213</f>
        <v>First date of time ruler</v>
      </c>
      <c r="F16" s="109">
        <f>Inp!F$213</f>
        <v>42826</v>
      </c>
      <c r="G16" s="108" t="str">
        <f>Inp!G$213</f>
        <v>date</v>
      </c>
    </row>
    <row r="17" spans="1:79" s="111" customFormat="1" hidden="1" outlineLevel="1">
      <c r="A17" s="104"/>
      <c r="B17" s="105"/>
      <c r="C17" s="106"/>
      <c r="D17" s="107"/>
      <c r="E17" s="84" t="s">
        <v>469</v>
      </c>
      <c r="F17" s="111">
        <f xml:space="preserve"> DATE(YEAR(F16), MONTH(F16), 1)</f>
        <v>42826</v>
      </c>
      <c r="G17" s="111" t="s">
        <v>470</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471</v>
      </c>
      <c r="G21" s="116" t="s">
        <v>449</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472</v>
      </c>
      <c r="F22" s="118"/>
      <c r="G22" s="119" t="s">
        <v>449</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473</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474</v>
      </c>
      <c r="G26" s="124" t="s">
        <v>475</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476</v>
      </c>
    </row>
    <row r="30" spans="1:79" s="116" customFormat="1" hidden="1" outlineLevel="1">
      <c r="A30" s="112"/>
      <c r="B30" s="113"/>
      <c r="C30" s="114"/>
      <c r="D30" s="115"/>
      <c r="E30" s="84"/>
    </row>
    <row r="31" spans="1:79" s="110" customFormat="1" hidden="1" outlineLevel="1">
      <c r="A31" s="104"/>
      <c r="B31" s="105"/>
      <c r="C31" s="106"/>
      <c r="D31" s="107"/>
      <c r="E31" s="108" t="str">
        <f>Inp!E$215</f>
        <v>Last Pre Forecast Date</v>
      </c>
      <c r="F31" s="110">
        <f>Inp!F$215</f>
        <v>43921</v>
      </c>
      <c r="G31" s="110" t="str">
        <f>Inp!G$215</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5" customFormat="1" hidden="1" outlineLevel="1">
      <c r="A33" s="311"/>
      <c r="B33" s="312"/>
      <c r="C33" s="313"/>
      <c r="D33" s="251"/>
      <c r="E33" s="314" t="s">
        <v>477</v>
      </c>
      <c r="G33" s="315" t="s">
        <v>468</v>
      </c>
      <c r="H33" s="315">
        <f xml:space="preserve"> SUM(J33:Q33)</f>
        <v>1</v>
      </c>
      <c r="J33" s="315">
        <f t="shared" ref="J33:Q33" si="10" xml:space="preserve"> IF(J32 = $F31, 1, 0)</f>
        <v>0</v>
      </c>
      <c r="K33" s="315">
        <f t="shared" si="10"/>
        <v>0</v>
      </c>
      <c r="L33" s="315">
        <f t="shared" si="10"/>
        <v>1</v>
      </c>
      <c r="M33" s="315">
        <f t="shared" si="10"/>
        <v>0</v>
      </c>
      <c r="N33" s="315">
        <f t="shared" si="10"/>
        <v>0</v>
      </c>
      <c r="O33" s="315">
        <f t="shared" si="10"/>
        <v>0</v>
      </c>
      <c r="P33" s="315">
        <f t="shared" si="10"/>
        <v>0</v>
      </c>
      <c r="Q33" s="315">
        <f t="shared" si="10"/>
        <v>0</v>
      </c>
    </row>
    <row r="34" spans="1:79" hidden="1" outlineLevel="1">
      <c r="E34" s="84" t="s">
        <v>478</v>
      </c>
      <c r="G34" s="70" t="s">
        <v>468</v>
      </c>
      <c r="H34" s="70">
        <f xml:space="preserve"> SUM(J34:Q34)</f>
        <v>3</v>
      </c>
      <c r="J34" s="70">
        <f t="shared" ref="J34:Q34" si="11" xml:space="preserve"> IF($F31 &gt;= J32, 1, 0)</f>
        <v>1</v>
      </c>
      <c r="K34" s="70">
        <f t="shared" si="11"/>
        <v>1</v>
      </c>
      <c r="L34" s="70">
        <f t="shared" si="11"/>
        <v>1</v>
      </c>
      <c r="M34" s="70">
        <f t="shared" si="11"/>
        <v>0</v>
      </c>
      <c r="N34" s="70">
        <f t="shared" si="11"/>
        <v>0</v>
      </c>
      <c r="O34" s="70">
        <f t="shared" si="11"/>
        <v>0</v>
      </c>
      <c r="P34" s="70">
        <f t="shared" si="11"/>
        <v>0</v>
      </c>
      <c r="Q34" s="70">
        <f t="shared" si="11"/>
        <v>0</v>
      </c>
    </row>
    <row r="35" spans="1:79" hidden="1" outlineLevel="1">
      <c r="E35" s="84" t="s">
        <v>479</v>
      </c>
      <c r="F35" s="125">
        <f xml:space="preserve"> SUM(J34:Q34)</f>
        <v>3</v>
      </c>
      <c r="G35" s="70" t="s">
        <v>480</v>
      </c>
    </row>
    <row r="36" spans="1:79" hidden="1" outlineLevel="1"/>
    <row r="37" spans="1:79" s="110" customFormat="1" hidden="1" outlineLevel="1">
      <c r="A37" s="104"/>
      <c r="B37" s="105"/>
      <c r="C37" s="106"/>
      <c r="D37" s="107"/>
      <c r="E37" s="108" t="str">
        <f>Inp!E$217</f>
        <v>Acquisition date (midnight)</v>
      </c>
      <c r="F37" s="110">
        <f>Inp!F$217</f>
        <v>43921</v>
      </c>
      <c r="G37" s="110" t="str">
        <f>Inp!G$217</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481</v>
      </c>
      <c r="G39" s="129" t="s">
        <v>468</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482</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483</v>
      </c>
      <c r="G45" s="129" t="s">
        <v>468</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Inp!E$219</f>
        <v>Last forecast date</v>
      </c>
      <c r="F47" s="110">
        <f>Inp!F$219</f>
        <v>45747</v>
      </c>
      <c r="G47" s="110" t="str">
        <f>Inp!G$219</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484</v>
      </c>
      <c r="G49" s="70" t="s">
        <v>468</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485</v>
      </c>
      <c r="G53" s="118" t="s">
        <v>468</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486</v>
      </c>
      <c r="F54" s="70">
        <f xml:space="preserve"> SUM(J53:Q53)</f>
        <v>5</v>
      </c>
      <c r="G54" s="70" t="s">
        <v>480</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487</v>
      </c>
      <c r="G58" s="70" t="s">
        <v>468</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488</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489</v>
      </c>
      <c r="G64" s="70" t="s">
        <v>468</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490</v>
      </c>
      <c r="G67" s="70" t="s">
        <v>468</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491</v>
      </c>
      <c r="F68" s="70">
        <f xml:space="preserve"> SUM(J67:Q67)</f>
        <v>0</v>
      </c>
      <c r="G68" s="70" t="s">
        <v>480</v>
      </c>
    </row>
    <row r="69" spans="1:17" hidden="1" outlineLevel="1"/>
    <row r="70" spans="1:17"/>
    <row r="71" spans="1:17" s="33" customFormat="1" collapsed="1">
      <c r="A71" s="33" t="s">
        <v>492</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473</v>
      </c>
      <c r="E74" s="84" t="str">
        <f xml:space="preserve"> E$35</f>
        <v>Pre Forecast Period Total</v>
      </c>
      <c r="F74" s="70">
        <f xml:space="preserve"> F$35</f>
        <v>3</v>
      </c>
      <c r="G74" s="70" t="str">
        <f xml:space="preserve"> G$35</f>
        <v>columns</v>
      </c>
    </row>
    <row r="75" spans="1:17" hidden="1" outlineLevel="1">
      <c r="D75" s="83" t="s">
        <v>473</v>
      </c>
      <c r="E75" s="84" t="str">
        <f xml:space="preserve"> E$54</f>
        <v xml:space="preserve">Forecast Period Total </v>
      </c>
      <c r="F75" s="70">
        <f xml:space="preserve"> F$54</f>
        <v>5</v>
      </c>
      <c r="G75" s="70" t="str">
        <f xml:space="preserve"> G$54</f>
        <v>columns</v>
      </c>
    </row>
    <row r="76" spans="1:17" hidden="1" outlineLevel="1">
      <c r="D76" s="83" t="s">
        <v>473</v>
      </c>
      <c r="E76" s="84" t="str">
        <f xml:space="preserve"> E$68</f>
        <v>Post Forecast Period Total</v>
      </c>
      <c r="F76" s="70">
        <f xml:space="preserve"> F$68</f>
        <v>0</v>
      </c>
      <c r="G76" s="70" t="str">
        <f xml:space="preserve"> G$68</f>
        <v>columns</v>
      </c>
    </row>
    <row r="77" spans="1:17" hidden="1" outlineLevel="1">
      <c r="E77" s="84" t="s">
        <v>493</v>
      </c>
      <c r="F77" s="134">
        <f xml:space="preserve"> IF(F73 - SUM(F74:F76) &lt;&gt; 0, 1, 0)</f>
        <v>0</v>
      </c>
      <c r="G77" s="70" t="s">
        <v>494</v>
      </c>
    </row>
    <row r="78" spans="1:17" hidden="1" outlineLevel="1"/>
    <row r="79" spans="1:17"/>
    <row r="80" spans="1:17" s="33" customFormat="1" collapsed="1">
      <c r="A80" s="33" t="s">
        <v>379</v>
      </c>
    </row>
    <row r="81" spans="1:20" hidden="1" outlineLevel="1"/>
    <row r="82" spans="1:20" hidden="1" outlineLevel="1">
      <c r="E82" s="108" t="str">
        <f>Inp!E$223</f>
        <v>First Modelling Column Financial Year Number</v>
      </c>
      <c r="F82" s="135">
        <f>Inp!F$223</f>
        <v>2018</v>
      </c>
      <c r="G82" s="108" t="str">
        <f>Inp!G$223</f>
        <v>year</v>
      </c>
    </row>
    <row r="83" spans="1:20" hidden="1" outlineLevel="1">
      <c r="E83" s="108" t="str">
        <f>Inp!E$224</f>
        <v>Financial Year End Month Number</v>
      </c>
      <c r="F83" s="136">
        <f>Inp!F$224</f>
        <v>3</v>
      </c>
      <c r="G83" s="136" t="str">
        <f>Inp!G$224</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495</v>
      </c>
      <c r="G86" s="118" t="s">
        <v>496</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90</v>
      </c>
    </row>
  </sheetData>
  <conditionalFormatting sqref="F77">
    <cfRule type="cellIs" dxfId="102" priority="7" stopIfTrue="1" operator="notEqual">
      <formula>0</formula>
    </cfRule>
    <cfRule type="cellIs" dxfId="101" priority="8" stopIfTrue="1" operator="equal">
      <formula>""</formula>
    </cfRule>
  </conditionalFormatting>
  <conditionalFormatting sqref="J3:S3 U3:CA3">
    <cfRule type="cellIs" dxfId="100" priority="4" operator="equal">
      <formula>"Post-Fcst"</formula>
    </cfRule>
    <cfRule type="cellIs" dxfId="99" priority="5" operator="equal">
      <formula>"Forecast"</formula>
    </cfRule>
    <cfRule type="cellIs" dxfId="98" priority="6" operator="equal">
      <formula>"Pre Fcst"</formula>
    </cfRule>
  </conditionalFormatting>
  <conditionalFormatting sqref="T3">
    <cfRule type="cellIs" dxfId="97" priority="1" operator="equal">
      <formula>"Post-Fcst"</formula>
    </cfRule>
    <cfRule type="cellIs" dxfId="96" priority="2" operator="equal">
      <formula>"Forecast"</formula>
    </cfRule>
    <cfRule type="cellIs" dxfId="95" priority="3" operator="equal">
      <formula>"Pre Fcst"</formula>
    </cfRule>
  </conditionalFormatting>
  <pageMargins left="0.70866141732283472" right="0.70866141732283472" top="0.74803149606299213" bottom="0.74803149606299213" header="0.31496062992125984" footer="0.31496062992125984"/>
  <pageSetup paperSize="9" scale="44"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301"/>
  <sheetViews>
    <sheetView showGridLines="0" zoomScaleNormal="100" workbookViewId="0">
      <pane ySplit="5" topLeftCell="A6" activePane="bottomLeft" state="frozen"/>
      <selection pane="bottomLeft"/>
    </sheetView>
  </sheetViews>
  <sheetFormatPr defaultColWidth="0" defaultRowHeight="12.75" customHeight="1" zeroHeight="1" outlineLevelRow="2"/>
  <cols>
    <col min="1" max="1" width="1.625" style="68" customWidth="1"/>
    <col min="2" max="2" width="1.625" style="179"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str">
        <f ca="1" xml:space="preserve"> RIGHT(CELL("filename", $A$1), LEN(CELL("filename", $A$1)) - SEARCH("]", CELL("filename", $A$1)))</f>
        <v>Index</v>
      </c>
      <c r="B1" s="178"/>
      <c r="C1" s="79"/>
      <c r="D1" s="53"/>
      <c r="E1" s="53"/>
      <c r="F1" s="53"/>
      <c r="G1" s="53"/>
      <c r="H1" s="54" t="str">
        <f>Inp!$F$10</f>
        <v>Portsmouth Water</v>
      </c>
      <c r="I1" s="55"/>
      <c r="J1" s="55"/>
      <c r="K1" s="55"/>
      <c r="L1" s="55"/>
      <c r="M1" s="55"/>
      <c r="N1" s="55"/>
      <c r="O1" s="55"/>
      <c r="P1" s="55"/>
      <c r="Q1" s="55"/>
      <c r="R1" s="55"/>
      <c r="S1" s="55"/>
      <c r="T1" s="55"/>
    </row>
    <row r="2" spans="1:20" s="62" customFormat="1">
      <c r="A2" s="57"/>
      <c r="B2" s="175"/>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5"/>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5"/>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5"/>
      <c r="C5" s="59"/>
      <c r="D5" s="60"/>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6"/>
      <c r="C6" s="81"/>
      <c r="D6" s="82"/>
      <c r="E6" s="82"/>
      <c r="I6" s="82"/>
      <c r="J6" s="82"/>
      <c r="K6" s="82"/>
      <c r="L6" s="82"/>
      <c r="M6" s="82"/>
      <c r="N6" s="82"/>
      <c r="O6" s="82"/>
      <c r="P6" s="82"/>
      <c r="Q6" s="82"/>
      <c r="R6" s="82"/>
      <c r="S6" s="82"/>
      <c r="T6" s="82"/>
    </row>
    <row r="7" spans="1:20" s="33" customFormat="1">
      <c r="A7" s="33" t="s">
        <v>498</v>
      </c>
      <c r="D7" s="254"/>
    </row>
    <row r="8" spans="1:20" s="209" customFormat="1" outlineLevel="1">
      <c r="D8" s="409"/>
    </row>
    <row r="9" spans="1:20" s="296" customFormat="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20" s="296" customFormat="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20" s="201" customFormat="1" outlineLevel="1">
      <c r="A11" s="199"/>
      <c r="B11" s="200"/>
      <c r="C11" s="200"/>
      <c r="D11" s="199"/>
      <c r="E11" s="273" t="str">
        <f xml:space="preserve"> Time!E$53</f>
        <v>Forecast Period Flag</v>
      </c>
      <c r="F11" s="273">
        <f xml:space="preserve"> Time!F$53</f>
        <v>0</v>
      </c>
      <c r="G11" s="273" t="str">
        <f xml:space="preserve"> Time!G$53</f>
        <v>flag</v>
      </c>
      <c r="H11" s="273">
        <f xml:space="preserve"> Time!H$53</f>
        <v>5</v>
      </c>
      <c r="I11" s="273">
        <f xml:space="preserve"> Time!I$53</f>
        <v>0</v>
      </c>
      <c r="J11" s="273">
        <f xml:space="preserve"> Time!J$53</f>
        <v>0</v>
      </c>
      <c r="K11" s="273">
        <f xml:space="preserve"> Time!K$53</f>
        <v>0</v>
      </c>
      <c r="L11" s="273">
        <f xml:space="preserve"> Time!L$53</f>
        <v>0</v>
      </c>
      <c r="M11" s="273">
        <f xml:space="preserve"> Time!M$53</f>
        <v>1</v>
      </c>
      <c r="N11" s="273">
        <f xml:space="preserve"> Time!N$53</f>
        <v>1</v>
      </c>
      <c r="O11" s="273">
        <f xml:space="preserve"> Time!O$53</f>
        <v>1</v>
      </c>
      <c r="P11" s="273">
        <f xml:space="preserve"> Time!P$53</f>
        <v>1</v>
      </c>
      <c r="Q11" s="273">
        <f xml:space="preserve"> Time!Q$53</f>
        <v>1</v>
      </c>
      <c r="R11" s="197"/>
      <c r="S11" s="197"/>
      <c r="T11" s="197"/>
    </row>
    <row r="12" spans="1:20" s="193" customFormat="1" outlineLevel="1">
      <c r="A12" s="189"/>
      <c r="B12" s="190"/>
      <c r="C12" s="191"/>
      <c r="D12" s="192"/>
      <c r="E12" s="196" t="s">
        <v>499</v>
      </c>
      <c r="G12" s="193" t="s">
        <v>468</v>
      </c>
      <c r="J12" s="193">
        <f t="shared" ref="J12:Q12" si="0">IF(J$5&gt;1,1,0)</f>
        <v>0</v>
      </c>
      <c r="K12" s="193">
        <f t="shared" si="0"/>
        <v>1</v>
      </c>
      <c r="L12" s="193">
        <f t="shared" si="0"/>
        <v>1</v>
      </c>
      <c r="M12" s="193">
        <f t="shared" si="0"/>
        <v>1</v>
      </c>
      <c r="N12" s="193">
        <f t="shared" si="0"/>
        <v>1</v>
      </c>
      <c r="O12" s="193">
        <f t="shared" si="0"/>
        <v>1</v>
      </c>
      <c r="P12" s="193">
        <f t="shared" si="0"/>
        <v>1</v>
      </c>
      <c r="Q12" s="193">
        <f t="shared" si="0"/>
        <v>1</v>
      </c>
    </row>
    <row r="13" spans="1:20" s="193" customFormat="1" outlineLevel="1">
      <c r="A13" s="189"/>
      <c r="B13" s="190"/>
      <c r="C13" s="191"/>
      <c r="D13" s="192"/>
      <c r="E13" s="196" t="s">
        <v>500</v>
      </c>
      <c r="G13" s="193" t="s">
        <v>468</v>
      </c>
      <c r="J13" s="193">
        <f t="shared" ref="J13:Q13" si="1">IF(J$5&gt;0,1,0)</f>
        <v>1</v>
      </c>
      <c r="K13" s="193">
        <f t="shared" si="1"/>
        <v>1</v>
      </c>
      <c r="L13" s="193">
        <f t="shared" si="1"/>
        <v>1</v>
      </c>
      <c r="M13" s="193">
        <f t="shared" si="1"/>
        <v>1</v>
      </c>
      <c r="N13" s="193">
        <f t="shared" si="1"/>
        <v>1</v>
      </c>
      <c r="O13" s="193">
        <f t="shared" si="1"/>
        <v>1</v>
      </c>
      <c r="P13" s="193">
        <f t="shared" si="1"/>
        <v>1</v>
      </c>
      <c r="Q13" s="193">
        <f t="shared" si="1"/>
        <v>1</v>
      </c>
    </row>
    <row r="14" spans="1:20" s="193" customFormat="1" outlineLevel="1">
      <c r="A14" s="189"/>
      <c r="B14" s="190"/>
      <c r="C14" s="191"/>
      <c r="D14" s="192"/>
      <c r="E14" s="196" t="s">
        <v>501</v>
      </c>
      <c r="G14" s="193" t="s">
        <v>468</v>
      </c>
      <c r="J14" s="193">
        <f t="shared" ref="J14:L14" si="2" xml:space="preserve"> IF( J$4 &lt;= $F$9, J10 + J11, 0)</f>
        <v>0</v>
      </c>
      <c r="K14" s="193">
        <f t="shared" si="2"/>
        <v>0</v>
      </c>
      <c r="L14" s="193">
        <f t="shared" si="2"/>
        <v>1</v>
      </c>
      <c r="M14" s="193">
        <f xml:space="preserve"> IF( M$4 &lt;= $F$9, M10 + M11, 0)</f>
        <v>1</v>
      </c>
      <c r="N14" s="193">
        <f t="shared" ref="N14:Q14" si="3" xml:space="preserve"> IF( N$4 &lt;= $F$9, N10 + N11, 0)</f>
        <v>0</v>
      </c>
      <c r="O14" s="193">
        <f t="shared" si="3"/>
        <v>0</v>
      </c>
      <c r="P14" s="193">
        <f t="shared" si="3"/>
        <v>0</v>
      </c>
      <c r="Q14" s="193">
        <f t="shared" si="3"/>
        <v>0</v>
      </c>
    </row>
    <row r="15" spans="1:20">
      <c r="A15" s="67"/>
      <c r="B15" s="177"/>
      <c r="C15" s="86"/>
      <c r="D15" s="83"/>
      <c r="E15" s="84"/>
      <c r="F15" s="70"/>
      <c r="G15" s="70"/>
    </row>
    <row r="16" spans="1:20" s="33" customFormat="1">
      <c r="A16" s="33" t="s">
        <v>502</v>
      </c>
      <c r="B16" s="169"/>
    </row>
    <row r="17" spans="1:20" s="36" customFormat="1" ht="15" outlineLevel="1">
      <c r="A17" s="46"/>
      <c r="B17" s="71"/>
      <c r="C17" s="42"/>
      <c r="D17" s="43"/>
      <c r="H17" s="49"/>
    </row>
    <row r="18" spans="1:20" s="142" customFormat="1" outlineLevel="1" collapsed="1">
      <c r="A18" s="194"/>
      <c r="B18" s="181" t="s">
        <v>503</v>
      </c>
      <c r="C18" s="171"/>
      <c r="D18" s="172"/>
    </row>
    <row r="19" spans="1:20" s="188" customFormat="1" hidden="1" outlineLevel="2">
      <c r="A19" s="184"/>
      <c r="B19" s="185"/>
      <c r="C19" s="186"/>
      <c r="D19" s="187"/>
      <c r="E19" s="182" t="str">
        <f xml:space="preserve"> Inp!E$27</f>
        <v>RPI index (PR19FD) - April</v>
      </c>
      <c r="F19" s="183">
        <f xml:space="preserve"> Inp!F$27</f>
        <v>0</v>
      </c>
      <c r="G19" s="182" t="str">
        <f xml:space="preserve"> Inp!G$27</f>
        <v>Index</v>
      </c>
      <c r="H19" s="183">
        <f xml:space="preserve"> Inp!H$27</f>
        <v>0</v>
      </c>
      <c r="I19" s="183">
        <f xml:space="preserve"> Inp!I$27</f>
        <v>0</v>
      </c>
      <c r="J19" s="182">
        <f xml:space="preserve"> Inp!J$27</f>
        <v>270.60000000000002</v>
      </c>
      <c r="K19" s="182">
        <f xml:space="preserve"> Inp!K$27</f>
        <v>279.7</v>
      </c>
      <c r="L19" s="182">
        <f xml:space="preserve"> Inp!L$27</f>
        <v>288.2</v>
      </c>
      <c r="M19" s="182">
        <f xml:space="preserve"> Inp!M$27</f>
        <v>296.81994379694203</v>
      </c>
      <c r="N19" s="182">
        <f xml:space="preserve"> Inp!N$27</f>
        <v>305.32865399748601</v>
      </c>
      <c r="O19" s="182">
        <f xml:space="preserve"> Inp!O$27</f>
        <v>314.691934446201</v>
      </c>
      <c r="P19" s="182">
        <f xml:space="preserve"> Inp!P$27</f>
        <v>324.76207634847901</v>
      </c>
      <c r="Q19" s="182">
        <f xml:space="preserve"> Inp!Q$27</f>
        <v>335.15446279163098</v>
      </c>
      <c r="R19" s="182"/>
      <c r="S19" s="182"/>
      <c r="T19" s="182"/>
    </row>
    <row r="20" spans="1:20" s="188" customFormat="1" hidden="1" outlineLevel="2">
      <c r="A20" s="184"/>
      <c r="B20" s="185"/>
      <c r="C20" s="186"/>
      <c r="D20" s="187"/>
      <c r="E20" s="182" t="str">
        <f xml:space="preserve"> Inp!E$28</f>
        <v>RPI index (PR19FD) - May</v>
      </c>
      <c r="F20" s="183">
        <f xml:space="preserve"> Inp!F$28</f>
        <v>0</v>
      </c>
      <c r="G20" s="182" t="str">
        <f xml:space="preserve"> Inp!G$28</f>
        <v>Index</v>
      </c>
      <c r="H20" s="183">
        <f xml:space="preserve"> Inp!H$28</f>
        <v>0</v>
      </c>
      <c r="I20" s="183">
        <f xml:space="preserve"> Inp!I$28</f>
        <v>0</v>
      </c>
      <c r="J20" s="182">
        <f xml:space="preserve"> Inp!J$28</f>
        <v>271.7</v>
      </c>
      <c r="K20" s="182">
        <f xml:space="preserve"> Inp!K$28</f>
        <v>280.7</v>
      </c>
      <c r="L20" s="182">
        <f xml:space="preserve"> Inp!L$28</f>
        <v>289.2</v>
      </c>
      <c r="M20" s="182">
        <f xml:space="preserve"> Inp!M$28</f>
        <v>297.50379137925398</v>
      </c>
      <c r="N20" s="182">
        <f xml:space="preserve"> Inp!N$28</f>
        <v>306.08167682745898</v>
      </c>
      <c r="O20" s="182">
        <f xml:space="preserve"> Inp!O$28</f>
        <v>315.51905088813697</v>
      </c>
      <c r="P20" s="182">
        <f xml:space="preserve"> Inp!P$28</f>
        <v>325.61566051655802</v>
      </c>
      <c r="Q20" s="182">
        <f xml:space="preserve"> Inp!Q$28</f>
        <v>336.03536165308702</v>
      </c>
      <c r="R20" s="182"/>
      <c r="S20" s="182"/>
      <c r="T20" s="182"/>
    </row>
    <row r="21" spans="1:20" s="188" customFormat="1" hidden="1" outlineLevel="2">
      <c r="A21" s="184"/>
      <c r="B21" s="185"/>
      <c r="C21" s="186"/>
      <c r="D21" s="187"/>
      <c r="E21" s="182" t="str">
        <f xml:space="preserve"> Inp!E$29</f>
        <v>RPI index (PR19FD) - June</v>
      </c>
      <c r="F21" s="183">
        <f xml:space="preserve"> Inp!F$29</f>
        <v>0</v>
      </c>
      <c r="G21" s="182" t="str">
        <f xml:space="preserve"> Inp!G$29</f>
        <v>Index</v>
      </c>
      <c r="H21" s="183">
        <f xml:space="preserve"> Inp!H$29</f>
        <v>0</v>
      </c>
      <c r="I21" s="183">
        <f xml:space="preserve"> Inp!I$29</f>
        <v>0</v>
      </c>
      <c r="J21" s="182">
        <f xml:space="preserve"> Inp!J$29</f>
        <v>272.3</v>
      </c>
      <c r="K21" s="182">
        <f xml:space="preserve"> Inp!K$29</f>
        <v>281.5</v>
      </c>
      <c r="L21" s="182">
        <f xml:space="preserve"> Inp!L$29</f>
        <v>289.60000000000002</v>
      </c>
      <c r="M21" s="182">
        <f xml:space="preserve"> Inp!M$29</f>
        <v>298.18921448748898</v>
      </c>
      <c r="N21" s="182">
        <f xml:space="preserve"> Inp!N$29</f>
        <v>306.83655681487397</v>
      </c>
      <c r="O21" s="182">
        <f xml:space="preserve"> Inp!O$29</f>
        <v>316.34834127078699</v>
      </c>
      <c r="P21" s="182">
        <f xml:space="preserve"> Inp!P$29</f>
        <v>326.47148819145201</v>
      </c>
      <c r="Q21" s="182">
        <f xml:space="preserve"> Inp!Q$29</f>
        <v>336.91857581357903</v>
      </c>
      <c r="R21" s="182"/>
      <c r="S21" s="182"/>
      <c r="T21" s="182"/>
    </row>
    <row r="22" spans="1:20" s="188" customFormat="1" hidden="1" outlineLevel="2">
      <c r="A22" s="184"/>
      <c r="B22" s="185"/>
      <c r="C22" s="186"/>
      <c r="D22" s="187"/>
      <c r="E22" s="182" t="str">
        <f xml:space="preserve"> Inp!E$30</f>
        <v>RPI index (PR19FD) - July</v>
      </c>
      <c r="F22" s="183">
        <f xml:space="preserve"> Inp!F$30</f>
        <v>0</v>
      </c>
      <c r="G22" s="182" t="str">
        <f xml:space="preserve"> Inp!G$30</f>
        <v>Index</v>
      </c>
      <c r="H22" s="183">
        <f xml:space="preserve"> Inp!H$30</f>
        <v>0</v>
      </c>
      <c r="I22" s="183">
        <f xml:space="preserve"> Inp!I$30</f>
        <v>0</v>
      </c>
      <c r="J22" s="182">
        <f xml:space="preserve"> Inp!J$30</f>
        <v>272.89999999999998</v>
      </c>
      <c r="K22" s="182">
        <f xml:space="preserve"> Inp!K$30</f>
        <v>281.7</v>
      </c>
      <c r="L22" s="182">
        <f xml:space="preserve"> Inp!L$30</f>
        <v>289.5</v>
      </c>
      <c r="M22" s="182">
        <f xml:space="preserve"> Inp!M$30</f>
        <v>298.87621675152297</v>
      </c>
      <c r="N22" s="182">
        <f xml:space="preserve"> Inp!N$30</f>
        <v>307.593298539984</v>
      </c>
      <c r="O22" s="182">
        <f xml:space="preserve"> Inp!O$30</f>
        <v>317.17981130799899</v>
      </c>
      <c r="P22" s="182">
        <f xml:space="preserve"> Inp!P$30</f>
        <v>327.32956526985498</v>
      </c>
      <c r="Q22" s="182">
        <f xml:space="preserve"> Inp!Q$30</f>
        <v>337.80411135849101</v>
      </c>
      <c r="R22" s="182"/>
      <c r="S22" s="182"/>
      <c r="T22" s="182"/>
    </row>
    <row r="23" spans="1:20" s="188" customFormat="1" hidden="1" outlineLevel="2">
      <c r="A23" s="184"/>
      <c r="B23" s="185"/>
      <c r="C23" s="186"/>
      <c r="D23" s="187"/>
      <c r="E23" s="182" t="str">
        <f xml:space="preserve"> Inp!E$31</f>
        <v>RPI index (PR19FD) - August</v>
      </c>
      <c r="F23" s="183">
        <f xml:space="preserve"> Inp!F$31</f>
        <v>0</v>
      </c>
      <c r="G23" s="182" t="str">
        <f xml:space="preserve"> Inp!G$31</f>
        <v>Index</v>
      </c>
      <c r="H23" s="183">
        <f xml:space="preserve"> Inp!H$31</f>
        <v>0</v>
      </c>
      <c r="I23" s="183">
        <f xml:space="preserve"> Inp!I$31</f>
        <v>0</v>
      </c>
      <c r="J23" s="182">
        <f xml:space="preserve"> Inp!J$31</f>
        <v>274.7</v>
      </c>
      <c r="K23" s="182">
        <f xml:space="preserve"> Inp!K$31</f>
        <v>284.2</v>
      </c>
      <c r="L23" s="182">
        <f xml:space="preserve"> Inp!L$31</f>
        <v>291.5</v>
      </c>
      <c r="M23" s="182">
        <f xml:space="preserve"> Inp!M$31</f>
        <v>299.56480180959397</v>
      </c>
      <c r="N23" s="182">
        <f xml:space="preserve"> Inp!N$31</f>
        <v>308.35190659433698</v>
      </c>
      <c r="O23" s="182">
        <f xml:space="preserve"> Inp!O$31</f>
        <v>318.01346672864003</v>
      </c>
      <c r="P23" s="182">
        <f xml:space="preserve"> Inp!P$31</f>
        <v>328.18989766395703</v>
      </c>
      <c r="Q23" s="182">
        <f xml:space="preserve"> Inp!Q$31</f>
        <v>338.69197438920298</v>
      </c>
      <c r="R23" s="182"/>
      <c r="S23" s="182"/>
      <c r="T23" s="182"/>
    </row>
    <row r="24" spans="1:20" s="188" customFormat="1" hidden="1" outlineLevel="2">
      <c r="A24" s="184"/>
      <c r="B24" s="185"/>
      <c r="C24" s="186"/>
      <c r="D24" s="187"/>
      <c r="E24" s="182" t="str">
        <f xml:space="preserve"> Inp!E$32</f>
        <v>RPI index (PR19FD) - September</v>
      </c>
      <c r="F24" s="183">
        <f xml:space="preserve"> Inp!F$32</f>
        <v>0</v>
      </c>
      <c r="G24" s="182" t="str">
        <f xml:space="preserve"> Inp!G$32</f>
        <v>Index</v>
      </c>
      <c r="H24" s="183">
        <f xml:space="preserve"> Inp!H$32</f>
        <v>0</v>
      </c>
      <c r="I24" s="183">
        <f xml:space="preserve"> Inp!I$32</f>
        <v>0</v>
      </c>
      <c r="J24" s="182">
        <f xml:space="preserve"> Inp!J$32</f>
        <v>275.10000000000002</v>
      </c>
      <c r="K24" s="182">
        <f xml:space="preserve"> Inp!K$32</f>
        <v>284.10000000000002</v>
      </c>
      <c r="L24" s="182">
        <f xml:space="preserve"> Inp!L$32</f>
        <v>292.14789585630501</v>
      </c>
      <c r="M24" s="182">
        <f xml:space="preserve"> Inp!M$32</f>
        <v>300.254973308324</v>
      </c>
      <c r="N24" s="182">
        <f xml:space="preserve"> Inp!N$32</f>
        <v>309.11238558080299</v>
      </c>
      <c r="O24" s="182">
        <f xml:space="preserve"> Inp!O$32</f>
        <v>318.84931327663401</v>
      </c>
      <c r="P24" s="182">
        <f xml:space="preserve"> Inp!P$32</f>
        <v>329.05249130148701</v>
      </c>
      <c r="Q24" s="182">
        <f xml:space="preserve"> Inp!Q$32</f>
        <v>339.58217102313398</v>
      </c>
      <c r="R24" s="182"/>
      <c r="S24" s="182"/>
      <c r="T24" s="182"/>
    </row>
    <row r="25" spans="1:20" s="188" customFormat="1" hidden="1" outlineLevel="2">
      <c r="A25" s="184"/>
      <c r="B25" s="185"/>
      <c r="C25" s="186"/>
      <c r="D25" s="187"/>
      <c r="E25" s="182" t="str">
        <f xml:space="preserve"> Inp!E$33</f>
        <v>RPI index (PR19FD) - October</v>
      </c>
      <c r="F25" s="183">
        <f xml:space="preserve"> Inp!F$33</f>
        <v>0</v>
      </c>
      <c r="G25" s="182" t="str">
        <f xml:space="preserve"> Inp!G$33</f>
        <v>Index</v>
      </c>
      <c r="H25" s="183">
        <f xml:space="preserve"> Inp!H$33</f>
        <v>0</v>
      </c>
      <c r="I25" s="183">
        <f xml:space="preserve"> Inp!I$33</f>
        <v>0</v>
      </c>
      <c r="J25" s="182">
        <f xml:space="preserve"> Inp!J$33</f>
        <v>275.3</v>
      </c>
      <c r="K25" s="182">
        <f xml:space="preserve"> Inp!K$33</f>
        <v>284.5</v>
      </c>
      <c r="L25" s="182">
        <f xml:space="preserve"> Inp!L$33</f>
        <v>292.79723174362402</v>
      </c>
      <c r="M25" s="182">
        <f xml:space="preserve"> Inp!M$33</f>
        <v>300.94673490273601</v>
      </c>
      <c r="N25" s="182">
        <f xml:space="preserve"> Inp!N$33</f>
        <v>309.87474011360501</v>
      </c>
      <c r="O25" s="182">
        <f xml:space="preserve"> Inp!O$33</f>
        <v>319.687356711002</v>
      </c>
      <c r="P25" s="182">
        <f xml:space="preserve"> Inp!P$33</f>
        <v>329.91735212575401</v>
      </c>
      <c r="Q25" s="182">
        <f xml:space="preserve"> Inp!Q$33</f>
        <v>340.474707393779</v>
      </c>
      <c r="R25" s="182"/>
      <c r="S25" s="182"/>
      <c r="T25" s="182"/>
    </row>
    <row r="26" spans="1:20" s="188" customFormat="1" hidden="1" outlineLevel="2">
      <c r="A26" s="184"/>
      <c r="B26" s="185"/>
      <c r="C26" s="186"/>
      <c r="D26" s="187"/>
      <c r="E26" s="182" t="str">
        <f xml:space="preserve"> Inp!E$34</f>
        <v>RPI index (PR19FD) - November</v>
      </c>
      <c r="F26" s="183">
        <f xml:space="preserve"> Inp!F$34</f>
        <v>0</v>
      </c>
      <c r="G26" s="182" t="str">
        <f xml:space="preserve"> Inp!G$34</f>
        <v>Index</v>
      </c>
      <c r="H26" s="183">
        <f xml:space="preserve"> Inp!H$34</f>
        <v>0</v>
      </c>
      <c r="I26" s="183">
        <f xml:space="preserve"> Inp!I$34</f>
        <v>0</v>
      </c>
      <c r="J26" s="182">
        <f xml:space="preserve"> Inp!J$34</f>
        <v>275.8</v>
      </c>
      <c r="K26" s="182">
        <f xml:space="preserve"> Inp!K$34</f>
        <v>284.60000000000002</v>
      </c>
      <c r="L26" s="182">
        <f xml:space="preserve"> Inp!L$34</f>
        <v>293.44801086260998</v>
      </c>
      <c r="M26" s="182">
        <f xml:space="preserve"> Inp!M$34</f>
        <v>301.640090256272</v>
      </c>
      <c r="N26" s="182">
        <f xml:space="preserve"> Inp!N$34</f>
        <v>310.638974818348</v>
      </c>
      <c r="O26" s="182">
        <f xml:space="preserve"> Inp!O$34</f>
        <v>320.52760280590201</v>
      </c>
      <c r="P26" s="182">
        <f xml:space="preserve"> Inp!P$34</f>
        <v>330.78448609569102</v>
      </c>
      <c r="Q26" s="182">
        <f xml:space="preserve"> Inp!Q$34</f>
        <v>341.36958965075303</v>
      </c>
      <c r="R26" s="182"/>
      <c r="S26" s="182"/>
      <c r="T26" s="182"/>
    </row>
    <row r="27" spans="1:20" s="188" customFormat="1" hidden="1" outlineLevel="2">
      <c r="A27" s="184"/>
      <c r="B27" s="185"/>
      <c r="C27" s="186"/>
      <c r="D27" s="187"/>
      <c r="E27" s="182" t="str">
        <f xml:space="preserve"> Inp!E$35</f>
        <v>RPI index (PR19FD) - December</v>
      </c>
      <c r="F27" s="183">
        <f xml:space="preserve"> Inp!F$35</f>
        <v>0</v>
      </c>
      <c r="G27" s="182" t="str">
        <f xml:space="preserve"> Inp!G$35</f>
        <v>Index</v>
      </c>
      <c r="H27" s="183">
        <f xml:space="preserve"> Inp!H$35</f>
        <v>0</v>
      </c>
      <c r="I27" s="183">
        <f xml:space="preserve"> Inp!I$35</f>
        <v>0</v>
      </c>
      <c r="J27" s="182">
        <f xml:space="preserve"> Inp!J$35</f>
        <v>278.10000000000002</v>
      </c>
      <c r="K27" s="182">
        <f xml:space="preserve"> Inp!K$35</f>
        <v>285.60000000000002</v>
      </c>
      <c r="L27" s="182">
        <f xml:space="preserve"> Inp!L$35</f>
        <v>294.100236421028</v>
      </c>
      <c r="M27" s="182">
        <f xml:space="preserve"> Inp!M$35</f>
        <v>302.33504304081703</v>
      </c>
      <c r="N27" s="182">
        <f xml:space="preserve"> Inp!N$35</f>
        <v>311.40509433204198</v>
      </c>
      <c r="O27" s="182">
        <f xml:space="preserve"> Inp!O$35</f>
        <v>321.37005735066703</v>
      </c>
      <c r="P27" s="182">
        <f xml:space="preserve"> Inp!P$35</f>
        <v>331.65389918588897</v>
      </c>
      <c r="Q27" s="182">
        <f xml:space="preserve"> Inp!Q$35</f>
        <v>342.26682395983698</v>
      </c>
      <c r="R27" s="182"/>
      <c r="S27" s="182"/>
      <c r="T27" s="182"/>
    </row>
    <row r="28" spans="1:20" s="188" customFormat="1" hidden="1" outlineLevel="2">
      <c r="A28" s="184"/>
      <c r="B28" s="185"/>
      <c r="C28" s="186"/>
      <c r="D28" s="187"/>
      <c r="E28" s="182" t="str">
        <f xml:space="preserve"> Inp!E$36</f>
        <v>RPI index (PR19FD) - January</v>
      </c>
      <c r="F28" s="183">
        <f xml:space="preserve"> Inp!F$36</f>
        <v>0</v>
      </c>
      <c r="G28" s="182" t="str">
        <f xml:space="preserve"> Inp!G$36</f>
        <v>Index</v>
      </c>
      <c r="H28" s="183">
        <f xml:space="preserve"> Inp!H$36</f>
        <v>0</v>
      </c>
      <c r="I28" s="183">
        <f xml:space="preserve"> Inp!I$36</f>
        <v>0</v>
      </c>
      <c r="J28" s="182">
        <f xml:space="preserve"> Inp!J$36</f>
        <v>276</v>
      </c>
      <c r="K28" s="182">
        <f xml:space="preserve"> Inp!K$36</f>
        <v>283</v>
      </c>
      <c r="L28" s="182">
        <f xml:space="preserve"> Inp!L$36</f>
        <v>294.77781803182302</v>
      </c>
      <c r="M28" s="182">
        <f xml:space="preserve"> Inp!M$36</f>
        <v>303.08068281857697</v>
      </c>
      <c r="N28" s="182">
        <f xml:space="preserve"> Inp!N$36</f>
        <v>312.22357185062901</v>
      </c>
      <c r="O28" s="182">
        <f xml:space="preserve"> Inp!O$36</f>
        <v>322.21472614984901</v>
      </c>
      <c r="P28" s="182">
        <f xml:space="preserve"> Inp!P$36</f>
        <v>332.52559738664399</v>
      </c>
      <c r="Q28" s="182">
        <f xml:space="preserve"> Inp!Q$36</f>
        <v>343.16641650301699</v>
      </c>
      <c r="R28" s="182"/>
      <c r="S28" s="182"/>
      <c r="T28" s="182"/>
    </row>
    <row r="29" spans="1:20" s="188" customFormat="1" hidden="1" outlineLevel="2">
      <c r="A29" s="184"/>
      <c r="B29" s="185"/>
      <c r="C29" s="186"/>
      <c r="D29" s="187"/>
      <c r="E29" s="182" t="str">
        <f xml:space="preserve"> Inp!E$37</f>
        <v>RPI index (PR19FD) - February</v>
      </c>
      <c r="F29" s="183">
        <f xml:space="preserve"> Inp!F$37</f>
        <v>0</v>
      </c>
      <c r="G29" s="182" t="str">
        <f xml:space="preserve"> Inp!G$37</f>
        <v>Index</v>
      </c>
      <c r="H29" s="183">
        <f xml:space="preserve"> Inp!H$37</f>
        <v>0</v>
      </c>
      <c r="I29" s="183">
        <f xml:space="preserve"> Inp!I$37</f>
        <v>0</v>
      </c>
      <c r="J29" s="182">
        <f xml:space="preserve"> Inp!J$37</f>
        <v>278.10000000000002</v>
      </c>
      <c r="K29" s="182">
        <f xml:space="preserve"> Inp!K$37</f>
        <v>285</v>
      </c>
      <c r="L29" s="182">
        <f xml:space="preserve"> Inp!L$37</f>
        <v>295.45696073228203</v>
      </c>
      <c r="M29" s="182">
        <f xml:space="preserve"> Inp!M$37</f>
        <v>303.82816154518099</v>
      </c>
      <c r="N29" s="182">
        <f xml:space="preserve"> Inp!N$37</f>
        <v>313.04420060392698</v>
      </c>
      <c r="O29" s="182">
        <f xml:space="preserve"> Inp!O$37</f>
        <v>323.06161502325301</v>
      </c>
      <c r="P29" s="182">
        <f xml:space="preserve"> Inp!P$37</f>
        <v>333.39958670399699</v>
      </c>
      <c r="Q29" s="182">
        <f xml:space="preserve"> Inp!Q$37</f>
        <v>344.06837347852502</v>
      </c>
      <c r="R29" s="182"/>
      <c r="S29" s="182"/>
      <c r="T29" s="182"/>
    </row>
    <row r="30" spans="1:20" s="183" customFormat="1" hidden="1" outlineLevel="2">
      <c r="A30" s="180"/>
      <c r="B30" s="207"/>
      <c r="C30" s="207"/>
      <c r="D30" s="180"/>
      <c r="E30" s="182" t="str">
        <f xml:space="preserve"> Inp!E$38</f>
        <v>RPI index (PR19FD) - March</v>
      </c>
      <c r="F30" s="183">
        <f xml:space="preserve"> Inp!F$38</f>
        <v>0</v>
      </c>
      <c r="G30" s="182" t="str">
        <f xml:space="preserve"> Inp!G$38</f>
        <v>Index</v>
      </c>
      <c r="H30" s="183">
        <f xml:space="preserve"> Inp!H$38</f>
        <v>0</v>
      </c>
      <c r="I30" s="183">
        <f xml:space="preserve"> Inp!I$38</f>
        <v>0</v>
      </c>
      <c r="J30" s="182">
        <f xml:space="preserve"> Inp!J$38</f>
        <v>278.3</v>
      </c>
      <c r="K30" s="182">
        <f xml:space="preserve"> Inp!K$38</f>
        <v>285.10000000000002</v>
      </c>
      <c r="L30" s="182">
        <f xml:space="preserve"> Inp!L$38</f>
        <v>296.13766811902099</v>
      </c>
      <c r="M30" s="182">
        <f xml:space="preserve"> Inp!M$38</f>
        <v>304.57748375597498</v>
      </c>
      <c r="N30" s="182">
        <f xml:space="preserve"> Inp!N$38</f>
        <v>313.86698624610801</v>
      </c>
      <c r="O30" s="182">
        <f xml:space="preserve"> Inp!O$38</f>
        <v>323.91072980598301</v>
      </c>
      <c r="P30" s="182">
        <f xml:space="preserve"> Inp!P$38</f>
        <v>334.27587315977502</v>
      </c>
      <c r="Q30" s="182">
        <f xml:space="preserve"> Inp!Q$38</f>
        <v>344.972701100888</v>
      </c>
      <c r="R30" s="182"/>
      <c r="S30" s="182"/>
      <c r="T30" s="182"/>
    </row>
    <row r="31" spans="1:20" s="142" customFormat="1" outlineLevel="1">
      <c r="A31" s="194"/>
      <c r="B31" s="181"/>
      <c r="C31" s="171"/>
      <c r="D31" s="172"/>
      <c r="E31" s="142" t="s">
        <v>504</v>
      </c>
      <c r="G31" s="142" t="s">
        <v>4</v>
      </c>
      <c r="J31" s="142">
        <f t="shared" ref="J31" si="4" xml:space="preserve"> SUM(J19:J30) / 12</f>
        <v>274.90833333333336</v>
      </c>
      <c r="K31" s="142">
        <f t="shared" ref="K31" si="5" xml:space="preserve"> SUM(K19:K30) / 12</f>
        <v>283.30833333333334</v>
      </c>
      <c r="L31" s="142">
        <f t="shared" ref="L31" si="6" xml:space="preserve"> SUM(L19:L30) / 12</f>
        <v>292.23881848055777</v>
      </c>
      <c r="M31" s="142">
        <f t="shared" ref="M31" si="7" xml:space="preserve"> SUM(M19:M30) / 12</f>
        <v>300.63476148772367</v>
      </c>
      <c r="N31" s="142">
        <f t="shared" ref="N31" si="8" xml:space="preserve"> SUM(N19:N30) / 12</f>
        <v>309.52983719330018</v>
      </c>
      <c r="O31" s="142">
        <f t="shared" ref="O31" si="9" xml:space="preserve"> SUM(O19:O30) / 12</f>
        <v>319.28116714708784</v>
      </c>
      <c r="P31" s="142">
        <f t="shared" ref="P31" si="10" xml:space="preserve"> SUM(P19:P30) / 12</f>
        <v>329.49816449579487</v>
      </c>
      <c r="Q31" s="142">
        <f t="shared" ref="Q31" si="11" xml:space="preserve"> SUM(Q19:Q30) / 12</f>
        <v>340.04210575966027</v>
      </c>
      <c r="R31" s="197"/>
      <c r="S31" s="197"/>
      <c r="T31" s="197"/>
    </row>
    <row r="32" spans="1:20" s="142" customFormat="1" outlineLevel="1">
      <c r="A32" s="194"/>
      <c r="B32" s="181"/>
      <c r="C32" s="171"/>
      <c r="D32" s="172"/>
    </row>
    <row r="33" spans="1:20" s="142" customFormat="1" outlineLevel="1">
      <c r="A33" s="194"/>
      <c r="B33" s="181" t="s">
        <v>505</v>
      </c>
      <c r="C33" s="171"/>
      <c r="D33" s="172"/>
    </row>
    <row r="34" spans="1:20" s="183" customFormat="1" outlineLevel="1">
      <c r="A34" s="180"/>
      <c r="B34" s="207"/>
      <c r="C34" s="207"/>
      <c r="D34" s="180"/>
      <c r="E34" s="182" t="str">
        <f xml:space="preserve"> Inp!E$38</f>
        <v>RPI index (PR19FD) - March</v>
      </c>
      <c r="F34" s="183">
        <f xml:space="preserve"> Inp!F$38</f>
        <v>0</v>
      </c>
      <c r="G34" s="182" t="str">
        <f xml:space="preserve"> Inp!G$38</f>
        <v>Index</v>
      </c>
      <c r="H34" s="183">
        <f xml:space="preserve"> Inp!H$38</f>
        <v>0</v>
      </c>
      <c r="I34" s="183">
        <f xml:space="preserve"> Inp!I$38</f>
        <v>0</v>
      </c>
      <c r="J34" s="182">
        <f xml:space="preserve"> Inp!J$38</f>
        <v>278.3</v>
      </c>
      <c r="K34" s="182">
        <f xml:space="preserve"> Inp!K$38</f>
        <v>285.10000000000002</v>
      </c>
      <c r="L34" s="182">
        <f xml:space="preserve"> Inp!L$38</f>
        <v>296.13766811902099</v>
      </c>
      <c r="M34" s="182">
        <f xml:space="preserve"> Inp!M$38</f>
        <v>304.57748375597498</v>
      </c>
      <c r="N34" s="182">
        <f xml:space="preserve"> Inp!N$38</f>
        <v>313.86698624610801</v>
      </c>
      <c r="O34" s="182">
        <f xml:space="preserve"> Inp!O$38</f>
        <v>323.91072980598301</v>
      </c>
      <c r="P34" s="182">
        <f xml:space="preserve"> Inp!P$38</f>
        <v>334.27587315977502</v>
      </c>
      <c r="Q34" s="182">
        <f xml:space="preserve"> Inp!Q$38</f>
        <v>344.972701100888</v>
      </c>
      <c r="R34" s="182"/>
      <c r="S34" s="182"/>
      <c r="T34" s="182"/>
    </row>
    <row r="35" spans="1:20" outlineLevel="1">
      <c r="A35" s="67"/>
      <c r="B35" s="177"/>
      <c r="C35" s="86"/>
      <c r="D35" s="83"/>
      <c r="E35" s="84"/>
      <c r="F35" s="70"/>
      <c r="G35" s="70"/>
    </row>
    <row r="36" spans="1:20" s="142" customFormat="1" outlineLevel="1" collapsed="1">
      <c r="A36" s="194"/>
      <c r="B36" s="181" t="s">
        <v>506</v>
      </c>
      <c r="C36" s="171"/>
      <c r="D36" s="172"/>
    </row>
    <row r="37" spans="1:20" s="188" customFormat="1" hidden="1" outlineLevel="2">
      <c r="A37" s="184"/>
      <c r="B37" s="185"/>
      <c r="C37" s="186"/>
      <c r="D37" s="187"/>
      <c r="E37" s="182" t="str">
        <f>Inp!E$41</f>
        <v>CPIH index (PR19FD) - April</v>
      </c>
      <c r="F37" s="183">
        <f>Inp!F$41</f>
        <v>0</v>
      </c>
      <c r="G37" s="182" t="str">
        <f>Inp!G$41</f>
        <v>Index</v>
      </c>
      <c r="H37" s="183">
        <f>Inp!H$41</f>
        <v>0</v>
      </c>
      <c r="I37" s="183">
        <f>Inp!I$41</f>
        <v>0</v>
      </c>
      <c r="J37" s="182">
        <f>Inp!J$41</f>
        <v>103.2</v>
      </c>
      <c r="K37" s="182">
        <f>Inp!K$41</f>
        <v>105.5</v>
      </c>
      <c r="L37" s="182">
        <f>Inp!L$41</f>
        <v>107.6</v>
      </c>
      <c r="M37" s="182">
        <f>Inp!M$41</f>
        <v>109.703354739972</v>
      </c>
      <c r="N37" s="182">
        <f>Inp!N$41</f>
        <v>111.897421834771</v>
      </c>
      <c r="O37" s="182">
        <f>Inp!O$41</f>
        <v>114.172657229451</v>
      </c>
      <c r="P37" s="182">
        <f>Inp!P$41</f>
        <v>116.57028303126999</v>
      </c>
      <c r="Q37" s="182">
        <f>Inp!Q$41</f>
        <v>119.01825897492699</v>
      </c>
      <c r="R37" s="182"/>
      <c r="S37" s="182"/>
      <c r="T37" s="182"/>
    </row>
    <row r="38" spans="1:20" s="188" customFormat="1" hidden="1" outlineLevel="2">
      <c r="A38" s="184"/>
      <c r="B38" s="185"/>
      <c r="C38" s="186"/>
      <c r="D38" s="187"/>
      <c r="E38" s="182" t="str">
        <f>Inp!E$42</f>
        <v>CPIH index (PR19FD) - May</v>
      </c>
      <c r="F38" s="183">
        <f>Inp!F$42</f>
        <v>0</v>
      </c>
      <c r="G38" s="182" t="str">
        <f>Inp!G$42</f>
        <v>Index</v>
      </c>
      <c r="H38" s="183">
        <f>Inp!H$42</f>
        <v>0</v>
      </c>
      <c r="I38" s="183">
        <f>Inp!I$42</f>
        <v>0</v>
      </c>
      <c r="J38" s="182">
        <f>Inp!J$42</f>
        <v>103.5</v>
      </c>
      <c r="K38" s="182">
        <f>Inp!K$42</f>
        <v>105.9</v>
      </c>
      <c r="L38" s="182">
        <f>Inp!L$42</f>
        <v>107.9</v>
      </c>
      <c r="M38" s="182">
        <f>Inp!M$42</f>
        <v>109.884538749418</v>
      </c>
      <c r="N38" s="182">
        <f>Inp!N$42</f>
        <v>112.082229524407</v>
      </c>
      <c r="O38" s="182">
        <f>Inp!O$42</f>
        <v>114.370561696745</v>
      </c>
      <c r="P38" s="182">
        <f>Inp!P$42</f>
        <v>116.772343492377</v>
      </c>
      <c r="Q38" s="182">
        <f>Inp!Q$42</f>
        <v>119.22456270571701</v>
      </c>
      <c r="R38" s="182"/>
      <c r="S38" s="182"/>
      <c r="T38" s="182"/>
    </row>
    <row r="39" spans="1:20" s="188" customFormat="1" hidden="1" outlineLevel="2">
      <c r="A39" s="184"/>
      <c r="B39" s="185"/>
      <c r="C39" s="186"/>
      <c r="D39" s="187"/>
      <c r="E39" s="182" t="str">
        <f>Inp!E$43</f>
        <v>CPIH index (PR19FD) - June</v>
      </c>
      <c r="F39" s="183">
        <f>Inp!F$43</f>
        <v>0</v>
      </c>
      <c r="G39" s="182" t="str">
        <f>Inp!G$43</f>
        <v>Index</v>
      </c>
      <c r="H39" s="183">
        <f>Inp!H$43</f>
        <v>0</v>
      </c>
      <c r="I39" s="183">
        <f>Inp!I$43</f>
        <v>0</v>
      </c>
      <c r="J39" s="182">
        <f>Inp!J$43</f>
        <v>103.5</v>
      </c>
      <c r="K39" s="182">
        <f>Inp!K$43</f>
        <v>105.9</v>
      </c>
      <c r="L39" s="182">
        <f>Inp!L$43</f>
        <v>107.9</v>
      </c>
      <c r="M39" s="182">
        <f>Inp!M$43</f>
        <v>110.066021998987</v>
      </c>
      <c r="N39" s="182">
        <f>Inp!N$43</f>
        <v>112.26734243896701</v>
      </c>
      <c r="O39" s="182">
        <f>Inp!O$43</f>
        <v>114.568809207453</v>
      </c>
      <c r="P39" s="182">
        <f>Inp!P$43</f>
        <v>116.97475420081</v>
      </c>
      <c r="Q39" s="182">
        <f>Inp!Q$43</f>
        <v>119.431224039027</v>
      </c>
      <c r="R39" s="182"/>
      <c r="S39" s="182"/>
      <c r="T39" s="182"/>
    </row>
    <row r="40" spans="1:20" s="188" customFormat="1" hidden="1" outlineLevel="2">
      <c r="A40" s="184"/>
      <c r="B40" s="185"/>
      <c r="C40" s="186"/>
      <c r="D40" s="187"/>
      <c r="E40" s="182" t="str">
        <f>Inp!E$44</f>
        <v>CPIH index (PR19FD) - July</v>
      </c>
      <c r="F40" s="183">
        <f>Inp!F$44</f>
        <v>0</v>
      </c>
      <c r="G40" s="182" t="str">
        <f>Inp!G$44</f>
        <v>Index</v>
      </c>
      <c r="H40" s="183">
        <f>Inp!H$44</f>
        <v>0</v>
      </c>
      <c r="I40" s="183">
        <f>Inp!I$44</f>
        <v>0</v>
      </c>
      <c r="J40" s="182">
        <f>Inp!J$44</f>
        <v>103.5</v>
      </c>
      <c r="K40" s="182">
        <f>Inp!K$44</f>
        <v>105.9</v>
      </c>
      <c r="L40" s="182">
        <f>Inp!L$44</f>
        <v>108</v>
      </c>
      <c r="M40" s="182">
        <f>Inp!M$44</f>
        <v>110.24780498289699</v>
      </c>
      <c r="N40" s="182">
        <f>Inp!N$44</f>
        <v>112.452761082555</v>
      </c>
      <c r="O40" s="182">
        <f>Inp!O$44</f>
        <v>114.7674003562</v>
      </c>
      <c r="P40" s="182">
        <f>Inp!P$44</f>
        <v>117.17751576368001</v>
      </c>
      <c r="Q40" s="182">
        <f>Inp!Q$44</f>
        <v>119.638243594717</v>
      </c>
      <c r="R40" s="182"/>
      <c r="S40" s="182"/>
      <c r="T40" s="182"/>
    </row>
    <row r="41" spans="1:20" s="188" customFormat="1" hidden="1" outlineLevel="2">
      <c r="A41" s="184"/>
      <c r="B41" s="185"/>
      <c r="C41" s="186"/>
      <c r="D41" s="187"/>
      <c r="E41" s="182" t="str">
        <f>Inp!E$45</f>
        <v>CPIH index (PR19FD) - August</v>
      </c>
      <c r="F41" s="183">
        <f>Inp!F$45</f>
        <v>0</v>
      </c>
      <c r="G41" s="182" t="str">
        <f>Inp!G$45</f>
        <v>Index</v>
      </c>
      <c r="H41" s="183">
        <f>Inp!H$45</f>
        <v>0</v>
      </c>
      <c r="I41" s="183">
        <f>Inp!I$45</f>
        <v>0</v>
      </c>
      <c r="J41" s="182">
        <f>Inp!J$45</f>
        <v>104</v>
      </c>
      <c r="K41" s="182">
        <f>Inp!K$45</f>
        <v>106.5</v>
      </c>
      <c r="L41" s="182">
        <f>Inp!L$45</f>
        <v>108.3</v>
      </c>
      <c r="M41" s="182">
        <f>Inp!M$45</f>
        <v>110.429888196185</v>
      </c>
      <c r="N41" s="182">
        <f>Inp!N$45</f>
        <v>112.638485960108</v>
      </c>
      <c r="O41" s="182">
        <f>Inp!O$45</f>
        <v>114.96633573864</v>
      </c>
      <c r="P41" s="182">
        <f>Inp!P$45</f>
        <v>117.380628789151</v>
      </c>
      <c r="Q41" s="182">
        <f>Inp!Q$45</f>
        <v>119.845621993724</v>
      </c>
      <c r="R41" s="182"/>
      <c r="S41" s="182"/>
      <c r="T41" s="182"/>
    </row>
    <row r="42" spans="1:20" s="188" customFormat="1" hidden="1" outlineLevel="2">
      <c r="A42" s="184"/>
      <c r="B42" s="185"/>
      <c r="C42" s="186"/>
      <c r="D42" s="187"/>
      <c r="E42" s="182" t="str">
        <f>Inp!E$46</f>
        <v>CPIH index (PR19FD) - September</v>
      </c>
      <c r="F42" s="183">
        <f>Inp!F$46</f>
        <v>0</v>
      </c>
      <c r="G42" s="182" t="str">
        <f>Inp!G$46</f>
        <v>Index</v>
      </c>
      <c r="H42" s="183">
        <f>Inp!H$46</f>
        <v>0</v>
      </c>
      <c r="I42" s="183">
        <f>Inp!I$46</f>
        <v>0</v>
      </c>
      <c r="J42" s="182">
        <f>Inp!J$46</f>
        <v>104.3</v>
      </c>
      <c r="K42" s="182">
        <f>Inp!K$46</f>
        <v>106.6</v>
      </c>
      <c r="L42" s="182">
        <f>Inp!L$46</f>
        <v>108.469999617629</v>
      </c>
      <c r="M42" s="182">
        <f>Inp!M$46</f>
        <v>110.61227213470301</v>
      </c>
      <c r="N42" s="182">
        <f>Inp!N$46</f>
        <v>112.824517577397</v>
      </c>
      <c r="O42" s="182">
        <f>Inp!O$46</f>
        <v>115.16561595146101</v>
      </c>
      <c r="P42" s="182">
        <f>Inp!P$46</f>
        <v>117.58409388644201</v>
      </c>
      <c r="Q42" s="182">
        <f>Inp!Q$46</f>
        <v>120.05335985805699</v>
      </c>
      <c r="R42" s="182"/>
      <c r="S42" s="182"/>
      <c r="T42" s="182"/>
    </row>
    <row r="43" spans="1:20" s="188" customFormat="1" hidden="1" outlineLevel="2">
      <c r="A43" s="184"/>
      <c r="B43" s="185"/>
      <c r="C43" s="186"/>
      <c r="D43" s="187"/>
      <c r="E43" s="182" t="str">
        <f>Inp!E$47</f>
        <v>CPIH index (PR19FD) - October</v>
      </c>
      <c r="F43" s="183">
        <f>Inp!F$47</f>
        <v>0</v>
      </c>
      <c r="G43" s="182" t="str">
        <f>Inp!G$47</f>
        <v>Index</v>
      </c>
      <c r="H43" s="183">
        <f>Inp!H$47</f>
        <v>0</v>
      </c>
      <c r="I43" s="183">
        <f>Inp!I$47</f>
        <v>0</v>
      </c>
      <c r="J43" s="182">
        <f>Inp!J$47</f>
        <v>104.4</v>
      </c>
      <c r="K43" s="182">
        <f>Inp!K$47</f>
        <v>106.7</v>
      </c>
      <c r="L43" s="182">
        <f>Inp!L$47</f>
        <v>108.64026608539599</v>
      </c>
      <c r="M43" s="182">
        <f>Inp!M$47</f>
        <v>110.794957295123</v>
      </c>
      <c r="N43" s="182">
        <f>Inp!N$47</f>
        <v>113.01085644102599</v>
      </c>
      <c r="O43" s="182">
        <f>Inp!O$47</f>
        <v>115.365241592385</v>
      </c>
      <c r="P43" s="182">
        <f>Inp!P$47</f>
        <v>117.78791166582501</v>
      </c>
      <c r="Q43" s="182">
        <f>Inp!Q$47</f>
        <v>120.261457810807</v>
      </c>
      <c r="R43" s="182"/>
      <c r="S43" s="182"/>
      <c r="T43" s="182"/>
    </row>
    <row r="44" spans="1:20" s="188" customFormat="1" hidden="1" outlineLevel="2">
      <c r="A44" s="184"/>
      <c r="B44" s="185"/>
      <c r="C44" s="186"/>
      <c r="D44" s="187"/>
      <c r="E44" s="182" t="str">
        <f>Inp!E$48</f>
        <v>CPIH index (PR19FD) - November</v>
      </c>
      <c r="F44" s="183">
        <f>Inp!F$48</f>
        <v>0</v>
      </c>
      <c r="G44" s="182" t="str">
        <f>Inp!G$48</f>
        <v>Index</v>
      </c>
      <c r="H44" s="183">
        <f>Inp!H$48</f>
        <v>0</v>
      </c>
      <c r="I44" s="183">
        <f>Inp!I$48</f>
        <v>0</v>
      </c>
      <c r="J44" s="182">
        <f>Inp!J$48</f>
        <v>104.7</v>
      </c>
      <c r="K44" s="182">
        <f>Inp!K$48</f>
        <v>106.9</v>
      </c>
      <c r="L44" s="182">
        <f>Inp!L$48</f>
        <v>108.81079982217901</v>
      </c>
      <c r="M44" s="182">
        <f>Inp!M$48</f>
        <v>110.977944174939</v>
      </c>
      <c r="N44" s="182">
        <f>Inp!N$48</f>
        <v>113.197503058438</v>
      </c>
      <c r="O44" s="182">
        <f>Inp!O$48</f>
        <v>115.565213260169</v>
      </c>
      <c r="P44" s="182">
        <f>Inp!P$48</f>
        <v>117.992082738633</v>
      </c>
      <c r="Q44" s="182">
        <f>Inp!Q$48</f>
        <v>120.46991647614399</v>
      </c>
      <c r="R44" s="182"/>
      <c r="S44" s="182"/>
      <c r="T44" s="182"/>
    </row>
    <row r="45" spans="1:20" s="188" customFormat="1" hidden="1" outlineLevel="2">
      <c r="A45" s="184"/>
      <c r="B45" s="185"/>
      <c r="C45" s="186"/>
      <c r="D45" s="187"/>
      <c r="E45" s="182" t="str">
        <f>Inp!E$49</f>
        <v>CPIH index (PR19FD) - December</v>
      </c>
      <c r="F45" s="183">
        <f>Inp!F$49</f>
        <v>0</v>
      </c>
      <c r="G45" s="182" t="str">
        <f>Inp!G$49</f>
        <v>Index</v>
      </c>
      <c r="H45" s="183">
        <f>Inp!H$49</f>
        <v>0</v>
      </c>
      <c r="I45" s="183">
        <f>Inp!I$49</f>
        <v>0</v>
      </c>
      <c r="J45" s="182">
        <f>Inp!J$49</f>
        <v>105</v>
      </c>
      <c r="K45" s="182">
        <f>Inp!K$49</f>
        <v>107.1</v>
      </c>
      <c r="L45" s="182">
        <f>Inp!L$49</f>
        <v>108.981601247513</v>
      </c>
      <c r="M45" s="182">
        <f>Inp!M$49</f>
        <v>111.161233272464</v>
      </c>
      <c r="N45" s="182">
        <f>Inp!N$49</f>
        <v>113.384457937913</v>
      </c>
      <c r="O45" s="182">
        <f>Inp!O$49</f>
        <v>115.765531554609</v>
      </c>
      <c r="P45" s="182">
        <f>Inp!P$49</f>
        <v>118.196607717256</v>
      </c>
      <c r="Q45" s="182">
        <f>Inp!Q$49</f>
        <v>120.678736479319</v>
      </c>
      <c r="R45" s="182"/>
      <c r="S45" s="182"/>
      <c r="T45" s="182"/>
    </row>
    <row r="46" spans="1:20" s="188" customFormat="1" hidden="1" outlineLevel="2">
      <c r="A46" s="184"/>
      <c r="B46" s="185"/>
      <c r="C46" s="186"/>
      <c r="D46" s="187"/>
      <c r="E46" s="182" t="str">
        <f>Inp!E$50</f>
        <v>CPIH index (PR19FD) - January</v>
      </c>
      <c r="F46" s="183">
        <f>Inp!F$50</f>
        <v>0</v>
      </c>
      <c r="G46" s="182" t="str">
        <f>Inp!G$50</f>
        <v>Index</v>
      </c>
      <c r="H46" s="183">
        <f>Inp!H$50</f>
        <v>0</v>
      </c>
      <c r="I46" s="183">
        <f>Inp!I$50</f>
        <v>0</v>
      </c>
      <c r="J46" s="182">
        <f>Inp!J$50</f>
        <v>104.5</v>
      </c>
      <c r="K46" s="182">
        <f>Inp!K$50</f>
        <v>106.4</v>
      </c>
      <c r="L46" s="182">
        <f>Inp!L$50</f>
        <v>109.161593222387</v>
      </c>
      <c r="M46" s="182">
        <f>Inp!M$50</f>
        <v>111.344825086835</v>
      </c>
      <c r="N46" s="182">
        <f>Inp!N$50</f>
        <v>113.580996157239</v>
      </c>
      <c r="O46" s="182">
        <f>Inp!O$50</f>
        <v>115.96619707654099</v>
      </c>
      <c r="P46" s="182">
        <f>Inp!P$50</f>
        <v>118.40148721514799</v>
      </c>
      <c r="Q46" s="182">
        <f>Inp!Q$50</f>
        <v>120.887918446667</v>
      </c>
      <c r="R46" s="182"/>
      <c r="S46" s="182"/>
      <c r="T46" s="182"/>
    </row>
    <row r="47" spans="1:20" s="188" customFormat="1" hidden="1" outlineLevel="2">
      <c r="A47" s="184"/>
      <c r="B47" s="185"/>
      <c r="C47" s="186"/>
      <c r="D47" s="187"/>
      <c r="E47" s="182" t="str">
        <f>Inp!E$51</f>
        <v>CPIH index (PR19FD) - Februaury</v>
      </c>
      <c r="F47" s="183">
        <f>Inp!F$51</f>
        <v>0</v>
      </c>
      <c r="G47" s="182" t="str">
        <f>Inp!G$51</f>
        <v>Index</v>
      </c>
      <c r="H47" s="183">
        <f>Inp!H$51</f>
        <v>0</v>
      </c>
      <c r="I47" s="183">
        <f>Inp!I$51</f>
        <v>0</v>
      </c>
      <c r="J47" s="182">
        <f>Inp!J$51</f>
        <v>104.9</v>
      </c>
      <c r="K47" s="182">
        <f>Inp!K$51</f>
        <v>106.8</v>
      </c>
      <c r="L47" s="182">
        <f>Inp!L$51</f>
        <v>109.341882468641</v>
      </c>
      <c r="M47" s="182">
        <f>Inp!M$51</f>
        <v>111.52872011801399</v>
      </c>
      <c r="N47" s="182">
        <f>Inp!N$51</f>
        <v>113.77787505175399</v>
      </c>
      <c r="O47" s="182">
        <f>Inp!O$51</f>
        <v>116.167210427841</v>
      </c>
      <c r="P47" s="182">
        <f>Inp!P$51</f>
        <v>118.606721846825</v>
      </c>
      <c r="Q47" s="182">
        <f>Inp!Q$51</f>
        <v>121.097463005609</v>
      </c>
      <c r="R47" s="182"/>
      <c r="S47" s="182"/>
      <c r="T47" s="182"/>
    </row>
    <row r="48" spans="1:20" s="183" customFormat="1" hidden="1" outlineLevel="2">
      <c r="A48" s="180"/>
      <c r="B48" s="207"/>
      <c r="C48" s="207"/>
      <c r="D48" s="180"/>
      <c r="E48" s="182" t="str">
        <f>Inp!E$52</f>
        <v>CPIH index (PR19FD) - March</v>
      </c>
      <c r="F48" s="183">
        <f>Inp!F$52</f>
        <v>0</v>
      </c>
      <c r="G48" s="182" t="str">
        <f>Inp!G$52</f>
        <v>Index</v>
      </c>
      <c r="H48" s="183">
        <f>Inp!H$52</f>
        <v>0</v>
      </c>
      <c r="I48" s="183">
        <f>Inp!I$52</f>
        <v>0</v>
      </c>
      <c r="J48" s="182">
        <f>Inp!J$52</f>
        <v>105.1</v>
      </c>
      <c r="K48" s="182">
        <f>Inp!K$52</f>
        <v>107</v>
      </c>
      <c r="L48" s="182">
        <f>Inp!L$52</f>
        <v>109.52246947724301</v>
      </c>
      <c r="M48" s="182">
        <f>Inp!M$52</f>
        <v>111.712918866788</v>
      </c>
      <c r="N48" s="182">
        <f>Inp!N$52</f>
        <v>113.97509521197701</v>
      </c>
      <c r="O48" s="182">
        <f>Inp!O$52</f>
        <v>116.368572211429</v>
      </c>
      <c r="P48" s="182">
        <f>Inp!P$52</f>
        <v>118.812312227869</v>
      </c>
      <c r="Q48" s="182">
        <f>Inp!Q$52</f>
        <v>121.307370784654</v>
      </c>
      <c r="R48" s="182"/>
      <c r="S48" s="182"/>
      <c r="T48" s="182"/>
    </row>
    <row r="49" spans="1:20" s="142" customFormat="1" outlineLevel="1">
      <c r="A49" s="194"/>
      <c r="B49" s="181"/>
      <c r="C49" s="171"/>
      <c r="D49" s="172"/>
      <c r="E49" s="142" t="s">
        <v>507</v>
      </c>
      <c r="G49" s="142" t="s">
        <v>4</v>
      </c>
      <c r="J49" s="142">
        <f t="shared" ref="J49" si="12" xml:space="preserve"> SUM(J37:J48) / 12</f>
        <v>104.21666666666665</v>
      </c>
      <c r="K49" s="142">
        <f t="shared" ref="K49" si="13" xml:space="preserve"> SUM(K37:K48) / 12</f>
        <v>106.43333333333334</v>
      </c>
      <c r="L49" s="142">
        <f t="shared" ref="L49" si="14" xml:space="preserve"> SUM(L37:L48) / 12</f>
        <v>108.55238432841566</v>
      </c>
      <c r="M49" s="142">
        <f t="shared" ref="M49" si="15" xml:space="preserve"> SUM(M37:M48) / 12</f>
        <v>110.70537330136041</v>
      </c>
      <c r="N49" s="142">
        <f t="shared" ref="N49" si="16" xml:space="preserve"> SUM(N37:N48) / 12</f>
        <v>112.92412852304601</v>
      </c>
      <c r="O49" s="142">
        <f t="shared" ref="O49" si="17" xml:space="preserve"> SUM(O37:O48) / 12</f>
        <v>115.26744552524366</v>
      </c>
      <c r="P49" s="142">
        <f t="shared" ref="P49" si="18" xml:space="preserve"> SUM(P37:P48) / 12</f>
        <v>117.68806188127384</v>
      </c>
      <c r="Q49" s="142">
        <f t="shared" ref="Q49" si="19" xml:space="preserve"> SUM(Q37:Q48) / 12</f>
        <v>120.15951118078074</v>
      </c>
      <c r="R49" s="197"/>
      <c r="S49" s="197"/>
      <c r="T49" s="197"/>
    </row>
    <row r="50" spans="1:20" s="142" customFormat="1" outlineLevel="1">
      <c r="A50" s="194"/>
      <c r="B50" s="181"/>
      <c r="C50" s="171"/>
      <c r="D50" s="172"/>
    </row>
    <row r="51" spans="1:20" s="142" customFormat="1" outlineLevel="1">
      <c r="A51" s="194"/>
      <c r="B51" s="181" t="s">
        <v>508</v>
      </c>
      <c r="C51" s="171"/>
      <c r="D51" s="172"/>
    </row>
    <row r="52" spans="1:20" s="183" customFormat="1" outlineLevel="1">
      <c r="A52" s="180"/>
      <c r="B52" s="207"/>
      <c r="C52" s="207"/>
      <c r="D52" s="180"/>
      <c r="E52" s="182" t="str">
        <f>Inp!E$52</f>
        <v>CPIH index (PR19FD) - March</v>
      </c>
      <c r="F52" s="183">
        <f>Inp!F$52</f>
        <v>0</v>
      </c>
      <c r="G52" s="182" t="str">
        <f>Inp!G$52</f>
        <v>Index</v>
      </c>
      <c r="H52" s="183">
        <f>Inp!H$52</f>
        <v>0</v>
      </c>
      <c r="I52" s="183">
        <f>Inp!I$52</f>
        <v>0</v>
      </c>
      <c r="J52" s="182">
        <f>Inp!J$52</f>
        <v>105.1</v>
      </c>
      <c r="K52" s="182">
        <f>Inp!K$52</f>
        <v>107</v>
      </c>
      <c r="L52" s="182">
        <f>Inp!L$52</f>
        <v>109.52246947724301</v>
      </c>
      <c r="M52" s="182">
        <f>Inp!M$52</f>
        <v>111.712918866788</v>
      </c>
      <c r="N52" s="182">
        <f>Inp!N$52</f>
        <v>113.97509521197701</v>
      </c>
      <c r="O52" s="182">
        <f>Inp!O$52</f>
        <v>116.368572211429</v>
      </c>
      <c r="P52" s="182">
        <f>Inp!P$52</f>
        <v>118.812312227869</v>
      </c>
      <c r="Q52" s="182">
        <f>Inp!Q$52</f>
        <v>121.307370784654</v>
      </c>
      <c r="R52" s="182"/>
      <c r="S52" s="182"/>
      <c r="T52" s="182"/>
    </row>
    <row r="53" spans="1:20" s="201" customFormat="1">
      <c r="A53" s="199"/>
      <c r="B53" s="200"/>
      <c r="C53" s="200"/>
      <c r="D53" s="199"/>
      <c r="E53" s="197"/>
      <c r="G53" s="197"/>
      <c r="J53" s="197"/>
      <c r="K53" s="197"/>
      <c r="L53" s="197"/>
      <c r="M53" s="197"/>
      <c r="N53" s="197"/>
      <c r="O53" s="197"/>
      <c r="P53" s="197"/>
      <c r="Q53" s="197"/>
      <c r="R53" s="197"/>
      <c r="S53" s="197"/>
      <c r="T53" s="197"/>
    </row>
    <row r="54" spans="1:20" s="33" customFormat="1">
      <c r="A54" s="33" t="s">
        <v>509</v>
      </c>
      <c r="B54" s="169"/>
    </row>
    <row r="55" spans="1:20" s="183" customFormat="1" outlineLevel="1">
      <c r="A55" s="180"/>
      <c r="B55" s="181"/>
      <c r="C55" s="171"/>
      <c r="D55" s="172"/>
      <c r="E55" s="182"/>
      <c r="F55" s="182"/>
      <c r="G55" s="182"/>
      <c r="H55" s="182"/>
      <c r="I55" s="182"/>
      <c r="J55" s="182"/>
      <c r="K55" s="182"/>
      <c r="L55" s="182"/>
      <c r="M55" s="182"/>
      <c r="N55" s="182"/>
      <c r="O55" s="182"/>
      <c r="P55" s="182"/>
      <c r="Q55" s="182"/>
      <c r="R55" s="182"/>
      <c r="S55" s="182"/>
      <c r="T55" s="182"/>
    </row>
    <row r="56" spans="1:20" s="142" customFormat="1" outlineLevel="1" collapsed="1">
      <c r="A56" s="194"/>
      <c r="B56" s="181" t="s">
        <v>503</v>
      </c>
      <c r="C56" s="171"/>
      <c r="D56" s="172"/>
    </row>
    <row r="57" spans="1:20" s="142" customFormat="1" hidden="1" outlineLevel="2">
      <c r="A57" s="194"/>
      <c r="B57" s="181"/>
      <c r="C57" s="171"/>
      <c r="D57" s="172"/>
      <c r="E57" s="142" t="str">
        <f t="shared" ref="E57:I57" si="20" xml:space="preserve"> E$31</f>
        <v>RPI index (PR19FD) - FYA</v>
      </c>
      <c r="F57" s="142">
        <f t="shared" si="20"/>
        <v>0</v>
      </c>
      <c r="G57" s="142" t="str">
        <f t="shared" si="20"/>
        <v>Index</v>
      </c>
      <c r="H57" s="142">
        <f t="shared" si="20"/>
        <v>0</v>
      </c>
      <c r="I57" s="142">
        <f t="shared" si="20"/>
        <v>0</v>
      </c>
      <c r="J57" s="142">
        <f t="shared" ref="J57:Q57" si="21" xml:space="preserve"> J$31</f>
        <v>274.90833333333336</v>
      </c>
      <c r="K57" s="142">
        <f t="shared" si="21"/>
        <v>283.30833333333334</v>
      </c>
      <c r="L57" s="142">
        <f t="shared" si="21"/>
        <v>292.23881848055777</v>
      </c>
      <c r="M57" s="142">
        <f t="shared" si="21"/>
        <v>300.63476148772367</v>
      </c>
      <c r="N57" s="142">
        <f t="shared" si="21"/>
        <v>309.52983719330018</v>
      </c>
      <c r="O57" s="142">
        <f t="shared" si="21"/>
        <v>319.28116714708784</v>
      </c>
      <c r="P57" s="142">
        <f t="shared" si="21"/>
        <v>329.49816449579487</v>
      </c>
      <c r="Q57" s="142">
        <f t="shared" si="21"/>
        <v>340.04210575966027</v>
      </c>
    </row>
    <row r="58" spans="1:20" s="195" customFormat="1" hidden="1" outlineLevel="2">
      <c r="A58" s="202"/>
      <c r="B58" s="203"/>
      <c r="C58" s="204"/>
      <c r="D58" s="205"/>
      <c r="E58" s="195" t="str">
        <f t="shared" ref="E58:Q58" si="22" xml:space="preserve"> E$12</f>
        <v>Annual inflation flag</v>
      </c>
      <c r="F58" s="195">
        <f t="shared" si="22"/>
        <v>0</v>
      </c>
      <c r="G58" s="195" t="str">
        <f t="shared" si="22"/>
        <v>flag</v>
      </c>
      <c r="H58" s="195">
        <f t="shared" si="22"/>
        <v>0</v>
      </c>
      <c r="I58" s="195">
        <f t="shared" si="22"/>
        <v>0</v>
      </c>
      <c r="J58" s="195">
        <f t="shared" si="22"/>
        <v>0</v>
      </c>
      <c r="K58" s="195">
        <f t="shared" si="22"/>
        <v>1</v>
      </c>
      <c r="L58" s="195">
        <f t="shared" si="22"/>
        <v>1</v>
      </c>
      <c r="M58" s="195">
        <f t="shared" si="22"/>
        <v>1</v>
      </c>
      <c r="N58" s="195">
        <f t="shared" si="22"/>
        <v>1</v>
      </c>
      <c r="O58" s="195">
        <f t="shared" si="22"/>
        <v>1</v>
      </c>
      <c r="P58" s="195">
        <f t="shared" si="22"/>
        <v>1</v>
      </c>
      <c r="Q58" s="195">
        <f t="shared" si="22"/>
        <v>1</v>
      </c>
    </row>
    <row r="59" spans="1:20" s="201" customFormat="1" hidden="1" outlineLevel="2">
      <c r="A59" s="199"/>
      <c r="B59" s="200"/>
      <c r="C59" s="200"/>
      <c r="D59" s="199"/>
      <c r="E59" s="201" t="s">
        <v>510</v>
      </c>
      <c r="G59" s="201" t="s">
        <v>511</v>
      </c>
      <c r="J59" s="206">
        <f t="shared" ref="J59:Q59" si="23">IF(AND(J57&lt;&gt;0,J58),J57/I57,0)</f>
        <v>0</v>
      </c>
      <c r="K59" s="206">
        <f t="shared" si="23"/>
        <v>1.0305556397587075</v>
      </c>
      <c r="L59" s="206">
        <f t="shared" si="23"/>
        <v>1.0315221407085018</v>
      </c>
      <c r="M59" s="206">
        <f t="shared" si="23"/>
        <v>1.0287297322471363</v>
      </c>
      <c r="N59" s="206">
        <f t="shared" si="23"/>
        <v>1.0295876486855953</v>
      </c>
      <c r="O59" s="206">
        <f t="shared" si="23"/>
        <v>1.03150368327076</v>
      </c>
      <c r="P59" s="206">
        <f t="shared" si="23"/>
        <v>1.0320000000000007</v>
      </c>
      <c r="Q59" s="206">
        <f t="shared" si="23"/>
        <v>1.0319999999999998</v>
      </c>
    </row>
    <row r="60" spans="1:20" s="142" customFormat="1" hidden="1" outlineLevel="2">
      <c r="A60" s="194"/>
      <c r="B60" s="181"/>
      <c r="C60" s="171"/>
      <c r="D60" s="172"/>
      <c r="J60" s="198"/>
    </row>
    <row r="61" spans="1:20" s="142" customFormat="1" hidden="1" outlineLevel="2">
      <c r="A61" s="194"/>
      <c r="B61" s="181"/>
      <c r="C61" s="171"/>
      <c r="D61" s="172"/>
      <c r="E61" s="142" t="str">
        <f t="shared" ref="E61:Q61" si="24" xml:space="preserve"> E$31</f>
        <v>RPI index (PR19FD) - FYA</v>
      </c>
      <c r="F61" s="142">
        <f t="shared" si="24"/>
        <v>0</v>
      </c>
      <c r="G61" s="142" t="str">
        <f t="shared" si="24"/>
        <v>Index</v>
      </c>
      <c r="H61" s="142">
        <f t="shared" si="24"/>
        <v>0</v>
      </c>
      <c r="I61" s="142">
        <f t="shared" si="24"/>
        <v>0</v>
      </c>
      <c r="J61" s="142">
        <f t="shared" si="24"/>
        <v>274.90833333333336</v>
      </c>
      <c r="K61" s="142">
        <f t="shared" si="24"/>
        <v>283.30833333333334</v>
      </c>
      <c r="L61" s="142">
        <f t="shared" si="24"/>
        <v>292.23881848055777</v>
      </c>
      <c r="M61" s="142">
        <f t="shared" si="24"/>
        <v>300.63476148772367</v>
      </c>
      <c r="N61" s="142">
        <f t="shared" si="24"/>
        <v>309.52983719330018</v>
      </c>
      <c r="O61" s="142">
        <f t="shared" si="24"/>
        <v>319.28116714708784</v>
      </c>
      <c r="P61" s="142">
        <f t="shared" si="24"/>
        <v>329.49816449579487</v>
      </c>
      <c r="Q61" s="142">
        <f t="shared" si="24"/>
        <v>340.04210575966027</v>
      </c>
    </row>
    <row r="62" spans="1:20" s="195" customFormat="1" hidden="1" outlineLevel="2">
      <c r="A62" s="202"/>
      <c r="B62" s="203"/>
      <c r="C62" s="204"/>
      <c r="D62" s="205"/>
      <c r="E62" s="195" t="str">
        <f t="shared" ref="E62:Q62" si="25" xml:space="preserve"> E$13</f>
        <v>Cumulative inflation flag</v>
      </c>
      <c r="F62" s="195">
        <f t="shared" si="25"/>
        <v>0</v>
      </c>
      <c r="G62" s="195" t="str">
        <f t="shared" si="25"/>
        <v>flag</v>
      </c>
      <c r="H62" s="195">
        <f t="shared" si="25"/>
        <v>0</v>
      </c>
      <c r="I62" s="195">
        <f t="shared" si="25"/>
        <v>0</v>
      </c>
      <c r="J62" s="195">
        <f t="shared" si="25"/>
        <v>1</v>
      </c>
      <c r="K62" s="195">
        <f t="shared" si="25"/>
        <v>1</v>
      </c>
      <c r="L62" s="195">
        <f t="shared" si="25"/>
        <v>1</v>
      </c>
      <c r="M62" s="195">
        <f t="shared" si="25"/>
        <v>1</v>
      </c>
      <c r="N62" s="195">
        <f t="shared" si="25"/>
        <v>1</v>
      </c>
      <c r="O62" s="195">
        <f t="shared" si="25"/>
        <v>1</v>
      </c>
      <c r="P62" s="195">
        <f t="shared" si="25"/>
        <v>1</v>
      </c>
      <c r="Q62" s="195">
        <f t="shared" si="25"/>
        <v>1</v>
      </c>
    </row>
    <row r="63" spans="1:20" s="201" customFormat="1" hidden="1" outlineLevel="2">
      <c r="A63" s="199"/>
      <c r="B63" s="200"/>
      <c r="C63" s="200"/>
      <c r="D63" s="199"/>
      <c r="E63" s="201" t="s">
        <v>512</v>
      </c>
      <c r="G63" s="201" t="s">
        <v>511</v>
      </c>
      <c r="J63" s="206">
        <f t="shared" ref="J63:Q63" si="26">IF(AND(J61&lt;&gt;0,J$13),J61/$J61,0)</f>
        <v>1</v>
      </c>
      <c r="K63" s="206">
        <f>IF(AND(K61&lt;&gt;0,K$13),K61/$J61,0)</f>
        <v>1.0305556397587075</v>
      </c>
      <c r="L63" s="206">
        <f t="shared" si="26"/>
        <v>1.0630409596431214</v>
      </c>
      <c r="M63" s="206">
        <f t="shared" si="26"/>
        <v>1.0935818417814069</v>
      </c>
      <c r="N63" s="206">
        <f t="shared" si="26"/>
        <v>1.1259383571249817</v>
      </c>
      <c r="O63" s="206">
        <f t="shared" si="26"/>
        <v>1.161409562510247</v>
      </c>
      <c r="P63" s="206">
        <f>IF(AND(P61&lt;&gt;0,P$13),P61/$J61,0)</f>
        <v>1.1985746685105756</v>
      </c>
      <c r="Q63" s="206">
        <f t="shared" si="26"/>
        <v>1.236929057902914</v>
      </c>
    </row>
    <row r="64" spans="1:20" s="142" customFormat="1" outlineLevel="1">
      <c r="A64" s="194"/>
      <c r="B64" s="181"/>
      <c r="C64" s="171"/>
      <c r="D64" s="172"/>
    </row>
    <row r="65" spans="1:20" s="142" customFormat="1" outlineLevel="1" collapsed="1">
      <c r="A65" s="194"/>
      <c r="B65" s="181" t="s">
        <v>505</v>
      </c>
      <c r="C65" s="171"/>
      <c r="D65" s="172"/>
    </row>
    <row r="66" spans="1:20" s="183" customFormat="1" hidden="1" outlineLevel="2">
      <c r="A66" s="180"/>
      <c r="B66" s="207"/>
      <c r="C66" s="207"/>
      <c r="D66" s="180"/>
      <c r="E66" s="182" t="str">
        <f xml:space="preserve"> Inp!E$38</f>
        <v>RPI index (PR19FD) - March</v>
      </c>
      <c r="F66" s="183">
        <f xml:space="preserve"> Inp!F$38</f>
        <v>0</v>
      </c>
      <c r="G66" s="182" t="str">
        <f xml:space="preserve"> Inp!G$38</f>
        <v>Index</v>
      </c>
      <c r="H66" s="208">
        <f xml:space="preserve"> Inp!H$38</f>
        <v>0</v>
      </c>
      <c r="I66" s="208">
        <f xml:space="preserve"> Inp!I$38</f>
        <v>0</v>
      </c>
      <c r="J66" s="182">
        <f xml:space="preserve"> Inp!J$38</f>
        <v>278.3</v>
      </c>
      <c r="K66" s="182">
        <f xml:space="preserve"> Inp!K$38</f>
        <v>285.10000000000002</v>
      </c>
      <c r="L66" s="182">
        <f xml:space="preserve"> Inp!L$38</f>
        <v>296.13766811902099</v>
      </c>
      <c r="M66" s="182">
        <f xml:space="preserve"> Inp!M$38</f>
        <v>304.57748375597498</v>
      </c>
      <c r="N66" s="182">
        <f xml:space="preserve"> Inp!N$38</f>
        <v>313.86698624610801</v>
      </c>
      <c r="O66" s="182">
        <f xml:space="preserve"> Inp!O$38</f>
        <v>323.91072980598301</v>
      </c>
      <c r="P66" s="182">
        <f xml:space="preserve"> Inp!P$38</f>
        <v>334.27587315977502</v>
      </c>
      <c r="Q66" s="182">
        <f xml:space="preserve"> Inp!Q$38</f>
        <v>344.972701100888</v>
      </c>
      <c r="R66" s="182"/>
      <c r="S66" s="182"/>
      <c r="T66" s="182"/>
    </row>
    <row r="67" spans="1:20" s="195" customFormat="1" hidden="1" outlineLevel="2">
      <c r="A67" s="202"/>
      <c r="B67" s="203"/>
      <c r="C67" s="204"/>
      <c r="D67" s="205"/>
      <c r="E67" s="195" t="str">
        <f t="shared" ref="E67:Q67" si="27" xml:space="preserve"> E$12</f>
        <v>Annual inflation flag</v>
      </c>
      <c r="F67" s="195">
        <f t="shared" si="27"/>
        <v>0</v>
      </c>
      <c r="G67" s="195" t="str">
        <f t="shared" si="27"/>
        <v>flag</v>
      </c>
      <c r="H67" s="195">
        <f t="shared" si="27"/>
        <v>0</v>
      </c>
      <c r="I67" s="195">
        <f t="shared" si="27"/>
        <v>0</v>
      </c>
      <c r="J67" s="195">
        <f t="shared" si="27"/>
        <v>0</v>
      </c>
      <c r="K67" s="195">
        <f t="shared" si="27"/>
        <v>1</v>
      </c>
      <c r="L67" s="195">
        <f t="shared" si="27"/>
        <v>1</v>
      </c>
      <c r="M67" s="195">
        <f t="shared" si="27"/>
        <v>1</v>
      </c>
      <c r="N67" s="195">
        <f t="shared" si="27"/>
        <v>1</v>
      </c>
      <c r="O67" s="195">
        <f t="shared" si="27"/>
        <v>1</v>
      </c>
      <c r="P67" s="195">
        <f t="shared" si="27"/>
        <v>1</v>
      </c>
      <c r="Q67" s="195">
        <f t="shared" si="27"/>
        <v>1</v>
      </c>
    </row>
    <row r="68" spans="1:20" s="201" customFormat="1" hidden="1" outlineLevel="2">
      <c r="A68" s="199"/>
      <c r="B68" s="200"/>
      <c r="C68" s="200"/>
      <c r="D68" s="199"/>
      <c r="E68" s="201" t="s">
        <v>513</v>
      </c>
      <c r="G68" s="201" t="s">
        <v>511</v>
      </c>
      <c r="J68" s="206">
        <f t="shared" ref="J68" si="28">IF(AND(J66&lt;&gt;0,J67),J66/I66,0)</f>
        <v>0</v>
      </c>
      <c r="K68" s="206">
        <f t="shared" ref="K68" si="29">IF(AND(K66&lt;&gt;0,K67),K66/J66,0)</f>
        <v>1.0244340639597558</v>
      </c>
      <c r="L68" s="206">
        <f t="shared" ref="L68" si="30">IF(AND(L66&lt;&gt;0,L67),L66/K66,0)</f>
        <v>1.0387150758296071</v>
      </c>
      <c r="M68" s="206">
        <f>IF(AND(M66&lt;&gt;0,M67),M66/L66,0)</f>
        <v>1.0284996356274472</v>
      </c>
      <c r="N68" s="206">
        <f t="shared" ref="N68" si="31">IF(AND(N66&lt;&gt;0,N67),N66/M66,0)</f>
        <v>1.0304996363341674</v>
      </c>
      <c r="O68" s="206">
        <f t="shared" ref="O68" si="32">IF(AND(O66&lt;&gt;0,O67),O66/N66,0)</f>
        <v>1.0319999999999985</v>
      </c>
      <c r="P68" s="206">
        <f t="shared" ref="P68" si="33">IF(AND(P66&lt;&gt;0,P67),P66/O66,0)</f>
        <v>1.0320000000000018</v>
      </c>
      <c r="Q68" s="206">
        <f t="shared" ref="Q68" si="34">IF(AND(Q66&lt;&gt;0,Q67),Q66/P66,0)</f>
        <v>1.0320000000000005</v>
      </c>
    </row>
    <row r="69" spans="1:20" s="142" customFormat="1" hidden="1" outlineLevel="2">
      <c r="A69" s="194"/>
      <c r="B69" s="181"/>
      <c r="C69" s="171"/>
      <c r="D69" s="172"/>
    </row>
    <row r="70" spans="1:20" s="183" customFormat="1" hidden="1" outlineLevel="2">
      <c r="A70" s="180"/>
      <c r="B70" s="207"/>
      <c r="C70" s="207"/>
      <c r="D70" s="180"/>
      <c r="E70" s="182" t="str">
        <f xml:space="preserve"> Inp!E$38</f>
        <v>RPI index (PR19FD) - March</v>
      </c>
      <c r="F70" s="183">
        <f xml:space="preserve"> Inp!F$38</f>
        <v>0</v>
      </c>
      <c r="G70" s="182" t="str">
        <f xml:space="preserve"> Inp!G$38</f>
        <v>Index</v>
      </c>
      <c r="H70" s="208">
        <f xml:space="preserve"> Inp!H$38</f>
        <v>0</v>
      </c>
      <c r="I70" s="208">
        <f xml:space="preserve"> Inp!I$38</f>
        <v>0</v>
      </c>
      <c r="J70" s="182">
        <f xml:space="preserve"> Inp!J$38</f>
        <v>278.3</v>
      </c>
      <c r="K70" s="182">
        <f xml:space="preserve"> Inp!K$38</f>
        <v>285.10000000000002</v>
      </c>
      <c r="L70" s="182">
        <f xml:space="preserve"> Inp!L$38</f>
        <v>296.13766811902099</v>
      </c>
      <c r="M70" s="182">
        <f xml:space="preserve"> Inp!M$38</f>
        <v>304.57748375597498</v>
      </c>
      <c r="N70" s="182">
        <f xml:space="preserve"> Inp!N$38</f>
        <v>313.86698624610801</v>
      </c>
      <c r="O70" s="182">
        <f xml:space="preserve"> Inp!O$38</f>
        <v>323.91072980598301</v>
      </c>
      <c r="P70" s="182">
        <f xml:space="preserve"> Inp!P$38</f>
        <v>334.27587315977502</v>
      </c>
      <c r="Q70" s="182">
        <f xml:space="preserve"> Inp!Q$38</f>
        <v>344.972701100888</v>
      </c>
      <c r="R70" s="182"/>
      <c r="S70" s="182"/>
      <c r="T70" s="182"/>
    </row>
    <row r="71" spans="1:20" s="195" customFormat="1" hidden="1" outlineLevel="2">
      <c r="A71" s="202"/>
      <c r="B71" s="203"/>
      <c r="C71" s="204"/>
      <c r="D71" s="205"/>
      <c r="E71" s="195" t="str">
        <f t="shared" ref="E71:Q71" si="35" xml:space="preserve"> E$13</f>
        <v>Cumulative inflation flag</v>
      </c>
      <c r="F71" s="195">
        <f t="shared" si="35"/>
        <v>0</v>
      </c>
      <c r="G71" s="195" t="str">
        <f t="shared" si="35"/>
        <v>flag</v>
      </c>
      <c r="H71" s="195">
        <f t="shared" si="35"/>
        <v>0</v>
      </c>
      <c r="I71" s="195">
        <f t="shared" si="35"/>
        <v>0</v>
      </c>
      <c r="J71" s="195">
        <f t="shared" si="35"/>
        <v>1</v>
      </c>
      <c r="K71" s="195">
        <f t="shared" si="35"/>
        <v>1</v>
      </c>
      <c r="L71" s="195">
        <f t="shared" si="35"/>
        <v>1</v>
      </c>
      <c r="M71" s="195">
        <f t="shared" si="35"/>
        <v>1</v>
      </c>
      <c r="N71" s="195">
        <f t="shared" si="35"/>
        <v>1</v>
      </c>
      <c r="O71" s="195">
        <f t="shared" si="35"/>
        <v>1</v>
      </c>
      <c r="P71" s="195">
        <f t="shared" si="35"/>
        <v>1</v>
      </c>
      <c r="Q71" s="195">
        <f t="shared" si="35"/>
        <v>1</v>
      </c>
    </row>
    <row r="72" spans="1:20" s="201" customFormat="1" hidden="1" outlineLevel="2">
      <c r="A72" s="199"/>
      <c r="B72" s="200"/>
      <c r="C72" s="200"/>
      <c r="D72" s="199"/>
      <c r="E72" s="201" t="s">
        <v>514</v>
      </c>
      <c r="G72" s="201" t="s">
        <v>511</v>
      </c>
      <c r="J72" s="206">
        <f>IF(AND(J70&lt;&gt;0,J$13),J70/$J70,0)</f>
        <v>1</v>
      </c>
      <c r="K72" s="206">
        <f t="shared" ref="K72:Q72" si="36">IF(AND(K70&lt;&gt;0,K$13),K70/$J70,0)</f>
        <v>1.0244340639597558</v>
      </c>
      <c r="L72" s="206">
        <f t="shared" si="36"/>
        <v>1.0640951064283901</v>
      </c>
      <c r="M72" s="206">
        <f>IF(AND(M70&lt;&gt;0,M$13),M70/$J70,0)</f>
        <v>1.0944214292345489</v>
      </c>
      <c r="N72" s="206">
        <f t="shared" si="36"/>
        <v>1.1278008848225225</v>
      </c>
      <c r="O72" s="206">
        <f t="shared" si="36"/>
        <v>1.1638905131368416</v>
      </c>
      <c r="P72" s="206">
        <f t="shared" si="36"/>
        <v>1.2011350095572224</v>
      </c>
      <c r="Q72" s="206">
        <f t="shared" si="36"/>
        <v>1.2395713298630542</v>
      </c>
    </row>
    <row r="73" spans="1:20" s="142" customFormat="1" hidden="1" outlineLevel="2">
      <c r="A73" s="194"/>
      <c r="B73" s="181"/>
      <c r="C73" s="171"/>
      <c r="D73" s="172"/>
      <c r="E73" s="201"/>
      <c r="J73" s="206"/>
      <c r="K73" s="206"/>
      <c r="L73" s="206"/>
      <c r="M73" s="206"/>
      <c r="N73" s="206"/>
      <c r="O73" s="206"/>
      <c r="P73" s="206"/>
      <c r="Q73" s="206"/>
    </row>
    <row r="74" spans="1:20" s="142" customFormat="1" hidden="1" outlineLevel="2">
      <c r="A74" s="194"/>
      <c r="B74" s="181"/>
      <c r="C74" s="171"/>
      <c r="D74" s="172"/>
      <c r="E74" s="142" t="str">
        <f t="shared" ref="E74:Q74" si="37" xml:space="preserve"> E$31</f>
        <v>RPI index (PR19FD) - FYA</v>
      </c>
      <c r="F74" s="142">
        <f t="shared" si="37"/>
        <v>0</v>
      </c>
      <c r="G74" s="142" t="str">
        <f t="shared" si="37"/>
        <v>Index</v>
      </c>
      <c r="H74" s="142">
        <f t="shared" si="37"/>
        <v>0</v>
      </c>
      <c r="I74" s="142">
        <f t="shared" si="37"/>
        <v>0</v>
      </c>
      <c r="J74" s="142">
        <f t="shared" si="37"/>
        <v>274.90833333333336</v>
      </c>
      <c r="K74" s="142">
        <f t="shared" si="37"/>
        <v>283.30833333333334</v>
      </c>
      <c r="L74" s="142">
        <f t="shared" si="37"/>
        <v>292.23881848055777</v>
      </c>
      <c r="M74" s="142">
        <f t="shared" si="37"/>
        <v>300.63476148772367</v>
      </c>
      <c r="N74" s="142">
        <f t="shared" si="37"/>
        <v>309.52983719330018</v>
      </c>
      <c r="O74" s="142">
        <f t="shared" si="37"/>
        <v>319.28116714708784</v>
      </c>
      <c r="P74" s="142">
        <f t="shared" si="37"/>
        <v>329.49816449579487</v>
      </c>
      <c r="Q74" s="142">
        <f t="shared" si="37"/>
        <v>340.04210575966027</v>
      </c>
    </row>
    <row r="75" spans="1:20" s="183" customFormat="1" hidden="1" outlineLevel="2">
      <c r="A75" s="180"/>
      <c r="B75" s="207"/>
      <c r="C75" s="207"/>
      <c r="D75" s="180"/>
      <c r="E75" s="182" t="str">
        <f xml:space="preserve"> Inp!E$38</f>
        <v>RPI index (PR19FD) - March</v>
      </c>
      <c r="F75" s="182">
        <f xml:space="preserve"> Inp!F$38</f>
        <v>0</v>
      </c>
      <c r="G75" s="182" t="str">
        <f xml:space="preserve"> Inp!G$38</f>
        <v>Index</v>
      </c>
      <c r="H75" s="182">
        <f xml:space="preserve"> Inp!H$38</f>
        <v>0</v>
      </c>
      <c r="I75" s="182">
        <f xml:space="preserve"> Inp!I$38</f>
        <v>0</v>
      </c>
      <c r="J75" s="182">
        <f xml:space="preserve"> Inp!J$38</f>
        <v>278.3</v>
      </c>
      <c r="K75" s="182">
        <f xml:space="preserve"> Inp!K$38</f>
        <v>285.10000000000002</v>
      </c>
      <c r="L75" s="182">
        <f xml:space="preserve"> Inp!L$38</f>
        <v>296.13766811902099</v>
      </c>
      <c r="M75" s="182">
        <f xml:space="preserve"> Inp!M$38</f>
        <v>304.57748375597498</v>
      </c>
      <c r="N75" s="182">
        <f xml:space="preserve"> Inp!N$38</f>
        <v>313.86698624610801</v>
      </c>
      <c r="O75" s="182">
        <f xml:space="preserve"> Inp!O$38</f>
        <v>323.91072980598301</v>
      </c>
      <c r="P75" s="182">
        <f xml:space="preserve"> Inp!P$38</f>
        <v>334.27587315977502</v>
      </c>
      <c r="Q75" s="182">
        <f xml:space="preserve"> Inp!Q$38</f>
        <v>344.972701100888</v>
      </c>
      <c r="R75" s="182"/>
      <c r="S75" s="182"/>
      <c r="T75" s="182"/>
    </row>
    <row r="76" spans="1:20" s="142" customFormat="1" hidden="1" outlineLevel="2">
      <c r="A76" s="194"/>
      <c r="B76" s="181"/>
      <c r="C76" s="171"/>
      <c r="D76" s="172"/>
      <c r="E76" s="201" t="s">
        <v>515</v>
      </c>
      <c r="G76" s="142" t="s">
        <v>511</v>
      </c>
      <c r="J76" s="206">
        <f>IF(AND(J75&lt;&gt;0,J74&lt;&gt;0),J75/$J74,0)</f>
        <v>1.0123374458152716</v>
      </c>
      <c r="K76" s="206">
        <f t="shared" ref="K76" si="38">IF(AND(K75&lt;&gt;0,K74&lt;&gt;0),K75/$J74,0)</f>
        <v>1.0370729637151779</v>
      </c>
      <c r="L76" s="206">
        <f t="shared" ref="L76" si="39">IF(AND(L75&lt;&gt;0,L74&lt;&gt;0),L75/$J74,0)</f>
        <v>1.0772233221462462</v>
      </c>
      <c r="M76" s="206">
        <f>IF(AND(M75&lt;&gt;0,M74&lt;&gt;0),M75/$J74,0)</f>
        <v>1.1079237943168023</v>
      </c>
      <c r="N76" s="206">
        <f t="shared" ref="N76" si="40">IF(AND(N75&lt;&gt;0,N74&lt;&gt;0),N75/$J74,0)</f>
        <v>1.1417150671294358</v>
      </c>
      <c r="O76" s="206">
        <f t="shared" ref="O76" si="41">IF(AND(O75&lt;&gt;0,O74&lt;&gt;0),O75/$J74,0)</f>
        <v>1.178249949277576</v>
      </c>
      <c r="P76" s="206">
        <f t="shared" ref="P76" si="42">IF(AND(P75&lt;&gt;0,P74&lt;&gt;0),P75/$J74,0)</f>
        <v>1.2159539476544605</v>
      </c>
      <c r="Q76" s="206">
        <f t="shared" ref="Q76" si="43">IF(AND(Q75&lt;&gt;0,Q74&lt;&gt;0),Q75/$J74,0)</f>
        <v>1.2548644739794039</v>
      </c>
    </row>
    <row r="77" spans="1:20" s="142" customFormat="1" outlineLevel="1">
      <c r="A77" s="194"/>
      <c r="B77" s="181"/>
      <c r="C77" s="171"/>
      <c r="D77" s="172"/>
    </row>
    <row r="78" spans="1:20" s="142" customFormat="1" outlineLevel="1" collapsed="1">
      <c r="A78" s="194"/>
      <c r="B78" s="181" t="s">
        <v>516</v>
      </c>
      <c r="C78" s="171"/>
      <c r="D78" s="172"/>
    </row>
    <row r="79" spans="1:20" s="142" customFormat="1" hidden="1" outlineLevel="2">
      <c r="A79" s="194"/>
      <c r="B79" s="181"/>
      <c r="C79" s="171"/>
      <c r="D79" s="172"/>
      <c r="E79" s="142" t="str">
        <f t="shared" ref="E79:Q79" si="44" xml:space="preserve"> E$49</f>
        <v>CPIH index (PR19FD) - FYA</v>
      </c>
      <c r="F79" s="142">
        <f t="shared" si="44"/>
        <v>0</v>
      </c>
      <c r="G79" s="142" t="str">
        <f t="shared" si="44"/>
        <v>Index</v>
      </c>
      <c r="H79" s="142">
        <f t="shared" si="44"/>
        <v>0</v>
      </c>
      <c r="I79" s="142">
        <f t="shared" si="44"/>
        <v>0</v>
      </c>
      <c r="J79" s="142">
        <f t="shared" si="44"/>
        <v>104.21666666666665</v>
      </c>
      <c r="K79" s="142">
        <f t="shared" si="44"/>
        <v>106.43333333333334</v>
      </c>
      <c r="L79" s="142">
        <f t="shared" si="44"/>
        <v>108.55238432841566</v>
      </c>
      <c r="M79" s="142">
        <f t="shared" si="44"/>
        <v>110.70537330136041</v>
      </c>
      <c r="N79" s="142">
        <f t="shared" si="44"/>
        <v>112.92412852304601</v>
      </c>
      <c r="O79" s="142">
        <f t="shared" si="44"/>
        <v>115.26744552524366</v>
      </c>
      <c r="P79" s="142">
        <f t="shared" si="44"/>
        <v>117.68806188127384</v>
      </c>
      <c r="Q79" s="142">
        <f t="shared" si="44"/>
        <v>120.15951118078074</v>
      </c>
    </row>
    <row r="80" spans="1:20" s="142" customFormat="1" hidden="1" outlineLevel="2">
      <c r="A80" s="194"/>
      <c r="B80" s="181"/>
      <c r="C80" s="171"/>
      <c r="D80" s="172"/>
      <c r="E80" s="195" t="str">
        <f t="shared" ref="E80:Q80" si="45" xml:space="preserve"> E$12</f>
        <v>Annual inflation flag</v>
      </c>
      <c r="F80" s="195">
        <f t="shared" si="45"/>
        <v>0</v>
      </c>
      <c r="G80" s="195" t="str">
        <f t="shared" si="45"/>
        <v>flag</v>
      </c>
      <c r="H80" s="195">
        <f t="shared" si="45"/>
        <v>0</v>
      </c>
      <c r="I80" s="195">
        <f t="shared" si="45"/>
        <v>0</v>
      </c>
      <c r="J80" s="195">
        <f t="shared" si="45"/>
        <v>0</v>
      </c>
      <c r="K80" s="195">
        <f t="shared" si="45"/>
        <v>1</v>
      </c>
      <c r="L80" s="195">
        <f t="shared" si="45"/>
        <v>1</v>
      </c>
      <c r="M80" s="195">
        <f t="shared" si="45"/>
        <v>1</v>
      </c>
      <c r="N80" s="195">
        <f t="shared" si="45"/>
        <v>1</v>
      </c>
      <c r="O80" s="195">
        <f t="shared" si="45"/>
        <v>1</v>
      </c>
      <c r="P80" s="195">
        <f t="shared" si="45"/>
        <v>1</v>
      </c>
      <c r="Q80" s="195">
        <f t="shared" si="45"/>
        <v>1</v>
      </c>
    </row>
    <row r="81" spans="1:20" s="142" customFormat="1" hidden="1" outlineLevel="2">
      <c r="A81" s="194"/>
      <c r="B81" s="181"/>
      <c r="C81" s="171"/>
      <c r="D81" s="172"/>
      <c r="E81" s="201" t="s">
        <v>517</v>
      </c>
      <c r="F81" s="201"/>
      <c r="G81" s="201" t="s">
        <v>511</v>
      </c>
      <c r="H81" s="201"/>
      <c r="I81" s="201"/>
      <c r="J81" s="206">
        <f t="shared" ref="J81:Q81" si="46">IF(AND(J79&lt;&gt;0,J80),J79/I79,0)</f>
        <v>0</v>
      </c>
      <c r="K81" s="206">
        <f t="shared" si="46"/>
        <v>1.0212697905005599</v>
      </c>
      <c r="L81" s="206">
        <f t="shared" si="46"/>
        <v>1.0199096554501941</v>
      </c>
      <c r="M81" s="206">
        <f t="shared" si="46"/>
        <v>1.0198336405622477</v>
      </c>
      <c r="N81" s="206">
        <f t="shared" si="46"/>
        <v>1.0200419831081347</v>
      </c>
      <c r="O81" s="206">
        <f t="shared" si="46"/>
        <v>1.0207512515956181</v>
      </c>
      <c r="P81" s="206">
        <f t="shared" si="46"/>
        <v>1.0210000000000006</v>
      </c>
      <c r="Q81" s="206">
        <f t="shared" si="46"/>
        <v>1.0210000000000012</v>
      </c>
    </row>
    <row r="82" spans="1:20" s="142" customFormat="1" hidden="1" outlineLevel="2">
      <c r="A82" s="194"/>
      <c r="B82" s="181"/>
      <c r="C82" s="171"/>
      <c r="D82" s="172"/>
      <c r="E82" s="201"/>
      <c r="F82" s="201"/>
      <c r="G82" s="201"/>
      <c r="H82" s="201"/>
      <c r="I82" s="201"/>
      <c r="J82" s="206"/>
    </row>
    <row r="83" spans="1:20" s="142" customFormat="1" hidden="1" outlineLevel="2">
      <c r="A83" s="194"/>
      <c r="B83" s="181"/>
      <c r="C83" s="171"/>
      <c r="D83" s="172"/>
      <c r="E83" s="142" t="str">
        <f t="shared" ref="E83:Q83" si="47" xml:space="preserve"> E$49</f>
        <v>CPIH index (PR19FD) - FYA</v>
      </c>
      <c r="F83" s="142">
        <f t="shared" si="47"/>
        <v>0</v>
      </c>
      <c r="G83" s="142" t="str">
        <f t="shared" si="47"/>
        <v>Index</v>
      </c>
      <c r="H83" s="142">
        <f t="shared" si="47"/>
        <v>0</v>
      </c>
      <c r="I83" s="142">
        <f t="shared" si="47"/>
        <v>0</v>
      </c>
      <c r="J83" s="142">
        <f t="shared" si="47"/>
        <v>104.21666666666665</v>
      </c>
      <c r="K83" s="142">
        <f t="shared" si="47"/>
        <v>106.43333333333334</v>
      </c>
      <c r="L83" s="142">
        <f t="shared" si="47"/>
        <v>108.55238432841566</v>
      </c>
      <c r="M83" s="142">
        <f t="shared" si="47"/>
        <v>110.70537330136041</v>
      </c>
      <c r="N83" s="142">
        <f t="shared" si="47"/>
        <v>112.92412852304601</v>
      </c>
      <c r="O83" s="142">
        <f t="shared" si="47"/>
        <v>115.26744552524366</v>
      </c>
      <c r="P83" s="142">
        <f t="shared" si="47"/>
        <v>117.68806188127384</v>
      </c>
      <c r="Q83" s="142">
        <f t="shared" si="47"/>
        <v>120.15951118078074</v>
      </c>
    </row>
    <row r="84" spans="1:20" s="142" customFormat="1" hidden="1" outlineLevel="2">
      <c r="A84" s="194"/>
      <c r="B84" s="181"/>
      <c r="C84" s="171"/>
      <c r="D84" s="172"/>
      <c r="E84" s="195" t="str">
        <f t="shared" ref="E84:Q84" si="48" xml:space="preserve"> E$13</f>
        <v>Cumulative inflation flag</v>
      </c>
      <c r="F84" s="195">
        <f t="shared" si="48"/>
        <v>0</v>
      </c>
      <c r="G84" s="195" t="str">
        <f t="shared" si="48"/>
        <v>flag</v>
      </c>
      <c r="H84" s="195">
        <f t="shared" si="48"/>
        <v>0</v>
      </c>
      <c r="I84" s="195">
        <f t="shared" si="48"/>
        <v>0</v>
      </c>
      <c r="J84" s="195">
        <f t="shared" si="48"/>
        <v>1</v>
      </c>
      <c r="K84" s="195">
        <f t="shared" si="48"/>
        <v>1</v>
      </c>
      <c r="L84" s="195">
        <f t="shared" si="48"/>
        <v>1</v>
      </c>
      <c r="M84" s="195">
        <f t="shared" si="48"/>
        <v>1</v>
      </c>
      <c r="N84" s="195">
        <f t="shared" si="48"/>
        <v>1</v>
      </c>
      <c r="O84" s="195">
        <f t="shared" si="48"/>
        <v>1</v>
      </c>
      <c r="P84" s="195">
        <f t="shared" si="48"/>
        <v>1</v>
      </c>
      <c r="Q84" s="195">
        <f t="shared" si="48"/>
        <v>1</v>
      </c>
    </row>
    <row r="85" spans="1:20" s="215" customFormat="1" hidden="1" outlineLevel="2">
      <c r="A85" s="213"/>
      <c r="B85" s="214"/>
      <c r="C85" s="214"/>
      <c r="D85" s="213"/>
      <c r="E85" s="215" t="s">
        <v>518</v>
      </c>
      <c r="G85" s="215" t="s">
        <v>511</v>
      </c>
      <c r="J85" s="216">
        <f t="shared" ref="J85:Q85" si="49">IF(AND(J83&lt;&gt;0,J$13),J83/$J83,0)</f>
        <v>1</v>
      </c>
      <c r="K85" s="216">
        <f t="shared" si="49"/>
        <v>1.0212697905005599</v>
      </c>
      <c r="L85" s="216">
        <f t="shared" si="49"/>
        <v>1.0416029201511179</v>
      </c>
      <c r="M85" s="216">
        <f t="shared" si="49"/>
        <v>1.0622616980779827</v>
      </c>
      <c r="N85" s="216">
        <f t="shared" si="49"/>
        <v>1.0835515290872799</v>
      </c>
      <c r="O85" s="216">
        <f t="shared" si="49"/>
        <v>1.1060365794841869</v>
      </c>
      <c r="P85" s="216">
        <f t="shared" si="49"/>
        <v>1.1292633476533553</v>
      </c>
      <c r="Q85" s="216">
        <f t="shared" si="49"/>
        <v>1.1529778779540774</v>
      </c>
    </row>
    <row r="86" spans="1:20" s="142" customFormat="1" outlineLevel="1">
      <c r="A86" s="194"/>
      <c r="B86" s="181"/>
      <c r="C86" s="171"/>
      <c r="D86" s="172"/>
    </row>
    <row r="87" spans="1:20" s="142" customFormat="1" outlineLevel="1" collapsed="1">
      <c r="A87" s="194"/>
      <c r="B87" s="181" t="s">
        <v>508</v>
      </c>
      <c r="C87" s="171"/>
      <c r="D87" s="172"/>
    </row>
    <row r="88" spans="1:20" s="183" customFormat="1" hidden="1" outlineLevel="2">
      <c r="A88" s="180"/>
      <c r="B88" s="207"/>
      <c r="C88" s="207"/>
      <c r="D88" s="180"/>
      <c r="E88" s="182" t="str">
        <f xml:space="preserve"> Inp!E$52</f>
        <v>CPIH index (PR19FD) - March</v>
      </c>
      <c r="F88" s="182">
        <f xml:space="preserve"> Inp!F$52</f>
        <v>0</v>
      </c>
      <c r="G88" s="182" t="str">
        <f xml:space="preserve"> Inp!G$52</f>
        <v>Index</v>
      </c>
      <c r="H88" s="182">
        <f xml:space="preserve"> Inp!H$52</f>
        <v>0</v>
      </c>
      <c r="I88" s="182">
        <f xml:space="preserve"> Inp!I$52</f>
        <v>0</v>
      </c>
      <c r="J88" s="182">
        <f xml:space="preserve"> Inp!J$52</f>
        <v>105.1</v>
      </c>
      <c r="K88" s="182">
        <f xml:space="preserve"> Inp!K$52</f>
        <v>107</v>
      </c>
      <c r="L88" s="182">
        <f xml:space="preserve"> Inp!L$52</f>
        <v>109.52246947724301</v>
      </c>
      <c r="M88" s="182">
        <f xml:space="preserve"> Inp!M$52</f>
        <v>111.712918866788</v>
      </c>
      <c r="N88" s="182">
        <f xml:space="preserve"> Inp!N$52</f>
        <v>113.97509521197701</v>
      </c>
      <c r="O88" s="182">
        <f xml:space="preserve"> Inp!O$52</f>
        <v>116.368572211429</v>
      </c>
      <c r="P88" s="182">
        <f xml:space="preserve"> Inp!P$52</f>
        <v>118.812312227869</v>
      </c>
      <c r="Q88" s="182">
        <f xml:space="preserve"> Inp!Q$52</f>
        <v>121.307370784654</v>
      </c>
      <c r="R88" s="182"/>
      <c r="S88" s="182"/>
      <c r="T88" s="182"/>
    </row>
    <row r="89" spans="1:20" s="142" customFormat="1" hidden="1" outlineLevel="2">
      <c r="A89" s="194"/>
      <c r="B89" s="181"/>
      <c r="C89" s="171"/>
      <c r="D89" s="172"/>
      <c r="E89" s="195" t="str">
        <f t="shared" ref="E89:Q89" si="50" xml:space="preserve"> E$12</f>
        <v>Annual inflation flag</v>
      </c>
      <c r="F89" s="195">
        <f t="shared" si="50"/>
        <v>0</v>
      </c>
      <c r="G89" s="195" t="str">
        <f t="shared" si="50"/>
        <v>flag</v>
      </c>
      <c r="H89" s="195">
        <f t="shared" si="50"/>
        <v>0</v>
      </c>
      <c r="I89" s="195">
        <f t="shared" si="50"/>
        <v>0</v>
      </c>
      <c r="J89" s="195">
        <f t="shared" si="50"/>
        <v>0</v>
      </c>
      <c r="K89" s="195">
        <f t="shared" si="50"/>
        <v>1</v>
      </c>
      <c r="L89" s="195">
        <f t="shared" si="50"/>
        <v>1</v>
      </c>
      <c r="M89" s="195">
        <f t="shared" si="50"/>
        <v>1</v>
      </c>
      <c r="N89" s="195">
        <f t="shared" si="50"/>
        <v>1</v>
      </c>
      <c r="O89" s="195">
        <f t="shared" si="50"/>
        <v>1</v>
      </c>
      <c r="P89" s="195">
        <f t="shared" si="50"/>
        <v>1</v>
      </c>
      <c r="Q89" s="195">
        <f t="shared" si="50"/>
        <v>1</v>
      </c>
    </row>
    <row r="90" spans="1:20" s="142" customFormat="1" hidden="1" outlineLevel="2">
      <c r="A90" s="194"/>
      <c r="B90" s="181"/>
      <c r="C90" s="171"/>
      <c r="D90" s="172"/>
      <c r="E90" s="201" t="s">
        <v>519</v>
      </c>
      <c r="G90" s="142" t="s">
        <v>511</v>
      </c>
      <c r="J90" s="206">
        <f t="shared" ref="J90:Q90" si="51">IF(AND(J88&lt;&gt;0,J89),J88/I88,0)</f>
        <v>0</v>
      </c>
      <c r="K90" s="206">
        <f t="shared" si="51"/>
        <v>1.0180780209324454</v>
      </c>
      <c r="L90" s="206">
        <f t="shared" si="51"/>
        <v>1.023574481095729</v>
      </c>
      <c r="M90" s="206">
        <f t="shared" si="51"/>
        <v>1.0200000000000011</v>
      </c>
      <c r="N90" s="206">
        <f t="shared" si="51"/>
        <v>1.0202499081407634</v>
      </c>
      <c r="O90" s="206">
        <f t="shared" si="51"/>
        <v>1.0210000000000041</v>
      </c>
      <c r="P90" s="206">
        <f t="shared" si="51"/>
        <v>1.0209999999999999</v>
      </c>
      <c r="Q90" s="206">
        <f t="shared" si="51"/>
        <v>1.0209999999999979</v>
      </c>
    </row>
    <row r="91" spans="1:20" s="142" customFormat="1" hidden="1" outlineLevel="2">
      <c r="A91" s="194"/>
      <c r="B91" s="181"/>
      <c r="C91" s="171"/>
      <c r="D91" s="172"/>
    </row>
    <row r="92" spans="1:20" s="183" customFormat="1" hidden="1" outlineLevel="2">
      <c r="A92" s="180"/>
      <c r="B92" s="207"/>
      <c r="C92" s="207"/>
      <c r="D92" s="180"/>
      <c r="E92" s="182" t="str">
        <f xml:space="preserve"> Inp!E$52</f>
        <v>CPIH index (PR19FD) - March</v>
      </c>
      <c r="F92" s="182">
        <f xml:space="preserve"> Inp!F$52</f>
        <v>0</v>
      </c>
      <c r="G92" s="182" t="str">
        <f xml:space="preserve"> Inp!G$52</f>
        <v>Index</v>
      </c>
      <c r="H92" s="182">
        <f xml:space="preserve"> Inp!H$52</f>
        <v>0</v>
      </c>
      <c r="I92" s="182">
        <f xml:space="preserve"> Inp!I$52</f>
        <v>0</v>
      </c>
      <c r="J92" s="182">
        <f xml:space="preserve"> Inp!J$52</f>
        <v>105.1</v>
      </c>
      <c r="K92" s="182">
        <f xml:space="preserve"> Inp!K$52</f>
        <v>107</v>
      </c>
      <c r="L92" s="182">
        <f xml:space="preserve"> Inp!L$52</f>
        <v>109.52246947724301</v>
      </c>
      <c r="M92" s="182">
        <f xml:space="preserve"> Inp!M$52</f>
        <v>111.712918866788</v>
      </c>
      <c r="N92" s="182">
        <f xml:space="preserve"> Inp!N$52</f>
        <v>113.97509521197701</v>
      </c>
      <c r="O92" s="182">
        <f xml:space="preserve"> Inp!O$52</f>
        <v>116.368572211429</v>
      </c>
      <c r="P92" s="182">
        <f xml:space="preserve"> Inp!P$52</f>
        <v>118.812312227869</v>
      </c>
      <c r="Q92" s="182">
        <f xml:space="preserve"> Inp!Q$52</f>
        <v>121.307370784654</v>
      </c>
      <c r="R92" s="182"/>
      <c r="S92" s="182"/>
      <c r="T92" s="182"/>
    </row>
    <row r="93" spans="1:20" s="142" customFormat="1" hidden="1" outlineLevel="2">
      <c r="A93" s="194"/>
      <c r="B93" s="181"/>
      <c r="C93" s="171"/>
      <c r="D93" s="172"/>
      <c r="E93" s="195" t="str">
        <f t="shared" ref="E93:Q93" si="52" xml:space="preserve"> E$13</f>
        <v>Cumulative inflation flag</v>
      </c>
      <c r="F93" s="195">
        <f t="shared" si="52"/>
        <v>0</v>
      </c>
      <c r="G93" s="195" t="str">
        <f t="shared" si="52"/>
        <v>flag</v>
      </c>
      <c r="H93" s="195">
        <f t="shared" si="52"/>
        <v>0</v>
      </c>
      <c r="I93" s="195">
        <f t="shared" si="52"/>
        <v>0</v>
      </c>
      <c r="J93" s="195">
        <f t="shared" si="52"/>
        <v>1</v>
      </c>
      <c r="K93" s="195">
        <f t="shared" si="52"/>
        <v>1</v>
      </c>
      <c r="L93" s="195">
        <f t="shared" si="52"/>
        <v>1</v>
      </c>
      <c r="M93" s="195">
        <f t="shared" si="52"/>
        <v>1</v>
      </c>
      <c r="N93" s="195">
        <f t="shared" si="52"/>
        <v>1</v>
      </c>
      <c r="O93" s="195">
        <f t="shared" si="52"/>
        <v>1</v>
      </c>
      <c r="P93" s="195">
        <f t="shared" si="52"/>
        <v>1</v>
      </c>
      <c r="Q93" s="195">
        <f t="shared" si="52"/>
        <v>1</v>
      </c>
    </row>
    <row r="94" spans="1:20" s="142" customFormat="1" hidden="1" outlineLevel="2">
      <c r="A94" s="194"/>
      <c r="B94" s="181"/>
      <c r="C94" s="171"/>
      <c r="D94" s="172"/>
      <c r="E94" s="201" t="s">
        <v>520</v>
      </c>
      <c r="G94" s="142" t="s">
        <v>511</v>
      </c>
      <c r="J94" s="206">
        <f t="shared" ref="J94:Q94" si="53">IF(AND(J92&lt;&gt;0,J$13),J92/$J92,0)</f>
        <v>1</v>
      </c>
      <c r="K94" s="206">
        <f t="shared" si="53"/>
        <v>1.0180780209324454</v>
      </c>
      <c r="L94" s="206">
        <f t="shared" si="53"/>
        <v>1.0420786819908945</v>
      </c>
      <c r="M94" s="206">
        <f t="shared" si="53"/>
        <v>1.0629202556307136</v>
      </c>
      <c r="N94" s="206">
        <f t="shared" si="53"/>
        <v>1.0844442931681924</v>
      </c>
      <c r="O94" s="206">
        <f t="shared" si="53"/>
        <v>1.1072176233247288</v>
      </c>
      <c r="P94" s="206">
        <f t="shared" si="53"/>
        <v>1.1304691934145481</v>
      </c>
      <c r="Q94" s="206">
        <f t="shared" si="53"/>
        <v>1.1542090464762513</v>
      </c>
    </row>
    <row r="95" spans="1:20" s="142" customFormat="1" hidden="1" outlineLevel="2">
      <c r="A95" s="194"/>
      <c r="B95" s="181"/>
      <c r="C95" s="171"/>
      <c r="D95" s="172"/>
      <c r="E95" s="201"/>
      <c r="J95" s="206"/>
      <c r="K95" s="206"/>
      <c r="L95" s="206"/>
      <c r="M95" s="206"/>
      <c r="N95" s="206"/>
      <c r="O95" s="206"/>
      <c r="P95" s="206"/>
      <c r="Q95" s="206"/>
    </row>
    <row r="96" spans="1:20" s="142" customFormat="1" hidden="1" outlineLevel="2">
      <c r="A96" s="194"/>
      <c r="B96" s="181"/>
      <c r="C96" s="171"/>
      <c r="D96" s="172"/>
      <c r="E96" s="142" t="str">
        <f t="shared" ref="E96:Q96" si="54" xml:space="preserve"> E$49</f>
        <v>CPIH index (PR19FD) - FYA</v>
      </c>
      <c r="F96" s="142">
        <f t="shared" si="54"/>
        <v>0</v>
      </c>
      <c r="G96" s="142" t="str">
        <f t="shared" si="54"/>
        <v>Index</v>
      </c>
      <c r="H96" s="142">
        <f t="shared" si="54"/>
        <v>0</v>
      </c>
      <c r="I96" s="142">
        <f t="shared" si="54"/>
        <v>0</v>
      </c>
      <c r="J96" s="142">
        <f t="shared" si="54"/>
        <v>104.21666666666665</v>
      </c>
      <c r="K96" s="142">
        <f t="shared" si="54"/>
        <v>106.43333333333334</v>
      </c>
      <c r="L96" s="142">
        <f t="shared" si="54"/>
        <v>108.55238432841566</v>
      </c>
      <c r="M96" s="142">
        <f t="shared" si="54"/>
        <v>110.70537330136041</v>
      </c>
      <c r="N96" s="142">
        <f t="shared" si="54"/>
        <v>112.92412852304601</v>
      </c>
      <c r="O96" s="142">
        <f t="shared" si="54"/>
        <v>115.26744552524366</v>
      </c>
      <c r="P96" s="142">
        <f t="shared" si="54"/>
        <v>117.68806188127384</v>
      </c>
      <c r="Q96" s="142">
        <f t="shared" si="54"/>
        <v>120.15951118078074</v>
      </c>
    </row>
    <row r="97" spans="1:20" s="183" customFormat="1" hidden="1" outlineLevel="2">
      <c r="A97" s="180"/>
      <c r="B97" s="207"/>
      <c r="C97" s="207"/>
      <c r="D97" s="180"/>
      <c r="E97" s="182" t="str">
        <f xml:space="preserve"> Inp!E$52</f>
        <v>CPIH index (PR19FD) - March</v>
      </c>
      <c r="F97" s="182">
        <f xml:space="preserve"> Inp!F$52</f>
        <v>0</v>
      </c>
      <c r="G97" s="182" t="str">
        <f xml:space="preserve"> Inp!G$52</f>
        <v>Index</v>
      </c>
      <c r="H97" s="182">
        <f xml:space="preserve"> Inp!H$52</f>
        <v>0</v>
      </c>
      <c r="I97" s="182">
        <f xml:space="preserve"> Inp!I$52</f>
        <v>0</v>
      </c>
      <c r="J97" s="182">
        <f xml:space="preserve"> Inp!J$52</f>
        <v>105.1</v>
      </c>
      <c r="K97" s="182">
        <f xml:space="preserve"> Inp!K$52</f>
        <v>107</v>
      </c>
      <c r="L97" s="182">
        <f xml:space="preserve"> Inp!L$52</f>
        <v>109.52246947724301</v>
      </c>
      <c r="M97" s="182">
        <f xml:space="preserve"> Inp!M$52</f>
        <v>111.712918866788</v>
      </c>
      <c r="N97" s="182">
        <f xml:space="preserve"> Inp!N$52</f>
        <v>113.97509521197701</v>
      </c>
      <c r="O97" s="182">
        <f xml:space="preserve"> Inp!O$52</f>
        <v>116.368572211429</v>
      </c>
      <c r="P97" s="182">
        <f xml:space="preserve"> Inp!P$52</f>
        <v>118.812312227869</v>
      </c>
      <c r="Q97" s="182">
        <f xml:space="preserve"> Inp!Q$52</f>
        <v>121.307370784654</v>
      </c>
      <c r="R97" s="182"/>
      <c r="S97" s="182"/>
      <c r="T97" s="182"/>
    </row>
    <row r="98" spans="1:20" s="215" customFormat="1" hidden="1" outlineLevel="2">
      <c r="A98" s="213"/>
      <c r="B98" s="214"/>
      <c r="C98" s="214"/>
      <c r="D98" s="213"/>
      <c r="E98" s="215" t="s">
        <v>521</v>
      </c>
      <c r="G98" s="215" t="s">
        <v>511</v>
      </c>
      <c r="J98" s="216">
        <f t="shared" ref="J98:Q98" si="55">IF(AND(J97&lt;&gt;0,J96&lt;&gt;0),J97/$J96,0)</f>
        <v>1.0084759315528546</v>
      </c>
      <c r="K98" s="216">
        <f t="shared" si="55"/>
        <v>1.0267071805533345</v>
      </c>
      <c r="L98" s="216">
        <f t="shared" si="55"/>
        <v>1.0509112695721383</v>
      </c>
      <c r="M98" s="216">
        <f t="shared" si="55"/>
        <v>1.0719294949635825</v>
      </c>
      <c r="N98" s="216">
        <f t="shared" si="55"/>
        <v>1.0936359687699697</v>
      </c>
      <c r="O98" s="216">
        <f t="shared" si="55"/>
        <v>1.1166023241141436</v>
      </c>
      <c r="P98" s="216">
        <f t="shared" si="55"/>
        <v>1.1400509729205406</v>
      </c>
      <c r="Q98" s="216">
        <f t="shared" si="55"/>
        <v>1.1639920433518696</v>
      </c>
    </row>
    <row r="99" spans="1:20" s="201" customFormat="1" outlineLevel="1">
      <c r="A99" s="199"/>
      <c r="B99" s="200"/>
      <c r="C99" s="200"/>
      <c r="D99" s="199"/>
      <c r="E99" s="197"/>
      <c r="G99" s="197"/>
      <c r="J99" s="197"/>
      <c r="K99" s="197"/>
      <c r="L99" s="197"/>
      <c r="M99" s="197"/>
      <c r="N99" s="197"/>
      <c r="O99" s="197"/>
      <c r="P99" s="197"/>
      <c r="Q99" s="197"/>
      <c r="R99" s="197"/>
      <c r="S99" s="197"/>
      <c r="T99" s="197"/>
    </row>
    <row r="100" spans="1:20" s="201" customFormat="1" outlineLevel="1" collapsed="1">
      <c r="A100" s="199"/>
      <c r="B100" s="200" t="s">
        <v>522</v>
      </c>
      <c r="C100" s="200"/>
      <c r="D100" s="199"/>
      <c r="E100" s="197"/>
      <c r="G100" s="197"/>
      <c r="J100" s="197"/>
      <c r="K100" s="197"/>
      <c r="L100" s="197"/>
      <c r="M100" s="197"/>
      <c r="N100" s="197"/>
      <c r="O100" s="197"/>
      <c r="P100" s="197"/>
      <c r="Q100" s="197"/>
      <c r="R100" s="197"/>
      <c r="S100" s="197"/>
      <c r="T100" s="197"/>
    </row>
    <row r="101" spans="1:20" s="201" customFormat="1" hidden="1" outlineLevel="2">
      <c r="A101" s="199"/>
      <c r="B101" s="200"/>
      <c r="C101" s="200"/>
      <c r="D101" s="199"/>
      <c r="E101" s="197"/>
      <c r="G101" s="197"/>
      <c r="J101" s="197"/>
      <c r="K101" s="197"/>
      <c r="L101" s="197"/>
      <c r="M101" s="197"/>
      <c r="N101" s="197"/>
      <c r="O101" s="197"/>
      <c r="P101" s="197"/>
      <c r="Q101" s="197"/>
      <c r="R101" s="197"/>
      <c r="S101" s="197"/>
      <c r="T101" s="197"/>
    </row>
    <row r="102" spans="1:20" s="201" customFormat="1" hidden="1" outlineLevel="2">
      <c r="A102" s="199"/>
      <c r="B102" s="200"/>
      <c r="C102" s="200"/>
      <c r="D102" s="199"/>
      <c r="E102" s="182" t="str">
        <f xml:space="preserve"> Inp!E$38</f>
        <v>RPI index (PR19FD) - March</v>
      </c>
      <c r="F102" s="182">
        <f xml:space="preserve"> Inp!F$38</f>
        <v>0</v>
      </c>
      <c r="G102" s="182" t="str">
        <f xml:space="preserve"> Inp!G$38</f>
        <v>Index</v>
      </c>
      <c r="H102" s="182">
        <f xml:space="preserve"> Inp!H$38</f>
        <v>0</v>
      </c>
      <c r="I102" s="182">
        <f xml:space="preserve"> Inp!I$38</f>
        <v>0</v>
      </c>
      <c r="J102" s="182">
        <f xml:space="preserve"> Inp!J$38</f>
        <v>278.3</v>
      </c>
      <c r="K102" s="182">
        <f xml:space="preserve"> Inp!K$38</f>
        <v>285.10000000000002</v>
      </c>
      <c r="L102" s="182">
        <f xml:space="preserve"> Inp!L$38</f>
        <v>296.13766811902099</v>
      </c>
      <c r="M102" s="182">
        <f xml:space="preserve"> Inp!M$38</f>
        <v>304.57748375597498</v>
      </c>
      <c r="N102" s="182">
        <f xml:space="preserve"> Inp!N$38</f>
        <v>313.86698624610801</v>
      </c>
      <c r="O102" s="182">
        <f xml:space="preserve"> Inp!O$38</f>
        <v>323.91072980598301</v>
      </c>
      <c r="P102" s="182">
        <f xml:space="preserve"> Inp!P$38</f>
        <v>334.27587315977502</v>
      </c>
      <c r="Q102" s="182">
        <f xml:space="preserve"> Inp!Q$38</f>
        <v>344.972701100888</v>
      </c>
      <c r="R102" s="197"/>
      <c r="S102" s="197"/>
      <c r="T102" s="197"/>
    </row>
    <row r="103" spans="1:20" s="201" customFormat="1" hidden="1" outlineLevel="2">
      <c r="A103" s="199"/>
      <c r="B103" s="200"/>
      <c r="C103" s="200"/>
      <c r="D103" s="199"/>
      <c r="E103" s="197" t="str">
        <f xml:space="preserve"> E$31</f>
        <v>RPI index (PR19FD) - FYA</v>
      </c>
      <c r="F103" s="197">
        <f t="shared" ref="F103:Q103" si="56" xml:space="preserve"> F$31</f>
        <v>0</v>
      </c>
      <c r="G103" s="197" t="str">
        <f t="shared" si="56"/>
        <v>Index</v>
      </c>
      <c r="H103" s="197">
        <f t="shared" si="56"/>
        <v>0</v>
      </c>
      <c r="I103" s="197">
        <f t="shared" si="56"/>
        <v>0</v>
      </c>
      <c r="J103" s="197">
        <f t="shared" si="56"/>
        <v>274.90833333333336</v>
      </c>
      <c r="K103" s="197">
        <f t="shared" si="56"/>
        <v>283.30833333333334</v>
      </c>
      <c r="L103" s="197">
        <f t="shared" si="56"/>
        <v>292.23881848055777</v>
      </c>
      <c r="M103" s="197">
        <f t="shared" si="56"/>
        <v>300.63476148772367</v>
      </c>
      <c r="N103" s="197">
        <f t="shared" si="56"/>
        <v>309.52983719330018</v>
      </c>
      <c r="O103" s="197">
        <f t="shared" si="56"/>
        <v>319.28116714708784</v>
      </c>
      <c r="P103" s="197">
        <f t="shared" si="56"/>
        <v>329.49816449579487</v>
      </c>
      <c r="Q103" s="197">
        <f t="shared" si="56"/>
        <v>340.04210575966027</v>
      </c>
      <c r="R103" s="197"/>
      <c r="S103" s="197"/>
      <c r="T103" s="197"/>
    </row>
    <row r="104" spans="1:20" s="201" customFormat="1" hidden="1" outlineLevel="2">
      <c r="A104" s="199"/>
      <c r="B104" s="200"/>
      <c r="C104" s="200"/>
      <c r="D104" s="199"/>
      <c r="E104" s="182" t="str">
        <f xml:space="preserve"> Time!E$45</f>
        <v>1st Forecast Period Flag</v>
      </c>
      <c r="F104" s="182">
        <f xml:space="preserve"> Time!F$45</f>
        <v>0</v>
      </c>
      <c r="G104" s="273" t="str">
        <f xml:space="preserve"> Time!G$45</f>
        <v>flag</v>
      </c>
      <c r="H104" s="273">
        <f xml:space="preserve"> Time!H$45</f>
        <v>1</v>
      </c>
      <c r="I104" s="273">
        <f xml:space="preserve"> Time!I$45</f>
        <v>0</v>
      </c>
      <c r="J104" s="273">
        <f xml:space="preserve"> Time!J$45</f>
        <v>0</v>
      </c>
      <c r="K104" s="273">
        <f xml:space="preserve"> Time!K$45</f>
        <v>0</v>
      </c>
      <c r="L104" s="273">
        <f xml:space="preserve"> Time!L$45</f>
        <v>0</v>
      </c>
      <c r="M104" s="273">
        <f xml:space="preserve"> Time!M$45</f>
        <v>1</v>
      </c>
      <c r="N104" s="273">
        <f xml:space="preserve"> Time!N$45</f>
        <v>0</v>
      </c>
      <c r="O104" s="273">
        <f xml:space="preserve"> Time!O$45</f>
        <v>0</v>
      </c>
      <c r="P104" s="273">
        <f xml:space="preserve"> Time!P$45</f>
        <v>0</v>
      </c>
      <c r="Q104" s="273">
        <f xml:space="preserve"> Time!Q$45</f>
        <v>0</v>
      </c>
      <c r="R104" s="197"/>
      <c r="S104" s="197"/>
      <c r="T104" s="197"/>
    </row>
    <row r="105" spans="1:20" s="201" customFormat="1" hidden="1" outlineLevel="2">
      <c r="A105" s="199"/>
      <c r="B105" s="200"/>
      <c r="C105" s="200"/>
      <c r="D105" s="199"/>
      <c r="E105" s="197" t="s">
        <v>523</v>
      </c>
      <c r="F105" s="197"/>
      <c r="G105" s="197" t="s">
        <v>511</v>
      </c>
      <c r="H105" s="268"/>
      <c r="I105" s="268"/>
      <c r="J105" s="268">
        <f t="shared" ref="J105:Q105" si="57" xml:space="preserve"> IFERROR((J103 / I102) * J104, 0)</f>
        <v>0</v>
      </c>
      <c r="K105" s="268">
        <f t="shared" si="57"/>
        <v>0</v>
      </c>
      <c r="L105" s="268">
        <f t="shared" si="57"/>
        <v>0</v>
      </c>
      <c r="M105" s="268">
        <f t="shared" si="57"/>
        <v>1.0151858201533999</v>
      </c>
      <c r="N105" s="268">
        <f t="shared" si="57"/>
        <v>0</v>
      </c>
      <c r="O105" s="268">
        <f t="shared" si="57"/>
        <v>0</v>
      </c>
      <c r="P105" s="268">
        <f t="shared" si="57"/>
        <v>0</v>
      </c>
      <c r="Q105" s="268">
        <f t="shared" si="57"/>
        <v>0</v>
      </c>
      <c r="R105" s="197"/>
      <c r="S105" s="197"/>
      <c r="T105" s="197"/>
    </row>
    <row r="106" spans="1:20" s="201" customFormat="1" hidden="1" outlineLevel="2">
      <c r="A106" s="199"/>
      <c r="B106" s="200"/>
      <c r="C106" s="200"/>
      <c r="D106" s="199"/>
      <c r="E106" s="197"/>
      <c r="G106" s="197"/>
      <c r="J106" s="197"/>
      <c r="K106" s="197"/>
      <c r="L106" s="197"/>
      <c r="M106" s="197"/>
      <c r="N106" s="197"/>
      <c r="O106" s="197"/>
      <c r="P106" s="197"/>
      <c r="Q106" s="197"/>
      <c r="R106" s="197"/>
      <c r="S106" s="197"/>
      <c r="T106" s="197"/>
    </row>
    <row r="107" spans="1:20" s="201" customFormat="1" hidden="1" outlineLevel="2">
      <c r="A107" s="199"/>
      <c r="B107" s="200"/>
      <c r="C107" s="200"/>
      <c r="D107" s="199"/>
      <c r="E107" s="182" t="str">
        <f xml:space="preserve"> Inp!E$52</f>
        <v>CPIH index (PR19FD) - March</v>
      </c>
      <c r="F107" s="182">
        <f xml:space="preserve"> Inp!F$52</f>
        <v>0</v>
      </c>
      <c r="G107" s="182" t="str">
        <f xml:space="preserve"> Inp!G$52</f>
        <v>Index</v>
      </c>
      <c r="H107" s="182">
        <f xml:space="preserve"> Inp!H$52</f>
        <v>0</v>
      </c>
      <c r="I107" s="182">
        <f xml:space="preserve"> Inp!I$52</f>
        <v>0</v>
      </c>
      <c r="J107" s="182">
        <f xml:space="preserve"> Inp!J$52</f>
        <v>105.1</v>
      </c>
      <c r="K107" s="182">
        <f xml:space="preserve"> Inp!K$52</f>
        <v>107</v>
      </c>
      <c r="L107" s="182">
        <f xml:space="preserve"> Inp!L$52</f>
        <v>109.52246947724301</v>
      </c>
      <c r="M107" s="182">
        <f xml:space="preserve"> Inp!M$52</f>
        <v>111.712918866788</v>
      </c>
      <c r="N107" s="182">
        <f xml:space="preserve"> Inp!N$52</f>
        <v>113.97509521197701</v>
      </c>
      <c r="O107" s="182">
        <f xml:space="preserve"> Inp!O$52</f>
        <v>116.368572211429</v>
      </c>
      <c r="P107" s="182">
        <f xml:space="preserve"> Inp!P$52</f>
        <v>118.812312227869</v>
      </c>
      <c r="Q107" s="182">
        <f xml:space="preserve"> Inp!Q$52</f>
        <v>121.307370784654</v>
      </c>
      <c r="R107" s="197"/>
      <c r="S107" s="197"/>
      <c r="T107" s="197"/>
    </row>
    <row r="108" spans="1:20" s="201" customFormat="1" hidden="1" outlineLevel="2">
      <c r="A108" s="199"/>
      <c r="B108" s="200"/>
      <c r="C108" s="200"/>
      <c r="D108" s="199"/>
      <c r="E108" s="197" t="str">
        <f t="shared" ref="E108:Q108" si="58" xml:space="preserve"> E$49</f>
        <v>CPIH index (PR19FD) - FYA</v>
      </c>
      <c r="F108" s="197">
        <f t="shared" si="58"/>
        <v>0</v>
      </c>
      <c r="G108" s="197" t="str">
        <f t="shared" si="58"/>
        <v>Index</v>
      </c>
      <c r="H108" s="197">
        <f t="shared" si="58"/>
        <v>0</v>
      </c>
      <c r="I108" s="197">
        <f t="shared" si="58"/>
        <v>0</v>
      </c>
      <c r="J108" s="197">
        <f t="shared" si="58"/>
        <v>104.21666666666665</v>
      </c>
      <c r="K108" s="197">
        <f t="shared" si="58"/>
        <v>106.43333333333334</v>
      </c>
      <c r="L108" s="197">
        <f t="shared" si="58"/>
        <v>108.55238432841566</v>
      </c>
      <c r="M108" s="197">
        <f t="shared" si="58"/>
        <v>110.70537330136041</v>
      </c>
      <c r="N108" s="197">
        <f t="shared" si="58"/>
        <v>112.92412852304601</v>
      </c>
      <c r="O108" s="197">
        <f t="shared" si="58"/>
        <v>115.26744552524366</v>
      </c>
      <c r="P108" s="197">
        <f t="shared" si="58"/>
        <v>117.68806188127384</v>
      </c>
      <c r="Q108" s="197">
        <f t="shared" si="58"/>
        <v>120.15951118078074</v>
      </c>
      <c r="R108" s="197"/>
      <c r="S108" s="197"/>
      <c r="T108" s="197"/>
    </row>
    <row r="109" spans="1:20" s="201" customFormat="1" hidden="1" outlineLevel="2">
      <c r="A109" s="199"/>
      <c r="B109" s="200"/>
      <c r="C109" s="200"/>
      <c r="D109" s="199"/>
      <c r="E109" s="182" t="str">
        <f xml:space="preserve"> Time!E$45</f>
        <v>1st Forecast Period Flag</v>
      </c>
      <c r="F109" s="182">
        <f xml:space="preserve"> Time!F$45</f>
        <v>0</v>
      </c>
      <c r="G109" s="273" t="str">
        <f xml:space="preserve"> Time!G$45</f>
        <v>flag</v>
      </c>
      <c r="H109" s="273">
        <f xml:space="preserve"> Time!H$45</f>
        <v>1</v>
      </c>
      <c r="I109" s="273">
        <f xml:space="preserve"> Time!I$45</f>
        <v>0</v>
      </c>
      <c r="J109" s="273">
        <f xml:space="preserve"> Time!J$45</f>
        <v>0</v>
      </c>
      <c r="K109" s="273">
        <f xml:space="preserve"> Time!K$45</f>
        <v>0</v>
      </c>
      <c r="L109" s="273">
        <f xml:space="preserve"> Time!L$45</f>
        <v>0</v>
      </c>
      <c r="M109" s="273">
        <f xml:space="preserve"> Time!M$45</f>
        <v>1</v>
      </c>
      <c r="N109" s="273">
        <f xml:space="preserve"> Time!N$45</f>
        <v>0</v>
      </c>
      <c r="O109" s="273">
        <f xml:space="preserve"> Time!O$45</f>
        <v>0</v>
      </c>
      <c r="P109" s="273">
        <f xml:space="preserve"> Time!P$45</f>
        <v>0</v>
      </c>
      <c r="Q109" s="273">
        <f xml:space="preserve"> Time!Q$45</f>
        <v>0</v>
      </c>
      <c r="R109" s="197"/>
      <c r="S109" s="197"/>
      <c r="T109" s="197"/>
    </row>
    <row r="110" spans="1:20" s="201" customFormat="1" hidden="1" outlineLevel="2">
      <c r="A110" s="199"/>
      <c r="B110" s="200"/>
      <c r="C110" s="200"/>
      <c r="D110" s="199"/>
      <c r="E110" s="197" t="s">
        <v>524</v>
      </c>
      <c r="F110" s="197"/>
      <c r="G110" s="197" t="s">
        <v>511</v>
      </c>
      <c r="H110" s="268"/>
      <c r="I110" s="268"/>
      <c r="J110" s="268">
        <f t="shared" ref="J110" si="59" xml:space="preserve"> IFERROR((J108 / I107) * J109, 0)</f>
        <v>0</v>
      </c>
      <c r="K110" s="268">
        <f t="shared" ref="K110" si="60" xml:space="preserve"> IFERROR((K108 / J107) * K109, 0)</f>
        <v>0</v>
      </c>
      <c r="L110" s="268">
        <f t="shared" ref="L110" si="61" xml:space="preserve"> IFERROR((L108 / K107) * L109, 0)</f>
        <v>0</v>
      </c>
      <c r="M110" s="268">
        <f t="shared" ref="M110" si="62" xml:space="preserve"> IFERROR((M108 / L107) * M109, 0)</f>
        <v>1.0108005583672781</v>
      </c>
      <c r="N110" s="268">
        <f t="shared" ref="N110" si="63" xml:space="preserve"> IFERROR((N108 / M107) * N109, 0)</f>
        <v>0</v>
      </c>
      <c r="O110" s="268">
        <f t="shared" ref="O110" si="64" xml:space="preserve"> IFERROR((O108 / N107) * O109, 0)</f>
        <v>0</v>
      </c>
      <c r="P110" s="268">
        <f t="shared" ref="P110" si="65" xml:space="preserve"> IFERROR((P108 / O107) * P109, 0)</f>
        <v>0</v>
      </c>
      <c r="Q110" s="268">
        <f t="shared" ref="Q110" si="66" xml:space="preserve"> IFERROR((Q108 / P107) * Q109, 0)</f>
        <v>0</v>
      </c>
      <c r="R110" s="197"/>
      <c r="S110" s="197"/>
      <c r="T110" s="197"/>
    </row>
    <row r="111" spans="1:20" s="201" customFormat="1" hidden="1" outlineLevel="2">
      <c r="A111" s="199"/>
      <c r="B111" s="200"/>
      <c r="C111" s="200"/>
      <c r="D111" s="199"/>
      <c r="E111" s="197"/>
      <c r="G111" s="197"/>
      <c r="J111" s="197"/>
      <c r="K111" s="197"/>
      <c r="L111" s="197"/>
      <c r="M111" s="197"/>
      <c r="N111" s="197"/>
      <c r="O111" s="197"/>
      <c r="P111" s="197"/>
      <c r="Q111" s="197"/>
      <c r="R111" s="197"/>
      <c r="S111" s="197"/>
      <c r="T111" s="197"/>
    </row>
    <row r="112" spans="1:20" s="201" customFormat="1" hidden="1" outlineLevel="2">
      <c r="A112" s="199"/>
      <c r="B112" s="200"/>
      <c r="C112" s="200"/>
      <c r="D112" s="199"/>
      <c r="E112" s="197" t="str">
        <f xml:space="preserve"> E$105</f>
        <v>RPI growth (PR19FD) - RPI growth from 2019-20 FYE to 2020-21 FYA</v>
      </c>
      <c r="F112" s="197">
        <f t="shared" ref="F112:Q112" si="67" xml:space="preserve"> F$105</f>
        <v>0</v>
      </c>
      <c r="G112" s="197" t="str">
        <f t="shared" si="67"/>
        <v>Factor</v>
      </c>
      <c r="H112" s="268">
        <f t="shared" si="67"/>
        <v>0</v>
      </c>
      <c r="I112" s="268">
        <f t="shared" si="67"/>
        <v>0</v>
      </c>
      <c r="J112" s="268">
        <f t="shared" si="67"/>
        <v>0</v>
      </c>
      <c r="K112" s="268">
        <f t="shared" si="67"/>
        <v>0</v>
      </c>
      <c r="L112" s="268">
        <f t="shared" si="67"/>
        <v>0</v>
      </c>
      <c r="M112" s="268">
        <f t="shared" si="67"/>
        <v>1.0151858201533999</v>
      </c>
      <c r="N112" s="268">
        <f t="shared" si="67"/>
        <v>0</v>
      </c>
      <c r="O112" s="268">
        <f t="shared" si="67"/>
        <v>0</v>
      </c>
      <c r="P112" s="268">
        <f t="shared" si="67"/>
        <v>0</v>
      </c>
      <c r="Q112" s="268">
        <f t="shared" si="67"/>
        <v>0</v>
      </c>
      <c r="R112" s="197"/>
      <c r="S112" s="197"/>
      <c r="T112" s="197"/>
    </row>
    <row r="113" spans="1:20" s="201" customFormat="1" hidden="1" outlineLevel="2">
      <c r="A113" s="199"/>
      <c r="B113" s="200"/>
      <c r="C113" s="200"/>
      <c r="D113" s="199"/>
      <c r="E113" s="197" t="str">
        <f xml:space="preserve"> E$110</f>
        <v>CPIH growth (PR19FD) - CPIH growth from 2019-20 FYE to 2020-21 FYA</v>
      </c>
      <c r="F113" s="197">
        <f t="shared" ref="F113:Q113" si="68" xml:space="preserve"> F$110</f>
        <v>0</v>
      </c>
      <c r="G113" s="197" t="str">
        <f t="shared" si="68"/>
        <v>Factor</v>
      </c>
      <c r="H113" s="268">
        <f t="shared" si="68"/>
        <v>0</v>
      </c>
      <c r="I113" s="268">
        <f t="shared" si="68"/>
        <v>0</v>
      </c>
      <c r="J113" s="268">
        <f t="shared" si="68"/>
        <v>0</v>
      </c>
      <c r="K113" s="268">
        <f t="shared" si="68"/>
        <v>0</v>
      </c>
      <c r="L113" s="268">
        <f t="shared" si="68"/>
        <v>0</v>
      </c>
      <c r="M113" s="268">
        <f t="shared" si="68"/>
        <v>1.0108005583672781</v>
      </c>
      <c r="N113" s="268">
        <f t="shared" si="68"/>
        <v>0</v>
      </c>
      <c r="O113" s="268">
        <f t="shared" si="68"/>
        <v>0</v>
      </c>
      <c r="P113" s="268">
        <f t="shared" si="68"/>
        <v>0</v>
      </c>
      <c r="Q113" s="268">
        <f t="shared" si="68"/>
        <v>0</v>
      </c>
      <c r="R113" s="197"/>
      <c r="S113" s="197"/>
      <c r="T113" s="197"/>
    </row>
    <row r="114" spans="1:20" s="201" customFormat="1" hidden="1" outlineLevel="2">
      <c r="A114" s="199"/>
      <c r="B114" s="200"/>
      <c r="C114" s="200"/>
      <c r="D114" s="199"/>
      <c r="E114" s="197" t="s">
        <v>525</v>
      </c>
      <c r="F114" s="197"/>
      <c r="G114" s="197" t="s">
        <v>511</v>
      </c>
      <c r="H114" s="268"/>
      <c r="I114" s="268"/>
      <c r="J114" s="268">
        <f xml:space="preserve"> IF( AND(J113 &lt;&gt; 0, J112 &lt;&gt; 0), 1 - J113 / J112, 0)</f>
        <v>0</v>
      </c>
      <c r="K114" s="268">
        <f t="shared" ref="K114:Q114" si="69" xml:space="preserve"> IF( AND(K113 &lt;&gt; 0, K112 &lt;&gt; 0), K113 / K112, 0)</f>
        <v>0</v>
      </c>
      <c r="L114" s="268">
        <f t="shared" si="69"/>
        <v>0</v>
      </c>
      <c r="M114" s="268">
        <f t="shared" si="69"/>
        <v>0.99568033585668181</v>
      </c>
      <c r="N114" s="268">
        <f t="shared" si="69"/>
        <v>0</v>
      </c>
      <c r="O114" s="268">
        <f t="shared" si="69"/>
        <v>0</v>
      </c>
      <c r="P114" s="268">
        <f t="shared" si="69"/>
        <v>0</v>
      </c>
      <c r="Q114" s="268">
        <f t="shared" si="69"/>
        <v>0</v>
      </c>
      <c r="R114" s="197"/>
      <c r="S114" s="197"/>
      <c r="T114" s="197"/>
    </row>
    <row r="115" spans="1:20" s="201" customFormat="1" hidden="1" outlineLevel="2">
      <c r="A115" s="199"/>
      <c r="B115" s="200"/>
      <c r="C115" s="200"/>
      <c r="D115" s="199"/>
      <c r="E115" s="197"/>
      <c r="G115" s="197"/>
      <c r="J115" s="197"/>
      <c r="K115" s="197"/>
      <c r="L115" s="197"/>
      <c r="M115" s="197"/>
      <c r="N115" s="197"/>
      <c r="O115" s="197"/>
      <c r="P115" s="197"/>
      <c r="Q115" s="197"/>
      <c r="R115" s="197"/>
      <c r="S115" s="197"/>
      <c r="T115" s="197"/>
    </row>
    <row r="116" spans="1:20" s="201" customFormat="1" hidden="1" outlineLevel="2">
      <c r="A116" s="199"/>
      <c r="B116" s="200"/>
      <c r="C116" s="200"/>
      <c r="D116" s="199"/>
      <c r="E116" s="197" t="str">
        <f t="shared" ref="E116:Q116" si="70" xml:space="preserve"> E$81</f>
        <v>CPIH index (PR19FD) - FYA - annual inflation</v>
      </c>
      <c r="F116" s="197">
        <f t="shared" si="70"/>
        <v>0</v>
      </c>
      <c r="G116" s="197" t="str">
        <f t="shared" si="70"/>
        <v>Factor</v>
      </c>
      <c r="H116" s="268">
        <f t="shared" si="70"/>
        <v>0</v>
      </c>
      <c r="I116" s="268">
        <f t="shared" si="70"/>
        <v>0</v>
      </c>
      <c r="J116" s="268">
        <f t="shared" si="70"/>
        <v>0</v>
      </c>
      <c r="K116" s="268">
        <f t="shared" si="70"/>
        <v>1.0212697905005599</v>
      </c>
      <c r="L116" s="268">
        <f t="shared" si="70"/>
        <v>1.0199096554501941</v>
      </c>
      <c r="M116" s="268">
        <f t="shared" si="70"/>
        <v>1.0198336405622477</v>
      </c>
      <c r="N116" s="268">
        <f t="shared" si="70"/>
        <v>1.0200419831081347</v>
      </c>
      <c r="O116" s="268">
        <f t="shared" si="70"/>
        <v>1.0207512515956181</v>
      </c>
      <c r="P116" s="268">
        <f t="shared" si="70"/>
        <v>1.0210000000000006</v>
      </c>
      <c r="Q116" s="268">
        <f t="shared" si="70"/>
        <v>1.0210000000000012</v>
      </c>
      <c r="R116" s="197"/>
      <c r="S116" s="197"/>
      <c r="T116" s="197"/>
    </row>
    <row r="117" spans="1:20" s="201" customFormat="1" hidden="1" outlineLevel="2">
      <c r="A117" s="199"/>
      <c r="B117" s="200"/>
      <c r="C117" s="200"/>
      <c r="D117" s="199"/>
      <c r="E117" s="197" t="str">
        <f t="shared" ref="E117:Q117" si="71" xml:space="preserve"> E$114</f>
        <v xml:space="preserve">Wedge 2020-21 (PR19FD) </v>
      </c>
      <c r="F117" s="197">
        <f t="shared" si="71"/>
        <v>0</v>
      </c>
      <c r="G117" s="197" t="str">
        <f t="shared" si="71"/>
        <v>Factor</v>
      </c>
      <c r="H117" s="268">
        <f t="shared" si="71"/>
        <v>0</v>
      </c>
      <c r="I117" s="268">
        <f t="shared" si="71"/>
        <v>0</v>
      </c>
      <c r="J117" s="268">
        <f t="shared" si="71"/>
        <v>0</v>
      </c>
      <c r="K117" s="268">
        <f t="shared" si="71"/>
        <v>0</v>
      </c>
      <c r="L117" s="268">
        <f t="shared" si="71"/>
        <v>0</v>
      </c>
      <c r="M117" s="268">
        <f t="shared" si="71"/>
        <v>0.99568033585668181</v>
      </c>
      <c r="N117" s="268">
        <f t="shared" si="71"/>
        <v>0</v>
      </c>
      <c r="O117" s="268">
        <f t="shared" si="71"/>
        <v>0</v>
      </c>
      <c r="P117" s="268">
        <f t="shared" si="71"/>
        <v>0</v>
      </c>
      <c r="Q117" s="268">
        <f t="shared" si="71"/>
        <v>0</v>
      </c>
      <c r="R117" s="197"/>
      <c r="S117" s="197"/>
      <c r="T117" s="197"/>
    </row>
    <row r="118" spans="1:20" s="201" customFormat="1" hidden="1" outlineLevel="2">
      <c r="A118" s="199"/>
      <c r="B118" s="200"/>
      <c r="C118" s="200"/>
      <c r="D118" s="199"/>
      <c r="E118" s="182" t="str">
        <f xml:space="preserve"> Time!E$45</f>
        <v>1st Forecast Period Flag</v>
      </c>
      <c r="F118" s="182">
        <f xml:space="preserve"> Time!F$45</f>
        <v>0</v>
      </c>
      <c r="G118" s="182" t="str">
        <f xml:space="preserve"> Time!G$45</f>
        <v>flag</v>
      </c>
      <c r="H118" s="273">
        <f xml:space="preserve"> Time!H$45</f>
        <v>1</v>
      </c>
      <c r="I118" s="273">
        <f xml:space="preserve"> Time!I$45</f>
        <v>0</v>
      </c>
      <c r="J118" s="273">
        <f xml:space="preserve"> Time!J$45</f>
        <v>0</v>
      </c>
      <c r="K118" s="273">
        <f xml:space="preserve"> Time!K$45</f>
        <v>0</v>
      </c>
      <c r="L118" s="273">
        <f xml:space="preserve"> Time!L$45</f>
        <v>0</v>
      </c>
      <c r="M118" s="273">
        <f xml:space="preserve"> Time!M$45</f>
        <v>1</v>
      </c>
      <c r="N118" s="273">
        <f xml:space="preserve"> Time!N$45</f>
        <v>0</v>
      </c>
      <c r="O118" s="273">
        <f xml:space="preserve"> Time!O$45</f>
        <v>0</v>
      </c>
      <c r="P118" s="273">
        <f xml:space="preserve"> Time!P$45</f>
        <v>0</v>
      </c>
      <c r="Q118" s="273">
        <f xml:space="preserve"> Time!Q$45</f>
        <v>0</v>
      </c>
      <c r="R118" s="197"/>
      <c r="S118" s="197"/>
      <c r="T118" s="197"/>
    </row>
    <row r="119" spans="1:20" s="201" customFormat="1" hidden="1" outlineLevel="2">
      <c r="A119" s="199"/>
      <c r="B119" s="200"/>
      <c r="C119" s="200"/>
      <c r="D119" s="199"/>
      <c r="E119" s="197" t="s">
        <v>526</v>
      </c>
      <c r="G119" s="197" t="s">
        <v>511</v>
      </c>
      <c r="J119" s="268">
        <f xml:space="preserve"> IF( J117 &lt;&gt; 0, (J116 / J117) * J118, 0)</f>
        <v>0</v>
      </c>
      <c r="K119" s="268">
        <f t="shared" ref="K119:Q119" si="72" xml:space="preserve"> IF( K117 &lt;&gt; 0, (K116 / K117) * K118, 0)</f>
        <v>0</v>
      </c>
      <c r="L119" s="268">
        <f t="shared" si="72"/>
        <v>0</v>
      </c>
      <c r="M119" s="268">
        <f t="shared" si="72"/>
        <v>1.0242580915136628</v>
      </c>
      <c r="N119" s="268">
        <f t="shared" si="72"/>
        <v>0</v>
      </c>
      <c r="O119" s="268">
        <f t="shared" si="72"/>
        <v>0</v>
      </c>
      <c r="P119" s="268">
        <f t="shared" si="72"/>
        <v>0</v>
      </c>
      <c r="Q119" s="268">
        <f t="shared" si="72"/>
        <v>0</v>
      </c>
      <c r="R119" s="197"/>
      <c r="S119" s="197"/>
      <c r="T119" s="197"/>
    </row>
    <row r="120" spans="1:20" s="201" customFormat="1" hidden="1" outlineLevel="2">
      <c r="A120" s="199"/>
      <c r="B120" s="200"/>
      <c r="C120" s="200"/>
      <c r="D120" s="199"/>
      <c r="E120" s="197"/>
      <c r="G120" s="197"/>
      <c r="J120" s="197"/>
      <c r="K120" s="197"/>
      <c r="L120" s="197"/>
      <c r="M120" s="197"/>
      <c r="N120" s="197"/>
      <c r="O120" s="197"/>
      <c r="P120" s="197"/>
      <c r="Q120" s="197"/>
      <c r="R120" s="197"/>
      <c r="S120" s="197"/>
      <c r="T120" s="197"/>
    </row>
    <row r="121" spans="1:20" s="201" customFormat="1" hidden="1" outlineLevel="2">
      <c r="A121" s="199"/>
      <c r="B121" s="200"/>
      <c r="C121" s="200"/>
      <c r="D121" s="199"/>
      <c r="E121" s="197" t="str">
        <f t="shared" ref="E121:Q121" si="73" xml:space="preserve"> E$119</f>
        <v>CPIH + wedge 2020-21 (PR19FD) - annual inflation</v>
      </c>
      <c r="F121" s="197">
        <f t="shared" si="73"/>
        <v>0</v>
      </c>
      <c r="G121" s="197" t="str">
        <f t="shared" si="73"/>
        <v>Factor</v>
      </c>
      <c r="H121" s="268">
        <f t="shared" si="73"/>
        <v>0</v>
      </c>
      <c r="I121" s="268">
        <f t="shared" si="73"/>
        <v>0</v>
      </c>
      <c r="J121" s="268">
        <f t="shared" si="73"/>
        <v>0</v>
      </c>
      <c r="K121" s="268">
        <f t="shared" si="73"/>
        <v>0</v>
      </c>
      <c r="L121" s="268">
        <f t="shared" si="73"/>
        <v>0</v>
      </c>
      <c r="M121" s="268">
        <f t="shared" si="73"/>
        <v>1.0242580915136628</v>
      </c>
      <c r="N121" s="268">
        <f t="shared" si="73"/>
        <v>0</v>
      </c>
      <c r="O121" s="268">
        <f t="shared" si="73"/>
        <v>0</v>
      </c>
      <c r="P121" s="268">
        <f t="shared" si="73"/>
        <v>0</v>
      </c>
      <c r="Q121" s="268">
        <f t="shared" si="73"/>
        <v>0</v>
      </c>
      <c r="R121" s="197"/>
      <c r="S121" s="197"/>
      <c r="T121" s="197"/>
    </row>
    <row r="122" spans="1:20" s="201" customFormat="1" hidden="1" outlineLevel="2">
      <c r="A122" s="199"/>
      <c r="B122" s="200"/>
      <c r="C122" s="200"/>
      <c r="D122" s="199"/>
      <c r="E122" s="197" t="str">
        <f t="shared" ref="E122:Q122" si="74" xml:space="preserve"> E$59</f>
        <v>RPI index (PR19FD) - FYA - annual inflation</v>
      </c>
      <c r="F122" s="197">
        <f t="shared" si="74"/>
        <v>0</v>
      </c>
      <c r="G122" s="197" t="str">
        <f t="shared" si="74"/>
        <v>Factor</v>
      </c>
      <c r="H122" s="268">
        <f t="shared" si="74"/>
        <v>0</v>
      </c>
      <c r="I122" s="268">
        <f t="shared" si="74"/>
        <v>0</v>
      </c>
      <c r="J122" s="268">
        <f t="shared" si="74"/>
        <v>0</v>
      </c>
      <c r="K122" s="268">
        <f t="shared" si="74"/>
        <v>1.0305556397587075</v>
      </c>
      <c r="L122" s="268">
        <f t="shared" si="74"/>
        <v>1.0315221407085018</v>
      </c>
      <c r="M122" s="268">
        <f t="shared" si="74"/>
        <v>1.0287297322471363</v>
      </c>
      <c r="N122" s="268">
        <f t="shared" si="74"/>
        <v>1.0295876486855953</v>
      </c>
      <c r="O122" s="268">
        <f t="shared" si="74"/>
        <v>1.03150368327076</v>
      </c>
      <c r="P122" s="268">
        <f t="shared" si="74"/>
        <v>1.0320000000000007</v>
      </c>
      <c r="Q122" s="268">
        <f t="shared" si="74"/>
        <v>1.0319999999999998</v>
      </c>
      <c r="R122" s="197"/>
      <c r="S122" s="197"/>
      <c r="T122" s="197"/>
    </row>
    <row r="123" spans="1:20" s="201" customFormat="1" hidden="1" outlineLevel="2">
      <c r="A123" s="199"/>
      <c r="B123" s="200"/>
      <c r="C123" s="200"/>
      <c r="D123" s="199"/>
      <c r="E123" s="197" t="s">
        <v>527</v>
      </c>
      <c r="G123" s="197" t="s">
        <v>511</v>
      </c>
      <c r="H123" s="268"/>
      <c r="I123" s="268"/>
      <c r="J123" s="268">
        <f t="shared" ref="J123:Q123" si="75" xml:space="preserve"> IF(J121 = 0, J122, J121)</f>
        <v>0</v>
      </c>
      <c r="K123" s="268">
        <f t="shared" si="75"/>
        <v>1.0305556397587075</v>
      </c>
      <c r="L123" s="268">
        <f t="shared" si="75"/>
        <v>1.0315221407085018</v>
      </c>
      <c r="M123" s="268">
        <f t="shared" si="75"/>
        <v>1.0242580915136628</v>
      </c>
      <c r="N123" s="268">
        <f t="shared" si="75"/>
        <v>1.0295876486855953</v>
      </c>
      <c r="O123" s="268">
        <f t="shared" si="75"/>
        <v>1.03150368327076</v>
      </c>
      <c r="P123" s="268">
        <f t="shared" si="75"/>
        <v>1.0320000000000007</v>
      </c>
      <c r="Q123" s="268">
        <f t="shared" si="75"/>
        <v>1.0319999999999998</v>
      </c>
      <c r="R123" s="197"/>
      <c r="S123" s="197"/>
      <c r="T123" s="197"/>
    </row>
    <row r="124" spans="1:20" s="201" customFormat="1" hidden="1" outlineLevel="2">
      <c r="A124" s="199"/>
      <c r="B124" s="200"/>
      <c r="C124" s="200"/>
      <c r="D124" s="199"/>
      <c r="E124" s="197"/>
      <c r="G124" s="197"/>
      <c r="J124" s="197"/>
      <c r="K124" s="197"/>
      <c r="L124" s="197"/>
      <c r="M124" s="197"/>
      <c r="N124" s="197"/>
      <c r="O124" s="197"/>
      <c r="P124" s="197"/>
      <c r="Q124" s="197"/>
      <c r="R124" s="197"/>
      <c r="S124" s="197"/>
      <c r="T124" s="197"/>
    </row>
    <row r="125" spans="1:20" s="201" customFormat="1" hidden="1" outlineLevel="2">
      <c r="A125" s="199"/>
      <c r="B125" s="200"/>
      <c r="C125" s="200"/>
      <c r="D125" s="199"/>
      <c r="E125" s="268" t="str">
        <f t="shared" ref="E125:Q125" si="76" xml:space="preserve"> E$123</f>
        <v>RPI index (PR19FD) - FYA - annual inflation active</v>
      </c>
      <c r="F125" s="268">
        <f t="shared" si="76"/>
        <v>0</v>
      </c>
      <c r="G125" s="268" t="str">
        <f t="shared" si="76"/>
        <v>Factor</v>
      </c>
      <c r="H125" s="268">
        <f t="shared" si="76"/>
        <v>0</v>
      </c>
      <c r="I125" s="268">
        <f t="shared" si="76"/>
        <v>0</v>
      </c>
      <c r="J125" s="268">
        <f t="shared" si="76"/>
        <v>0</v>
      </c>
      <c r="K125" s="268">
        <f t="shared" si="76"/>
        <v>1.0305556397587075</v>
      </c>
      <c r="L125" s="268">
        <f t="shared" si="76"/>
        <v>1.0315221407085018</v>
      </c>
      <c r="M125" s="268">
        <f t="shared" si="76"/>
        <v>1.0242580915136628</v>
      </c>
      <c r="N125" s="268">
        <f t="shared" si="76"/>
        <v>1.0295876486855953</v>
      </c>
      <c r="O125" s="268">
        <f t="shared" si="76"/>
        <v>1.03150368327076</v>
      </c>
      <c r="P125" s="268">
        <f t="shared" si="76"/>
        <v>1.0320000000000007</v>
      </c>
      <c r="Q125" s="268">
        <f t="shared" si="76"/>
        <v>1.0319999999999998</v>
      </c>
      <c r="R125" s="197"/>
      <c r="S125" s="197"/>
      <c r="T125" s="197"/>
    </row>
    <row r="126" spans="1:20" s="201" customFormat="1" hidden="1" outlineLevel="2">
      <c r="A126" s="199"/>
      <c r="B126" s="200"/>
      <c r="C126" s="200"/>
      <c r="D126" s="199"/>
      <c r="E126" s="197" t="str">
        <f t="shared" ref="E126:Q126" si="77" xml:space="preserve"> E$81</f>
        <v>CPIH index (PR19FD) - FYA - annual inflation</v>
      </c>
      <c r="F126" s="197">
        <f t="shared" si="77"/>
        <v>0</v>
      </c>
      <c r="G126" s="197" t="str">
        <f t="shared" si="77"/>
        <v>Factor</v>
      </c>
      <c r="H126" s="268">
        <f t="shared" si="77"/>
        <v>0</v>
      </c>
      <c r="I126" s="268">
        <f t="shared" si="77"/>
        <v>0</v>
      </c>
      <c r="J126" s="268">
        <f t="shared" si="77"/>
        <v>0</v>
      </c>
      <c r="K126" s="268">
        <f t="shared" si="77"/>
        <v>1.0212697905005599</v>
      </c>
      <c r="L126" s="268">
        <f t="shared" si="77"/>
        <v>1.0199096554501941</v>
      </c>
      <c r="M126" s="268">
        <f t="shared" si="77"/>
        <v>1.0198336405622477</v>
      </c>
      <c r="N126" s="268">
        <f t="shared" si="77"/>
        <v>1.0200419831081347</v>
      </c>
      <c r="O126" s="268">
        <f t="shared" si="77"/>
        <v>1.0207512515956181</v>
      </c>
      <c r="P126" s="268">
        <f t="shared" si="77"/>
        <v>1.0210000000000006</v>
      </c>
      <c r="Q126" s="268">
        <f t="shared" si="77"/>
        <v>1.0210000000000012</v>
      </c>
      <c r="R126" s="197"/>
      <c r="S126" s="197"/>
      <c r="T126" s="197"/>
    </row>
    <row r="127" spans="1:20" s="201" customFormat="1" outlineLevel="1">
      <c r="A127" s="199"/>
      <c r="B127" s="200"/>
      <c r="C127" s="200"/>
      <c r="D127" s="199"/>
      <c r="E127" s="197" t="s">
        <v>528</v>
      </c>
      <c r="G127" s="197" t="s">
        <v>511</v>
      </c>
      <c r="J127" s="268">
        <f t="shared" ref="J127:Q127" si="78" xml:space="preserve"> J125 - J126</f>
        <v>0</v>
      </c>
      <c r="K127" s="268">
        <f t="shared" si="78"/>
        <v>9.2858492581475716E-3</v>
      </c>
      <c r="L127" s="268">
        <f t="shared" si="78"/>
        <v>1.1612485258307714E-2</v>
      </c>
      <c r="M127" s="268">
        <f t="shared" si="78"/>
        <v>4.424450951415082E-3</v>
      </c>
      <c r="N127" s="268">
        <f t="shared" si="78"/>
        <v>9.5456655774606158E-3</v>
      </c>
      <c r="O127" s="268">
        <f t="shared" si="78"/>
        <v>1.0752431675141949E-2</v>
      </c>
      <c r="P127" s="268">
        <f t="shared" si="78"/>
        <v>1.1000000000000121E-2</v>
      </c>
      <c r="Q127" s="268">
        <f t="shared" si="78"/>
        <v>1.0999999999998566E-2</v>
      </c>
      <c r="R127" s="197"/>
      <c r="S127" s="197"/>
      <c r="T127" s="197"/>
    </row>
    <row r="128" spans="1:20" s="183" customFormat="1" outlineLevel="1">
      <c r="A128" s="180"/>
      <c r="B128" s="181"/>
      <c r="C128" s="171"/>
      <c r="D128" s="172"/>
      <c r="E128" s="182"/>
      <c r="F128" s="182"/>
      <c r="G128" s="182"/>
      <c r="H128" s="182"/>
      <c r="I128" s="182"/>
      <c r="J128" s="182"/>
      <c r="K128" s="182"/>
      <c r="L128" s="182"/>
      <c r="M128" s="182"/>
      <c r="N128" s="182"/>
      <c r="O128" s="182"/>
      <c r="P128" s="182"/>
      <c r="Q128" s="182"/>
      <c r="R128" s="182"/>
      <c r="S128" s="182"/>
      <c r="T128" s="182"/>
    </row>
    <row r="129" spans="1:20" s="142" customFormat="1">
      <c r="A129" s="194"/>
      <c r="B129" s="181"/>
      <c r="C129" s="171"/>
      <c r="D129" s="172"/>
    </row>
    <row r="130" spans="1:20" s="33" customFormat="1">
      <c r="A130" s="33" t="s">
        <v>529</v>
      </c>
      <c r="B130" s="169"/>
    </row>
    <row r="131" spans="1:20" s="36" customFormat="1" ht="15" outlineLevel="1">
      <c r="A131" s="46"/>
      <c r="B131" s="71"/>
      <c r="C131" s="42"/>
      <c r="D131" s="43"/>
      <c r="H131" s="49"/>
    </row>
    <row r="132" spans="1:20" s="142" customFormat="1" outlineLevel="1" collapsed="1">
      <c r="A132" s="194"/>
      <c r="B132" s="181" t="s">
        <v>530</v>
      </c>
      <c r="C132" s="171"/>
      <c r="D132" s="172"/>
    </row>
    <row r="133" spans="1:20" s="188" customFormat="1" hidden="1" outlineLevel="2">
      <c r="A133" s="184"/>
      <c r="B133" s="185"/>
      <c r="C133" s="186"/>
      <c r="D133" s="187"/>
      <c r="E133" s="182" t="str">
        <f xml:space="preserve"> Inp!E$58</f>
        <v>RPI index (actual) - April</v>
      </c>
      <c r="F133" s="183">
        <f xml:space="preserve"> Inp!F$58</f>
        <v>0</v>
      </c>
      <c r="G133" s="182" t="str">
        <f xml:space="preserve"> Inp!G$58</f>
        <v>Index</v>
      </c>
      <c r="H133" s="183">
        <f xml:space="preserve"> Inp!H$58</f>
        <v>0</v>
      </c>
      <c r="I133" s="183">
        <f xml:space="preserve"> Inp!I$58</f>
        <v>0</v>
      </c>
      <c r="J133" s="182">
        <f xml:space="preserve"> Inp!J$58</f>
        <v>270.60000000000002</v>
      </c>
      <c r="K133" s="182">
        <f xml:space="preserve"> Inp!K$58</f>
        <v>279.7</v>
      </c>
      <c r="L133" s="182">
        <f xml:space="preserve"> Inp!L$58</f>
        <v>288.2</v>
      </c>
      <c r="M133" s="182">
        <f xml:space="preserve"> Inp!M$58</f>
        <v>292.60000000000002</v>
      </c>
      <c r="N133" s="182">
        <f xml:space="preserve"> Inp!N$58</f>
        <v>0</v>
      </c>
      <c r="O133" s="182">
        <f xml:space="preserve"> Inp!O$58</f>
        <v>0</v>
      </c>
      <c r="P133" s="182">
        <f xml:space="preserve"> Inp!P$58</f>
        <v>0</v>
      </c>
      <c r="Q133" s="182">
        <f xml:space="preserve"> Inp!Q$58</f>
        <v>0</v>
      </c>
      <c r="R133" s="182"/>
      <c r="S133" s="182"/>
      <c r="T133" s="182"/>
    </row>
    <row r="134" spans="1:20" s="188" customFormat="1" hidden="1" outlineLevel="2">
      <c r="A134" s="184"/>
      <c r="B134" s="185"/>
      <c r="C134" s="186"/>
      <c r="D134" s="187"/>
      <c r="E134" s="182" t="str">
        <f xml:space="preserve"> Inp!E$59</f>
        <v>RPI index (actual) - May</v>
      </c>
      <c r="F134" s="183">
        <f xml:space="preserve"> Inp!F$59</f>
        <v>0</v>
      </c>
      <c r="G134" s="182" t="str">
        <f xml:space="preserve"> Inp!G$59</f>
        <v>Index</v>
      </c>
      <c r="H134" s="183">
        <f xml:space="preserve"> Inp!H$59</f>
        <v>0</v>
      </c>
      <c r="I134" s="183">
        <f xml:space="preserve"> Inp!I$59</f>
        <v>0</v>
      </c>
      <c r="J134" s="182">
        <f xml:space="preserve"> Inp!J$59</f>
        <v>271.7</v>
      </c>
      <c r="K134" s="182">
        <f xml:space="preserve"> Inp!K$59</f>
        <v>280.7</v>
      </c>
      <c r="L134" s="182">
        <f xml:space="preserve"> Inp!L$59</f>
        <v>289.2</v>
      </c>
      <c r="M134" s="182">
        <f xml:space="preserve"> Inp!M$59</f>
        <v>292.2</v>
      </c>
      <c r="N134" s="182">
        <f xml:space="preserve"> Inp!N$59</f>
        <v>0</v>
      </c>
      <c r="O134" s="182">
        <f xml:space="preserve"> Inp!O$59</f>
        <v>0</v>
      </c>
      <c r="P134" s="182">
        <f xml:space="preserve"> Inp!P$59</f>
        <v>0</v>
      </c>
      <c r="Q134" s="182">
        <f xml:space="preserve"> Inp!Q$59</f>
        <v>0</v>
      </c>
      <c r="R134" s="182"/>
      <c r="S134" s="182"/>
      <c r="T134" s="182"/>
    </row>
    <row r="135" spans="1:20" s="188" customFormat="1" hidden="1" outlineLevel="2">
      <c r="A135" s="184"/>
      <c r="B135" s="185"/>
      <c r="C135" s="186"/>
      <c r="D135" s="187"/>
      <c r="E135" s="182" t="str">
        <f xml:space="preserve"> Inp!E$60</f>
        <v>RPI index (actual) - June</v>
      </c>
      <c r="F135" s="183">
        <f xml:space="preserve"> Inp!F$60</f>
        <v>0</v>
      </c>
      <c r="G135" s="182" t="str">
        <f xml:space="preserve"> Inp!G$60</f>
        <v>Index</v>
      </c>
      <c r="H135" s="183">
        <f xml:space="preserve"> Inp!H$60</f>
        <v>0</v>
      </c>
      <c r="I135" s="183">
        <f xml:space="preserve"> Inp!I$60</f>
        <v>0</v>
      </c>
      <c r="J135" s="182">
        <f xml:space="preserve"> Inp!J$60</f>
        <v>272.3</v>
      </c>
      <c r="K135" s="182">
        <f xml:space="preserve"> Inp!K$60</f>
        <v>281.5</v>
      </c>
      <c r="L135" s="182">
        <f xml:space="preserve"> Inp!L$60</f>
        <v>289.60000000000002</v>
      </c>
      <c r="M135" s="182">
        <f xml:space="preserve"> Inp!M$60</f>
        <v>292.7</v>
      </c>
      <c r="N135" s="182">
        <f xml:space="preserve"> Inp!N$60</f>
        <v>0</v>
      </c>
      <c r="O135" s="182">
        <f xml:space="preserve"> Inp!O$60</f>
        <v>0</v>
      </c>
      <c r="P135" s="182">
        <f xml:space="preserve"> Inp!P$60</f>
        <v>0</v>
      </c>
      <c r="Q135" s="182">
        <f xml:space="preserve"> Inp!Q$60</f>
        <v>0</v>
      </c>
      <c r="R135" s="182"/>
      <c r="S135" s="182"/>
      <c r="T135" s="182"/>
    </row>
    <row r="136" spans="1:20" s="188" customFormat="1" hidden="1" outlineLevel="2">
      <c r="A136" s="184"/>
      <c r="B136" s="185"/>
      <c r="C136" s="186"/>
      <c r="D136" s="187"/>
      <c r="E136" s="182" t="str">
        <f xml:space="preserve"> Inp!E$61</f>
        <v>RPI index (actual) - July</v>
      </c>
      <c r="F136" s="183">
        <f xml:space="preserve"> Inp!F$61</f>
        <v>0</v>
      </c>
      <c r="G136" s="182" t="str">
        <f xml:space="preserve"> Inp!G$61</f>
        <v>Index</v>
      </c>
      <c r="H136" s="183">
        <f xml:space="preserve"> Inp!H$61</f>
        <v>0</v>
      </c>
      <c r="I136" s="183">
        <f xml:space="preserve"> Inp!I$61</f>
        <v>0</v>
      </c>
      <c r="J136" s="182">
        <f xml:space="preserve"> Inp!J$61</f>
        <v>272.89999999999998</v>
      </c>
      <c r="K136" s="182">
        <f xml:space="preserve"> Inp!K$61</f>
        <v>281.7</v>
      </c>
      <c r="L136" s="182">
        <f xml:space="preserve"> Inp!L$61</f>
        <v>289.5</v>
      </c>
      <c r="M136" s="182">
        <f xml:space="preserve"> Inp!M$61</f>
        <v>294.2</v>
      </c>
      <c r="N136" s="182">
        <f xml:space="preserve"> Inp!N$61</f>
        <v>0</v>
      </c>
      <c r="O136" s="182">
        <f xml:space="preserve"> Inp!O$61</f>
        <v>0</v>
      </c>
      <c r="P136" s="182">
        <f xml:space="preserve"> Inp!P$61</f>
        <v>0</v>
      </c>
      <c r="Q136" s="182">
        <f xml:space="preserve"> Inp!Q$61</f>
        <v>0</v>
      </c>
      <c r="R136" s="182"/>
      <c r="S136" s="182"/>
      <c r="T136" s="182"/>
    </row>
    <row r="137" spans="1:20" s="188" customFormat="1" hidden="1" outlineLevel="2">
      <c r="A137" s="184"/>
      <c r="B137" s="185"/>
      <c r="C137" s="186"/>
      <c r="D137" s="187"/>
      <c r="E137" s="182" t="str">
        <f xml:space="preserve"> Inp!E$62</f>
        <v>RPI index (actual) - August</v>
      </c>
      <c r="F137" s="183">
        <f xml:space="preserve"> Inp!F$62</f>
        <v>0</v>
      </c>
      <c r="G137" s="182" t="str">
        <f xml:space="preserve"> Inp!G$62</f>
        <v>Index</v>
      </c>
      <c r="H137" s="183">
        <f xml:space="preserve"> Inp!H$62</f>
        <v>0</v>
      </c>
      <c r="I137" s="183">
        <f xml:space="preserve"> Inp!I$62</f>
        <v>0</v>
      </c>
      <c r="J137" s="182">
        <f xml:space="preserve"> Inp!J$62</f>
        <v>274.7</v>
      </c>
      <c r="K137" s="182">
        <f xml:space="preserve"> Inp!K$62</f>
        <v>284.2</v>
      </c>
      <c r="L137" s="182">
        <f xml:space="preserve"> Inp!L$62</f>
        <v>291.7</v>
      </c>
      <c r="M137" s="182">
        <f xml:space="preserve"> Inp!M$62</f>
        <v>293.3</v>
      </c>
      <c r="N137" s="182">
        <f xml:space="preserve"> Inp!N$62</f>
        <v>0</v>
      </c>
      <c r="O137" s="182">
        <f xml:space="preserve"> Inp!O$62</f>
        <v>0</v>
      </c>
      <c r="P137" s="182">
        <f xml:space="preserve"> Inp!P$62</f>
        <v>0</v>
      </c>
      <c r="Q137" s="182">
        <f xml:space="preserve"> Inp!Q$62</f>
        <v>0</v>
      </c>
      <c r="R137" s="182"/>
      <c r="S137" s="182"/>
      <c r="T137" s="182"/>
    </row>
    <row r="138" spans="1:20" s="188" customFormat="1" hidden="1" outlineLevel="2">
      <c r="A138" s="184"/>
      <c r="B138" s="185"/>
      <c r="C138" s="186"/>
      <c r="D138" s="187"/>
      <c r="E138" s="182" t="str">
        <f xml:space="preserve"> Inp!E$63</f>
        <v>RPI index (actual) - September</v>
      </c>
      <c r="F138" s="183">
        <f xml:space="preserve"> Inp!F$63</f>
        <v>0</v>
      </c>
      <c r="G138" s="182" t="str">
        <f xml:space="preserve"> Inp!G$63</f>
        <v>Index</v>
      </c>
      <c r="H138" s="183">
        <f xml:space="preserve"> Inp!H$63</f>
        <v>0</v>
      </c>
      <c r="I138" s="183">
        <f xml:space="preserve"> Inp!I$63</f>
        <v>0</v>
      </c>
      <c r="J138" s="182">
        <f xml:space="preserve"> Inp!J$63</f>
        <v>275.10000000000002</v>
      </c>
      <c r="K138" s="182">
        <f xml:space="preserve"> Inp!K$63</f>
        <v>284.10000000000002</v>
      </c>
      <c r="L138" s="182">
        <f xml:space="preserve"> Inp!L$63</f>
        <v>291</v>
      </c>
      <c r="M138" s="182">
        <f xml:space="preserve"> Inp!M$63</f>
        <v>294.3</v>
      </c>
      <c r="N138" s="182">
        <f xml:space="preserve"> Inp!N$63</f>
        <v>0</v>
      </c>
      <c r="O138" s="182">
        <f xml:space="preserve"> Inp!O$63</f>
        <v>0</v>
      </c>
      <c r="P138" s="182">
        <f xml:space="preserve"> Inp!P$63</f>
        <v>0</v>
      </c>
      <c r="Q138" s="182">
        <f xml:space="preserve"> Inp!Q$63</f>
        <v>0</v>
      </c>
      <c r="R138" s="182"/>
      <c r="S138" s="182"/>
      <c r="T138" s="182"/>
    </row>
    <row r="139" spans="1:20" s="188" customFormat="1" hidden="1" outlineLevel="2">
      <c r="A139" s="184"/>
      <c r="B139" s="185"/>
      <c r="C139" s="186"/>
      <c r="D139" s="187"/>
      <c r="E139" s="182" t="str">
        <f xml:space="preserve"> Inp!E$64</f>
        <v>RPI index (actual) - October</v>
      </c>
      <c r="F139" s="183">
        <f xml:space="preserve"> Inp!F$64</f>
        <v>0</v>
      </c>
      <c r="G139" s="182" t="str">
        <f xml:space="preserve"> Inp!G$64</f>
        <v>Index</v>
      </c>
      <c r="H139" s="183">
        <f xml:space="preserve"> Inp!H$64</f>
        <v>0</v>
      </c>
      <c r="I139" s="183">
        <f xml:space="preserve"> Inp!I$64</f>
        <v>0</v>
      </c>
      <c r="J139" s="182">
        <f xml:space="preserve"> Inp!J$64</f>
        <v>275.3</v>
      </c>
      <c r="K139" s="182">
        <f xml:space="preserve"> Inp!K$64</f>
        <v>284.5</v>
      </c>
      <c r="L139" s="182">
        <f xml:space="preserve"> Inp!L$64</f>
        <v>290.39999999999998</v>
      </c>
      <c r="M139" s="182">
        <f xml:space="preserve"> Inp!M$64</f>
        <v>294.3</v>
      </c>
      <c r="N139" s="182">
        <f xml:space="preserve"> Inp!N$64</f>
        <v>0</v>
      </c>
      <c r="O139" s="182">
        <f xml:space="preserve"> Inp!O$64</f>
        <v>0</v>
      </c>
      <c r="P139" s="182">
        <f xml:space="preserve"> Inp!P$64</f>
        <v>0</v>
      </c>
      <c r="Q139" s="182">
        <f xml:space="preserve"> Inp!Q$64</f>
        <v>0</v>
      </c>
      <c r="R139" s="182"/>
      <c r="S139" s="182"/>
      <c r="T139" s="182"/>
    </row>
    <row r="140" spans="1:20" s="188" customFormat="1" hidden="1" outlineLevel="2">
      <c r="A140" s="184"/>
      <c r="B140" s="185"/>
      <c r="C140" s="186"/>
      <c r="D140" s="187"/>
      <c r="E140" s="182" t="str">
        <f xml:space="preserve"> Inp!E$65</f>
        <v>RPI index (actual) - November</v>
      </c>
      <c r="F140" s="183">
        <f xml:space="preserve"> Inp!F$65</f>
        <v>0</v>
      </c>
      <c r="G140" s="182" t="str">
        <f xml:space="preserve"> Inp!G$65</f>
        <v>Index</v>
      </c>
      <c r="H140" s="183">
        <f xml:space="preserve"> Inp!H$65</f>
        <v>0</v>
      </c>
      <c r="I140" s="183">
        <f xml:space="preserve"> Inp!I$65</f>
        <v>0</v>
      </c>
      <c r="J140" s="182">
        <f xml:space="preserve"> Inp!J$65</f>
        <v>275.8</v>
      </c>
      <c r="K140" s="182">
        <f xml:space="preserve"> Inp!K$65</f>
        <v>284.60000000000002</v>
      </c>
      <c r="L140" s="182">
        <f xml:space="preserve"> Inp!L$65</f>
        <v>291</v>
      </c>
      <c r="M140" s="182">
        <f xml:space="preserve"> Inp!M$65</f>
        <v>293.5</v>
      </c>
      <c r="N140" s="182">
        <f xml:space="preserve"> Inp!N$65</f>
        <v>0</v>
      </c>
      <c r="O140" s="182">
        <f xml:space="preserve"> Inp!O$65</f>
        <v>0</v>
      </c>
      <c r="P140" s="182">
        <f xml:space="preserve"> Inp!P$65</f>
        <v>0</v>
      </c>
      <c r="Q140" s="182">
        <f xml:space="preserve"> Inp!Q$65</f>
        <v>0</v>
      </c>
      <c r="R140" s="182"/>
      <c r="S140" s="182"/>
      <c r="T140" s="182"/>
    </row>
    <row r="141" spans="1:20" s="188" customFormat="1" hidden="1" outlineLevel="2">
      <c r="A141" s="184"/>
      <c r="B141" s="185"/>
      <c r="C141" s="186"/>
      <c r="D141" s="187"/>
      <c r="E141" s="182" t="str">
        <f xml:space="preserve"> Inp!E$66</f>
        <v>RPI index (actual) - December</v>
      </c>
      <c r="F141" s="183">
        <f xml:space="preserve"> Inp!F$66</f>
        <v>0</v>
      </c>
      <c r="G141" s="182" t="str">
        <f xml:space="preserve"> Inp!G$66</f>
        <v>Index</v>
      </c>
      <c r="H141" s="183">
        <f xml:space="preserve"> Inp!H$66</f>
        <v>0</v>
      </c>
      <c r="I141" s="183">
        <f xml:space="preserve"> Inp!I$66</f>
        <v>0</v>
      </c>
      <c r="J141" s="182">
        <f xml:space="preserve"> Inp!J$66</f>
        <v>278.10000000000002</v>
      </c>
      <c r="K141" s="182">
        <f xml:space="preserve"> Inp!K$66</f>
        <v>285.60000000000002</v>
      </c>
      <c r="L141" s="182">
        <f xml:space="preserve"> Inp!L$66</f>
        <v>291.89999999999998</v>
      </c>
      <c r="M141" s="182">
        <f xml:space="preserve"> Inp!M$66</f>
        <v>295.39999999999998</v>
      </c>
      <c r="N141" s="182">
        <f xml:space="preserve"> Inp!N$66</f>
        <v>0</v>
      </c>
      <c r="O141" s="182">
        <f xml:space="preserve"> Inp!O$66</f>
        <v>0</v>
      </c>
      <c r="P141" s="182">
        <f xml:space="preserve"> Inp!P$66</f>
        <v>0</v>
      </c>
      <c r="Q141" s="182">
        <f xml:space="preserve"> Inp!Q$66</f>
        <v>0</v>
      </c>
      <c r="R141" s="182"/>
      <c r="S141" s="182"/>
      <c r="T141" s="182"/>
    </row>
    <row r="142" spans="1:20" s="188" customFormat="1" hidden="1" outlineLevel="2">
      <c r="A142" s="184"/>
      <c r="B142" s="185"/>
      <c r="C142" s="186"/>
      <c r="D142" s="187"/>
      <c r="E142" s="182" t="str">
        <f xml:space="preserve"> Inp!E$67</f>
        <v>RPI index (actual) - January</v>
      </c>
      <c r="F142" s="183">
        <f xml:space="preserve"> Inp!F$67</f>
        <v>0</v>
      </c>
      <c r="G142" s="182" t="str">
        <f xml:space="preserve"> Inp!G$67</f>
        <v>Index</v>
      </c>
      <c r="H142" s="183">
        <f xml:space="preserve"> Inp!H$67</f>
        <v>0</v>
      </c>
      <c r="I142" s="183">
        <f xml:space="preserve"> Inp!I$67</f>
        <v>0</v>
      </c>
      <c r="J142" s="182">
        <f xml:space="preserve"> Inp!J$67</f>
        <v>276</v>
      </c>
      <c r="K142" s="182">
        <f xml:space="preserve"> Inp!K$67</f>
        <v>283</v>
      </c>
      <c r="L142" s="182">
        <f xml:space="preserve"> Inp!L$67</f>
        <v>290.60000000000002</v>
      </c>
      <c r="M142" s="182">
        <f xml:space="preserve"> Inp!M$67</f>
        <v>294.60000000000002</v>
      </c>
      <c r="N142" s="182">
        <f xml:space="preserve"> Inp!N$67</f>
        <v>0</v>
      </c>
      <c r="O142" s="182">
        <f xml:space="preserve"> Inp!O$67</f>
        <v>0</v>
      </c>
      <c r="P142" s="182">
        <f xml:space="preserve"> Inp!P$67</f>
        <v>0</v>
      </c>
      <c r="Q142" s="182">
        <f xml:space="preserve"> Inp!Q$67</f>
        <v>0</v>
      </c>
      <c r="R142" s="182"/>
      <c r="S142" s="182"/>
      <c r="T142" s="182"/>
    </row>
    <row r="143" spans="1:20" s="188" customFormat="1" hidden="1" outlineLevel="2">
      <c r="A143" s="184"/>
      <c r="B143" s="185"/>
      <c r="C143" s="186"/>
      <c r="D143" s="187"/>
      <c r="E143" s="182" t="str">
        <f xml:space="preserve"> Inp!E$68</f>
        <v>RPI index (actual) - February</v>
      </c>
      <c r="F143" s="183">
        <f xml:space="preserve"> Inp!F$68</f>
        <v>0</v>
      </c>
      <c r="G143" s="182" t="str">
        <f xml:space="preserve"> Inp!G$68</f>
        <v>Index</v>
      </c>
      <c r="H143" s="183">
        <f xml:space="preserve"> Inp!H$68</f>
        <v>0</v>
      </c>
      <c r="I143" s="183">
        <f xml:space="preserve"> Inp!I$68</f>
        <v>0</v>
      </c>
      <c r="J143" s="182">
        <f xml:space="preserve"> Inp!J$68</f>
        <v>278.10000000000002</v>
      </c>
      <c r="K143" s="182">
        <f xml:space="preserve"> Inp!K$68</f>
        <v>285</v>
      </c>
      <c r="L143" s="182">
        <f xml:space="preserve"> Inp!L$68</f>
        <v>292</v>
      </c>
      <c r="M143" s="182">
        <f xml:space="preserve"> Inp!M$68</f>
        <v>296</v>
      </c>
      <c r="N143" s="182">
        <f xml:space="preserve"> Inp!N$68</f>
        <v>0</v>
      </c>
      <c r="O143" s="182">
        <f xml:space="preserve"> Inp!O$68</f>
        <v>0</v>
      </c>
      <c r="P143" s="182">
        <f xml:space="preserve"> Inp!P$68</f>
        <v>0</v>
      </c>
      <c r="Q143" s="182">
        <f xml:space="preserve"> Inp!Q$68</f>
        <v>0</v>
      </c>
      <c r="R143" s="182"/>
      <c r="S143" s="182"/>
      <c r="T143" s="182"/>
    </row>
    <row r="144" spans="1:20" s="188" customFormat="1" hidden="1" outlineLevel="2">
      <c r="A144" s="184"/>
      <c r="B144" s="185"/>
      <c r="C144" s="186"/>
      <c r="D144" s="187"/>
      <c r="E144" s="182" t="str">
        <f xml:space="preserve"> Inp!E$69</f>
        <v>RPI index (actual) - March</v>
      </c>
      <c r="F144" s="183">
        <f xml:space="preserve"> Inp!F$69</f>
        <v>0</v>
      </c>
      <c r="G144" s="182" t="str">
        <f xml:space="preserve"> Inp!G$69</f>
        <v>Index</v>
      </c>
      <c r="H144" s="183">
        <f xml:space="preserve"> Inp!H$69</f>
        <v>0</v>
      </c>
      <c r="I144" s="183">
        <f xml:space="preserve"> Inp!I$69</f>
        <v>0</v>
      </c>
      <c r="J144" s="182">
        <f xml:space="preserve"> Inp!J$69</f>
        <v>278.3</v>
      </c>
      <c r="K144" s="182">
        <f xml:space="preserve"> Inp!K$69</f>
        <v>285.10000000000002</v>
      </c>
      <c r="L144" s="182">
        <f xml:space="preserve"> Inp!L$69</f>
        <v>292.60000000000002</v>
      </c>
      <c r="M144" s="182">
        <f xml:space="preserve"> Inp!M$69</f>
        <v>296.89999999999998</v>
      </c>
      <c r="N144" s="182">
        <f xml:space="preserve"> Inp!N$69</f>
        <v>0</v>
      </c>
      <c r="O144" s="182">
        <f xml:space="preserve"> Inp!O$69</f>
        <v>0</v>
      </c>
      <c r="P144" s="182">
        <f xml:space="preserve"> Inp!P$69</f>
        <v>0</v>
      </c>
      <c r="Q144" s="182">
        <f xml:space="preserve"> Inp!Q$69</f>
        <v>0</v>
      </c>
      <c r="R144" s="182"/>
      <c r="S144" s="182"/>
      <c r="T144" s="182"/>
    </row>
    <row r="145" spans="1:20" s="142" customFormat="1" outlineLevel="1">
      <c r="A145" s="194"/>
      <c r="B145" s="181"/>
      <c r="C145" s="171"/>
      <c r="D145" s="172"/>
      <c r="E145" s="142" t="s">
        <v>531</v>
      </c>
      <c r="G145" s="142" t="s">
        <v>4</v>
      </c>
      <c r="J145" s="142">
        <f t="shared" ref="J145" si="79" xml:space="preserve"> SUM(J133:J144) / 12</f>
        <v>274.90833333333336</v>
      </c>
      <c r="K145" s="142">
        <f t="shared" ref="K145" si="80" xml:space="preserve"> SUM(K133:K144) / 12</f>
        <v>283.30833333333334</v>
      </c>
      <c r="L145" s="142">
        <f t="shared" ref="L145" si="81" xml:space="preserve"> SUM(L133:L144) / 12</f>
        <v>290.64166666666665</v>
      </c>
      <c r="M145" s="142">
        <f t="shared" ref="M145" si="82" xml:space="preserve"> SUM(M133:M144) / 12</f>
        <v>294.16666666666669</v>
      </c>
      <c r="N145" s="142">
        <f t="shared" ref="N145" si="83" xml:space="preserve"> SUM(N133:N144) / 12</f>
        <v>0</v>
      </c>
      <c r="O145" s="142">
        <f t="shared" ref="O145" si="84" xml:space="preserve"> SUM(O133:O144) / 12</f>
        <v>0</v>
      </c>
      <c r="P145" s="142">
        <f t="shared" ref="P145" si="85" xml:space="preserve"> SUM(P133:P144) / 12</f>
        <v>0</v>
      </c>
      <c r="Q145" s="142">
        <f t="shared" ref="Q145" si="86" xml:space="preserve"> SUM(Q133:Q144) / 12</f>
        <v>0</v>
      </c>
      <c r="R145" s="197"/>
      <c r="S145" s="197"/>
      <c r="T145" s="197"/>
    </row>
    <row r="146" spans="1:20" s="142" customFormat="1" outlineLevel="1">
      <c r="A146" s="194"/>
      <c r="B146" s="181"/>
      <c r="C146" s="171"/>
      <c r="D146" s="172"/>
    </row>
    <row r="147" spans="1:20" s="142" customFormat="1" outlineLevel="1">
      <c r="A147" s="194"/>
      <c r="B147" s="181" t="s">
        <v>532</v>
      </c>
      <c r="C147" s="171"/>
      <c r="D147" s="172"/>
    </row>
    <row r="148" spans="1:20" s="183" customFormat="1" outlineLevel="1">
      <c r="A148" s="180"/>
      <c r="B148" s="207"/>
      <c r="C148" s="207"/>
      <c r="D148" s="180"/>
      <c r="E148" s="182" t="str">
        <f xml:space="preserve"> Inp!E$69</f>
        <v>RPI index (actual) - March</v>
      </c>
      <c r="F148" s="183">
        <f xml:space="preserve"> Inp!F$69</f>
        <v>0</v>
      </c>
      <c r="G148" s="182" t="str">
        <f xml:space="preserve"> Inp!G$69</f>
        <v>Index</v>
      </c>
      <c r="H148" s="208">
        <f xml:space="preserve"> Inp!H$69</f>
        <v>0</v>
      </c>
      <c r="I148" s="208">
        <f xml:space="preserve"> Inp!I$69</f>
        <v>0</v>
      </c>
      <c r="J148" s="182">
        <f xml:space="preserve"> Inp!J$69</f>
        <v>278.3</v>
      </c>
      <c r="K148" s="182">
        <f xml:space="preserve"> Inp!K$69</f>
        <v>285.10000000000002</v>
      </c>
      <c r="L148" s="182">
        <f xml:space="preserve"> Inp!L$69</f>
        <v>292.60000000000002</v>
      </c>
      <c r="M148" s="182">
        <f xml:space="preserve"> Inp!M$69</f>
        <v>296.89999999999998</v>
      </c>
      <c r="N148" s="182">
        <f xml:space="preserve"> Inp!N$69</f>
        <v>0</v>
      </c>
      <c r="O148" s="182">
        <f xml:space="preserve"> Inp!O$69</f>
        <v>0</v>
      </c>
      <c r="P148" s="182">
        <f xml:space="preserve"> Inp!P$69</f>
        <v>0</v>
      </c>
      <c r="Q148" s="182">
        <f xml:space="preserve"> Inp!Q$69</f>
        <v>0</v>
      </c>
      <c r="R148" s="182"/>
      <c r="S148" s="182"/>
      <c r="T148" s="182"/>
    </row>
    <row r="149" spans="1:20" outlineLevel="1">
      <c r="A149" s="67"/>
      <c r="B149" s="177"/>
      <c r="C149" s="86"/>
      <c r="D149" s="83"/>
      <c r="E149" s="84"/>
      <c r="F149" s="70"/>
      <c r="G149" s="70"/>
    </row>
    <row r="150" spans="1:20" s="142" customFormat="1" outlineLevel="1" collapsed="1">
      <c r="A150" s="194"/>
      <c r="B150" s="181" t="s">
        <v>533</v>
      </c>
      <c r="C150" s="171"/>
      <c r="D150" s="172"/>
    </row>
    <row r="151" spans="1:20" s="188" customFormat="1" hidden="1" outlineLevel="2">
      <c r="A151" s="184"/>
      <c r="B151" s="185"/>
      <c r="C151" s="186"/>
      <c r="D151" s="187"/>
      <c r="E151" s="182" t="str">
        <f>Inp!E$72</f>
        <v>CPIH index (actual) - April</v>
      </c>
      <c r="F151" s="183">
        <f>Inp!F$72</f>
        <v>0</v>
      </c>
      <c r="G151" s="182" t="str">
        <f>Inp!G$72</f>
        <v>Index</v>
      </c>
      <c r="H151" s="183">
        <f>Inp!H$72</f>
        <v>0</v>
      </c>
      <c r="I151" s="183">
        <f>Inp!I$72</f>
        <v>0</v>
      </c>
      <c r="J151" s="182">
        <f>Inp!J$72</f>
        <v>103.2</v>
      </c>
      <c r="K151" s="182">
        <f>Inp!K$72</f>
        <v>105.5</v>
      </c>
      <c r="L151" s="182">
        <f>Inp!L$72</f>
        <v>107.6</v>
      </c>
      <c r="M151" s="182">
        <f>Inp!M$72</f>
        <v>108.6</v>
      </c>
      <c r="N151" s="182">
        <f>Inp!N$72</f>
        <v>0</v>
      </c>
      <c r="O151" s="182">
        <f>Inp!O$72</f>
        <v>0</v>
      </c>
      <c r="P151" s="182">
        <f>Inp!P$72</f>
        <v>0</v>
      </c>
      <c r="Q151" s="182">
        <f>Inp!Q$72</f>
        <v>0</v>
      </c>
      <c r="R151" s="182"/>
      <c r="S151" s="182"/>
      <c r="T151" s="182"/>
    </row>
    <row r="152" spans="1:20" s="188" customFormat="1" hidden="1" outlineLevel="2">
      <c r="A152" s="184"/>
      <c r="B152" s="185"/>
      <c r="C152" s="186"/>
      <c r="D152" s="187"/>
      <c r="E152" s="182" t="str">
        <f>Inp!E$73</f>
        <v>CPIH index (actual) - May</v>
      </c>
      <c r="F152" s="183">
        <f>Inp!F$73</f>
        <v>0</v>
      </c>
      <c r="G152" s="182" t="str">
        <f>Inp!G$73</f>
        <v>Index</v>
      </c>
      <c r="H152" s="183">
        <f>Inp!H$73</f>
        <v>0</v>
      </c>
      <c r="I152" s="183">
        <f>Inp!I$73</f>
        <v>0</v>
      </c>
      <c r="J152" s="182">
        <f>Inp!J$73</f>
        <v>103.5</v>
      </c>
      <c r="K152" s="182">
        <f>Inp!K$73</f>
        <v>105.9</v>
      </c>
      <c r="L152" s="182">
        <f>Inp!L$73</f>
        <v>107.9</v>
      </c>
      <c r="M152" s="182">
        <f>Inp!M$73</f>
        <v>108.6</v>
      </c>
      <c r="N152" s="182">
        <f>Inp!N$73</f>
        <v>0</v>
      </c>
      <c r="O152" s="182">
        <f>Inp!O$73</f>
        <v>0</v>
      </c>
      <c r="P152" s="182">
        <f>Inp!P$73</f>
        <v>0</v>
      </c>
      <c r="Q152" s="182">
        <f>Inp!Q$73</f>
        <v>0</v>
      </c>
      <c r="R152" s="182"/>
      <c r="S152" s="182"/>
      <c r="T152" s="182"/>
    </row>
    <row r="153" spans="1:20" s="188" customFormat="1" hidden="1" outlineLevel="2">
      <c r="A153" s="184"/>
      <c r="B153" s="185"/>
      <c r="C153" s="186"/>
      <c r="D153" s="187"/>
      <c r="E153" s="182" t="str">
        <f>Inp!E$74</f>
        <v>CPIH index (actual) - June</v>
      </c>
      <c r="F153" s="183">
        <f>Inp!F$74</f>
        <v>0</v>
      </c>
      <c r="G153" s="182" t="str">
        <f>Inp!G$74</f>
        <v>Index</v>
      </c>
      <c r="H153" s="183">
        <f>Inp!H$74</f>
        <v>0</v>
      </c>
      <c r="I153" s="183">
        <f>Inp!I$74</f>
        <v>0</v>
      </c>
      <c r="J153" s="182">
        <f>Inp!J$74</f>
        <v>103.5</v>
      </c>
      <c r="K153" s="182">
        <f>Inp!K$74</f>
        <v>105.9</v>
      </c>
      <c r="L153" s="182">
        <f>Inp!L$74</f>
        <v>107.9</v>
      </c>
      <c r="M153" s="182">
        <f>Inp!M$74</f>
        <v>108.8</v>
      </c>
      <c r="N153" s="182">
        <f>Inp!N$74</f>
        <v>0</v>
      </c>
      <c r="O153" s="182">
        <f>Inp!O$74</f>
        <v>0</v>
      </c>
      <c r="P153" s="182">
        <f>Inp!P$74</f>
        <v>0</v>
      </c>
      <c r="Q153" s="182">
        <f>Inp!Q$74</f>
        <v>0</v>
      </c>
      <c r="R153" s="182"/>
      <c r="S153" s="182"/>
      <c r="T153" s="182"/>
    </row>
    <row r="154" spans="1:20" s="188" customFormat="1" hidden="1" outlineLevel="2">
      <c r="A154" s="184"/>
      <c r="B154" s="185"/>
      <c r="C154" s="186"/>
      <c r="D154" s="187"/>
      <c r="E154" s="182" t="str">
        <f>Inp!E$75</f>
        <v>CPIH index (actual) - July</v>
      </c>
      <c r="F154" s="183">
        <f>Inp!F$75</f>
        <v>0</v>
      </c>
      <c r="G154" s="182" t="str">
        <f>Inp!G$75</f>
        <v>Index</v>
      </c>
      <c r="H154" s="183">
        <f>Inp!H$75</f>
        <v>0</v>
      </c>
      <c r="I154" s="183">
        <f>Inp!I$75</f>
        <v>0</v>
      </c>
      <c r="J154" s="182">
        <f>Inp!J$75</f>
        <v>103.5</v>
      </c>
      <c r="K154" s="182">
        <f>Inp!K$75</f>
        <v>105.9</v>
      </c>
      <c r="L154" s="182">
        <f>Inp!L$75</f>
        <v>108</v>
      </c>
      <c r="M154" s="182">
        <f>Inp!M$75</f>
        <v>109.2</v>
      </c>
      <c r="N154" s="182">
        <f>Inp!N$75</f>
        <v>0</v>
      </c>
      <c r="O154" s="182">
        <f>Inp!O$75</f>
        <v>0</v>
      </c>
      <c r="P154" s="182">
        <f>Inp!P$75</f>
        <v>0</v>
      </c>
      <c r="Q154" s="182">
        <f>Inp!Q$75</f>
        <v>0</v>
      </c>
      <c r="R154" s="182"/>
      <c r="S154" s="182"/>
      <c r="T154" s="182"/>
    </row>
    <row r="155" spans="1:20" s="188" customFormat="1" hidden="1" outlineLevel="2">
      <c r="A155" s="184"/>
      <c r="B155" s="185"/>
      <c r="C155" s="186"/>
      <c r="D155" s="187"/>
      <c r="E155" s="182" t="str">
        <f>Inp!E$76</f>
        <v>CPIH index (actual) - August</v>
      </c>
      <c r="F155" s="183">
        <f>Inp!F$76</f>
        <v>0</v>
      </c>
      <c r="G155" s="182" t="str">
        <f>Inp!G$76</f>
        <v>Index</v>
      </c>
      <c r="H155" s="183">
        <f>Inp!H$76</f>
        <v>0</v>
      </c>
      <c r="I155" s="183">
        <f>Inp!I$76</f>
        <v>0</v>
      </c>
      <c r="J155" s="182">
        <f>Inp!J$76</f>
        <v>104</v>
      </c>
      <c r="K155" s="182">
        <f>Inp!K$76</f>
        <v>106.5</v>
      </c>
      <c r="L155" s="182">
        <f>Inp!L$76</f>
        <v>108.3</v>
      </c>
      <c r="M155" s="182">
        <f>Inp!M$76</f>
        <v>108.8</v>
      </c>
      <c r="N155" s="182">
        <f>Inp!N$76</f>
        <v>0</v>
      </c>
      <c r="O155" s="182">
        <f>Inp!O$76</f>
        <v>0</v>
      </c>
      <c r="P155" s="182">
        <f>Inp!P$76</f>
        <v>0</v>
      </c>
      <c r="Q155" s="182">
        <f>Inp!Q$76</f>
        <v>0</v>
      </c>
      <c r="R155" s="182"/>
      <c r="S155" s="182"/>
      <c r="T155" s="182"/>
    </row>
    <row r="156" spans="1:20" s="188" customFormat="1" hidden="1" outlineLevel="2">
      <c r="A156" s="184"/>
      <c r="B156" s="185"/>
      <c r="C156" s="186"/>
      <c r="D156" s="187"/>
      <c r="E156" s="182" t="str">
        <f>Inp!E$77</f>
        <v>CPIH index (actual) - September</v>
      </c>
      <c r="F156" s="183">
        <f>Inp!F$77</f>
        <v>0</v>
      </c>
      <c r="G156" s="182" t="str">
        <f>Inp!G$77</f>
        <v>Index</v>
      </c>
      <c r="H156" s="183">
        <f>Inp!H$77</f>
        <v>0</v>
      </c>
      <c r="I156" s="183">
        <f>Inp!I$77</f>
        <v>0</v>
      </c>
      <c r="J156" s="182">
        <f>Inp!J$77</f>
        <v>104.3</v>
      </c>
      <c r="K156" s="182">
        <f>Inp!K$77</f>
        <v>106.6</v>
      </c>
      <c r="L156" s="182">
        <f>Inp!L$77</f>
        <v>108.4</v>
      </c>
      <c r="M156" s="182">
        <f>Inp!M$77</f>
        <v>109.2</v>
      </c>
      <c r="N156" s="182">
        <f>Inp!N$77</f>
        <v>0</v>
      </c>
      <c r="O156" s="182">
        <f>Inp!O$77</f>
        <v>0</v>
      </c>
      <c r="P156" s="182">
        <f>Inp!P$77</f>
        <v>0</v>
      </c>
      <c r="Q156" s="182">
        <f>Inp!Q$77</f>
        <v>0</v>
      </c>
      <c r="R156" s="182"/>
      <c r="S156" s="182"/>
      <c r="T156" s="182"/>
    </row>
    <row r="157" spans="1:20" s="188" customFormat="1" hidden="1" outlineLevel="2">
      <c r="A157" s="184"/>
      <c r="B157" s="185"/>
      <c r="C157" s="186"/>
      <c r="D157" s="187"/>
      <c r="E157" s="182" t="str">
        <f>Inp!E$78</f>
        <v>CPIH index (actual) - October</v>
      </c>
      <c r="F157" s="183">
        <f>Inp!F$78</f>
        <v>0</v>
      </c>
      <c r="G157" s="182" t="str">
        <f>Inp!G$78</f>
        <v>Index</v>
      </c>
      <c r="H157" s="183">
        <f>Inp!H$78</f>
        <v>0</v>
      </c>
      <c r="I157" s="183">
        <f>Inp!I$78</f>
        <v>0</v>
      </c>
      <c r="J157" s="182">
        <f>Inp!J$78</f>
        <v>104.4</v>
      </c>
      <c r="K157" s="182">
        <f>Inp!K$78</f>
        <v>106.7</v>
      </c>
      <c r="L157" s="182">
        <f>Inp!L$78</f>
        <v>108.3</v>
      </c>
      <c r="M157" s="182">
        <f>Inp!M$78</f>
        <v>109.2</v>
      </c>
      <c r="N157" s="182">
        <f>Inp!N$78</f>
        <v>0</v>
      </c>
      <c r="O157" s="182">
        <f>Inp!O$78</f>
        <v>0</v>
      </c>
      <c r="P157" s="182">
        <f>Inp!P$78</f>
        <v>0</v>
      </c>
      <c r="Q157" s="182">
        <f>Inp!Q$78</f>
        <v>0</v>
      </c>
      <c r="R157" s="182"/>
      <c r="S157" s="182"/>
      <c r="T157" s="182"/>
    </row>
    <row r="158" spans="1:20" s="188" customFormat="1" hidden="1" outlineLevel="2">
      <c r="A158" s="184"/>
      <c r="B158" s="185"/>
      <c r="C158" s="186"/>
      <c r="D158" s="187"/>
      <c r="E158" s="182" t="str">
        <f>Inp!E$79</f>
        <v>CPIH index (actual) - November</v>
      </c>
      <c r="F158" s="183">
        <f>Inp!F$79</f>
        <v>0</v>
      </c>
      <c r="G158" s="182" t="str">
        <f>Inp!G$79</f>
        <v>Index</v>
      </c>
      <c r="H158" s="183">
        <f>Inp!H$79</f>
        <v>0</v>
      </c>
      <c r="I158" s="183">
        <f>Inp!I$79</f>
        <v>0</v>
      </c>
      <c r="J158" s="182">
        <f>Inp!J$79</f>
        <v>104.7</v>
      </c>
      <c r="K158" s="182">
        <f>Inp!K$79</f>
        <v>106.9</v>
      </c>
      <c r="L158" s="182">
        <f>Inp!L$79</f>
        <v>108.5</v>
      </c>
      <c r="M158" s="182">
        <f>Inp!M$79</f>
        <v>109.1</v>
      </c>
      <c r="N158" s="182">
        <f>Inp!N$79</f>
        <v>0</v>
      </c>
      <c r="O158" s="182">
        <f>Inp!O$79</f>
        <v>0</v>
      </c>
      <c r="P158" s="182">
        <f>Inp!P$79</f>
        <v>0</v>
      </c>
      <c r="Q158" s="182">
        <f>Inp!Q$79</f>
        <v>0</v>
      </c>
      <c r="R158" s="182"/>
      <c r="S158" s="182"/>
      <c r="T158" s="182"/>
    </row>
    <row r="159" spans="1:20" s="188" customFormat="1" hidden="1" outlineLevel="2">
      <c r="A159" s="184"/>
      <c r="B159" s="185"/>
      <c r="C159" s="186"/>
      <c r="D159" s="187"/>
      <c r="E159" s="182" t="str">
        <f>Inp!E$80</f>
        <v>CPIH index (actual) - December</v>
      </c>
      <c r="F159" s="183">
        <f>Inp!F$80</f>
        <v>0</v>
      </c>
      <c r="G159" s="182" t="str">
        <f>Inp!G$80</f>
        <v>Index</v>
      </c>
      <c r="H159" s="183">
        <f>Inp!H$80</f>
        <v>0</v>
      </c>
      <c r="I159" s="183">
        <f>Inp!I$80</f>
        <v>0</v>
      </c>
      <c r="J159" s="182">
        <f>Inp!J$80</f>
        <v>105</v>
      </c>
      <c r="K159" s="182">
        <f>Inp!K$80</f>
        <v>107.1</v>
      </c>
      <c r="L159" s="182">
        <f>Inp!L$80</f>
        <v>108.5</v>
      </c>
      <c r="M159" s="182">
        <f>Inp!M$80</f>
        <v>109.4</v>
      </c>
      <c r="N159" s="182">
        <f>Inp!N$80</f>
        <v>0</v>
      </c>
      <c r="O159" s="182">
        <f>Inp!O$80</f>
        <v>0</v>
      </c>
      <c r="P159" s="182">
        <f>Inp!P$80</f>
        <v>0</v>
      </c>
      <c r="Q159" s="182">
        <f>Inp!Q$80</f>
        <v>0</v>
      </c>
      <c r="R159" s="182"/>
      <c r="S159" s="182"/>
      <c r="T159" s="182"/>
    </row>
    <row r="160" spans="1:20" s="188" customFormat="1" hidden="1" outlineLevel="2">
      <c r="A160" s="184"/>
      <c r="B160" s="185"/>
      <c r="C160" s="186"/>
      <c r="D160" s="187"/>
      <c r="E160" s="182" t="str">
        <f>Inp!E$81</f>
        <v>CPIH index (actual) - January</v>
      </c>
      <c r="F160" s="183">
        <f>Inp!F$81</f>
        <v>0</v>
      </c>
      <c r="G160" s="182" t="str">
        <f>Inp!G$81</f>
        <v>Index</v>
      </c>
      <c r="H160" s="183">
        <f>Inp!H$81</f>
        <v>0</v>
      </c>
      <c r="I160" s="183">
        <f>Inp!I$81</f>
        <v>0</v>
      </c>
      <c r="J160" s="182">
        <f>Inp!J$81</f>
        <v>104.5</v>
      </c>
      <c r="K160" s="182">
        <f>Inp!K$81</f>
        <v>106.4</v>
      </c>
      <c r="L160" s="182">
        <f>Inp!L$81</f>
        <v>108.3</v>
      </c>
      <c r="M160" s="182">
        <f>Inp!M$81</f>
        <v>109.3</v>
      </c>
      <c r="N160" s="182">
        <f>Inp!N$81</f>
        <v>0</v>
      </c>
      <c r="O160" s="182">
        <f>Inp!O$81</f>
        <v>0</v>
      </c>
      <c r="P160" s="182">
        <f>Inp!P$81</f>
        <v>0</v>
      </c>
      <c r="Q160" s="182">
        <f>Inp!Q$81</f>
        <v>0</v>
      </c>
      <c r="R160" s="182"/>
      <c r="S160" s="182"/>
      <c r="T160" s="182"/>
    </row>
    <row r="161" spans="1:20" s="188" customFormat="1" hidden="1" outlineLevel="2">
      <c r="A161" s="184"/>
      <c r="B161" s="185"/>
      <c r="C161" s="186"/>
      <c r="D161" s="187"/>
      <c r="E161" s="182" t="str">
        <f>Inp!E$82</f>
        <v>CPIH index (actual) - Februaury</v>
      </c>
      <c r="F161" s="183">
        <f>Inp!F$82</f>
        <v>0</v>
      </c>
      <c r="G161" s="182" t="str">
        <f>Inp!G$82</f>
        <v>Index</v>
      </c>
      <c r="H161" s="183">
        <f>Inp!H$82</f>
        <v>0</v>
      </c>
      <c r="I161" s="183">
        <f>Inp!I$82</f>
        <v>0</v>
      </c>
      <c r="J161" s="182">
        <f>Inp!J$82</f>
        <v>104.9</v>
      </c>
      <c r="K161" s="182">
        <f>Inp!K$82</f>
        <v>106.8</v>
      </c>
      <c r="L161" s="182">
        <f>Inp!L$82</f>
        <v>108.6</v>
      </c>
      <c r="M161" s="182">
        <f>Inp!M$82</f>
        <v>109.4</v>
      </c>
      <c r="N161" s="182">
        <f>Inp!N$82</f>
        <v>0</v>
      </c>
      <c r="O161" s="182">
        <f>Inp!O$82</f>
        <v>0</v>
      </c>
      <c r="P161" s="182">
        <f>Inp!P$82</f>
        <v>0</v>
      </c>
      <c r="Q161" s="182">
        <f>Inp!Q$82</f>
        <v>0</v>
      </c>
      <c r="R161" s="182"/>
      <c r="S161" s="182"/>
      <c r="T161" s="182"/>
    </row>
    <row r="162" spans="1:20" s="188" customFormat="1" hidden="1" outlineLevel="2">
      <c r="A162" s="184"/>
      <c r="B162" s="185"/>
      <c r="C162" s="186"/>
      <c r="D162" s="187"/>
      <c r="E162" s="182" t="str">
        <f>Inp!E$83</f>
        <v>CPIH index (actual) - March</v>
      </c>
      <c r="F162" s="183">
        <f>Inp!F$83</f>
        <v>0</v>
      </c>
      <c r="G162" s="182" t="str">
        <f>Inp!G$83</f>
        <v>Index</v>
      </c>
      <c r="H162" s="183">
        <f>Inp!H$83</f>
        <v>0</v>
      </c>
      <c r="I162" s="183">
        <f>Inp!I$83</f>
        <v>0</v>
      </c>
      <c r="J162" s="182">
        <f>Inp!J$83</f>
        <v>105.1</v>
      </c>
      <c r="K162" s="182">
        <f>Inp!K$83</f>
        <v>107</v>
      </c>
      <c r="L162" s="182">
        <f>Inp!L$83</f>
        <v>108.6</v>
      </c>
      <c r="M162" s="182">
        <f>Inp!M$83</f>
        <v>109.7</v>
      </c>
      <c r="N162" s="182">
        <f>Inp!N$83</f>
        <v>0</v>
      </c>
      <c r="O162" s="182">
        <f>Inp!O$83</f>
        <v>0</v>
      </c>
      <c r="P162" s="182">
        <f>Inp!P$83</f>
        <v>0</v>
      </c>
      <c r="Q162" s="182">
        <f>Inp!Q$83</f>
        <v>0</v>
      </c>
      <c r="R162" s="182"/>
      <c r="S162" s="182"/>
      <c r="T162" s="182"/>
    </row>
    <row r="163" spans="1:20" s="142" customFormat="1" outlineLevel="1">
      <c r="A163" s="194"/>
      <c r="B163" s="181"/>
      <c r="C163" s="171"/>
      <c r="D163" s="172"/>
      <c r="E163" s="142" t="s">
        <v>534</v>
      </c>
      <c r="G163" s="142" t="s">
        <v>4</v>
      </c>
      <c r="J163" s="142">
        <f t="shared" ref="J163" si="87" xml:space="preserve"> SUM(J151:J162) / 12</f>
        <v>104.21666666666665</v>
      </c>
      <c r="K163" s="142">
        <f t="shared" ref="K163" si="88" xml:space="preserve"> SUM(K151:K162) / 12</f>
        <v>106.43333333333334</v>
      </c>
      <c r="L163" s="142">
        <f t="shared" ref="L163" si="89" xml:space="preserve"> SUM(L151:L162) / 12</f>
        <v>108.24166666666663</v>
      </c>
      <c r="M163" s="142">
        <f t="shared" ref="M163" si="90" xml:space="preserve"> SUM(M151:M162) / 12</f>
        <v>109.10833333333335</v>
      </c>
      <c r="N163" s="142">
        <f t="shared" ref="N163" si="91" xml:space="preserve"> SUM(N151:N162) / 12</f>
        <v>0</v>
      </c>
      <c r="O163" s="142">
        <f t="shared" ref="O163" si="92" xml:space="preserve"> SUM(O151:O162) / 12</f>
        <v>0</v>
      </c>
      <c r="P163" s="142">
        <f t="shared" ref="P163" si="93" xml:space="preserve"> SUM(P151:P162) / 12</f>
        <v>0</v>
      </c>
      <c r="Q163" s="142">
        <f t="shared" ref="Q163" si="94" xml:space="preserve"> SUM(Q151:Q162) / 12</f>
        <v>0</v>
      </c>
      <c r="R163" s="197"/>
      <c r="S163" s="197"/>
      <c r="T163" s="197"/>
    </row>
    <row r="164" spans="1:20" s="142" customFormat="1" outlineLevel="1">
      <c r="A164" s="194"/>
      <c r="B164" s="181"/>
      <c r="C164" s="171"/>
      <c r="D164" s="172"/>
    </row>
    <row r="165" spans="1:20" s="142" customFormat="1" outlineLevel="1">
      <c r="A165" s="194"/>
      <c r="B165" s="181" t="s">
        <v>535</v>
      </c>
      <c r="C165" s="171"/>
      <c r="D165" s="172"/>
    </row>
    <row r="166" spans="1:20" s="183" customFormat="1" outlineLevel="1">
      <c r="A166" s="180"/>
      <c r="B166" s="207"/>
      <c r="C166" s="207"/>
      <c r="D166" s="180"/>
      <c r="E166" s="182" t="str">
        <f>Inp!E$83</f>
        <v>CPIH index (actual) - March</v>
      </c>
      <c r="F166" s="183">
        <f>Inp!F$83</f>
        <v>0</v>
      </c>
      <c r="G166" s="182" t="str">
        <f>Inp!G$83</f>
        <v>Index</v>
      </c>
      <c r="H166" s="208">
        <f>Inp!H$83</f>
        <v>0</v>
      </c>
      <c r="I166" s="208">
        <f>Inp!I$83</f>
        <v>0</v>
      </c>
      <c r="J166" s="182">
        <f>Inp!J$83</f>
        <v>105.1</v>
      </c>
      <c r="K166" s="182">
        <f>Inp!K$83</f>
        <v>107</v>
      </c>
      <c r="L166" s="182">
        <f>Inp!L$83</f>
        <v>108.6</v>
      </c>
      <c r="M166" s="182">
        <f>Inp!M$83</f>
        <v>109.7</v>
      </c>
      <c r="N166" s="182">
        <f>Inp!N$83</f>
        <v>0</v>
      </c>
      <c r="O166" s="182">
        <f>Inp!O$83</f>
        <v>0</v>
      </c>
      <c r="P166" s="182">
        <f>Inp!P$83</f>
        <v>0</v>
      </c>
      <c r="Q166" s="182">
        <f>Inp!Q$83</f>
        <v>0</v>
      </c>
      <c r="R166" s="182"/>
      <c r="S166" s="182"/>
      <c r="T166" s="182"/>
    </row>
    <row r="167" spans="1:20" s="183" customFormat="1">
      <c r="A167" s="180"/>
      <c r="B167" s="181"/>
      <c r="C167" s="171"/>
      <c r="D167" s="172"/>
      <c r="E167" s="182"/>
      <c r="F167" s="182"/>
      <c r="G167" s="182"/>
      <c r="H167" s="182"/>
      <c r="I167" s="182"/>
      <c r="J167" s="182"/>
      <c r="K167" s="182"/>
      <c r="L167" s="182"/>
      <c r="M167" s="182"/>
      <c r="N167" s="182"/>
      <c r="O167" s="182"/>
      <c r="P167" s="182"/>
      <c r="Q167" s="182"/>
      <c r="R167" s="182"/>
      <c r="S167" s="182"/>
      <c r="T167" s="182"/>
    </row>
    <row r="168" spans="1:20" s="33" customFormat="1">
      <c r="A168" s="33" t="s">
        <v>536</v>
      </c>
      <c r="B168" s="169"/>
    </row>
    <row r="169" spans="1:20" s="209" customFormat="1" outlineLevel="1">
      <c r="A169" s="180"/>
      <c r="B169" s="181"/>
      <c r="C169" s="171"/>
      <c r="D169" s="172"/>
      <c r="E169" s="182"/>
      <c r="F169" s="182"/>
      <c r="G169" s="182"/>
      <c r="H169" s="182"/>
      <c r="I169" s="182"/>
      <c r="J169" s="182"/>
    </row>
    <row r="170" spans="1:20" s="209" customFormat="1" outlineLevel="1" collapsed="1">
      <c r="A170" s="194"/>
      <c r="B170" s="181" t="s">
        <v>530</v>
      </c>
      <c r="C170" s="171"/>
      <c r="D170" s="172"/>
      <c r="E170" s="142"/>
      <c r="F170" s="142"/>
      <c r="G170" s="142"/>
      <c r="H170" s="142"/>
      <c r="I170" s="142"/>
      <c r="J170" s="142"/>
    </row>
    <row r="171" spans="1:20" s="209" customFormat="1" hidden="1" outlineLevel="2">
      <c r="A171" s="194"/>
      <c r="B171" s="181"/>
      <c r="C171" s="171"/>
      <c r="D171" s="172"/>
      <c r="E171" s="142" t="str">
        <f t="shared" ref="E171" si="95" xml:space="preserve"> E$145</f>
        <v>RPI index (actual) - FYA</v>
      </c>
      <c r="F171" s="142">
        <f t="shared" ref="F171" si="96" xml:space="preserve"> F$145</f>
        <v>0</v>
      </c>
      <c r="G171" s="142" t="str">
        <f t="shared" ref="G171" si="97" xml:space="preserve"> G$145</f>
        <v>Index</v>
      </c>
      <c r="H171" s="142">
        <f t="shared" ref="H171" si="98" xml:space="preserve"> H$145</f>
        <v>0</v>
      </c>
      <c r="I171" s="142">
        <f t="shared" ref="I171" si="99" xml:space="preserve"> I$145</f>
        <v>0</v>
      </c>
      <c r="J171" s="142">
        <f t="shared" ref="J171" si="100" xml:space="preserve"> J$145</f>
        <v>274.90833333333336</v>
      </c>
      <c r="K171" s="142">
        <f t="shared" ref="K171" si="101" xml:space="preserve"> K$145</f>
        <v>283.30833333333334</v>
      </c>
      <c r="L171" s="142">
        <f t="shared" ref="L171" si="102" xml:space="preserve"> L$145</f>
        <v>290.64166666666665</v>
      </c>
      <c r="M171" s="142">
        <f t="shared" ref="M171" si="103" xml:space="preserve"> M$145</f>
        <v>294.16666666666669</v>
      </c>
      <c r="N171" s="142">
        <f t="shared" ref="N171" si="104" xml:space="preserve"> N$145</f>
        <v>0</v>
      </c>
      <c r="O171" s="142">
        <f t="shared" ref="O171" si="105" xml:space="preserve"> O$145</f>
        <v>0</v>
      </c>
      <c r="P171" s="142">
        <f t="shared" ref="P171" si="106" xml:space="preserve"> P$145</f>
        <v>0</v>
      </c>
      <c r="Q171" s="142">
        <f xml:space="preserve"> Q$145</f>
        <v>0</v>
      </c>
    </row>
    <row r="172" spans="1:20" s="209" customFormat="1" hidden="1" outlineLevel="2">
      <c r="A172" s="202"/>
      <c r="B172" s="203"/>
      <c r="C172" s="204"/>
      <c r="D172" s="205"/>
      <c r="E172" s="195" t="str">
        <f t="shared" ref="E172" si="107" xml:space="preserve"> E$12</f>
        <v>Annual inflation flag</v>
      </c>
      <c r="F172" s="195">
        <f t="shared" ref="F172" si="108" xml:space="preserve"> F$12</f>
        <v>0</v>
      </c>
      <c r="G172" s="195" t="str">
        <f t="shared" ref="G172" si="109" xml:space="preserve"> G$12</f>
        <v>flag</v>
      </c>
      <c r="H172" s="195">
        <f t="shared" ref="H172" si="110" xml:space="preserve"> H$12</f>
        <v>0</v>
      </c>
      <c r="I172" s="195">
        <f t="shared" ref="I172" si="111" xml:space="preserve"> I$12</f>
        <v>0</v>
      </c>
      <c r="J172" s="195">
        <f t="shared" ref="J172:Q172" si="112" xml:space="preserve"> J$12</f>
        <v>0</v>
      </c>
      <c r="K172" s="195">
        <f t="shared" si="112"/>
        <v>1</v>
      </c>
      <c r="L172" s="195">
        <f t="shared" si="112"/>
        <v>1</v>
      </c>
      <c r="M172" s="195">
        <f t="shared" si="112"/>
        <v>1</v>
      </c>
      <c r="N172" s="195">
        <f t="shared" si="112"/>
        <v>1</v>
      </c>
      <c r="O172" s="195">
        <f t="shared" si="112"/>
        <v>1</v>
      </c>
      <c r="P172" s="195">
        <f t="shared" si="112"/>
        <v>1</v>
      </c>
      <c r="Q172" s="195">
        <f t="shared" si="112"/>
        <v>1</v>
      </c>
    </row>
    <row r="173" spans="1:20" s="209" customFormat="1" hidden="1" outlineLevel="2">
      <c r="A173" s="199"/>
      <c r="B173" s="200"/>
      <c r="C173" s="200"/>
      <c r="D173" s="199"/>
      <c r="E173" s="201" t="s">
        <v>537</v>
      </c>
      <c r="F173" s="201"/>
      <c r="G173" s="201" t="s">
        <v>511</v>
      </c>
      <c r="H173" s="201"/>
      <c r="I173" s="201"/>
      <c r="J173" s="206">
        <f>IF(AND(J171&lt;&gt;0,J172),J171/I171,0)</f>
        <v>0</v>
      </c>
      <c r="K173" s="206">
        <f t="shared" ref="K173:Q173" si="113">IF(AND(K171&lt;&gt;0,K172),K171/J171,0)</f>
        <v>1.0305556397587075</v>
      </c>
      <c r="L173" s="206">
        <f t="shared" si="113"/>
        <v>1.0258846368797245</v>
      </c>
      <c r="M173" s="206">
        <f t="shared" si="113"/>
        <v>1.0121283367262093</v>
      </c>
      <c r="N173" s="206">
        <f t="shared" si="113"/>
        <v>0</v>
      </c>
      <c r="O173" s="206">
        <f t="shared" si="113"/>
        <v>0</v>
      </c>
      <c r="P173" s="206">
        <f t="shared" si="113"/>
        <v>0</v>
      </c>
      <c r="Q173" s="206">
        <f t="shared" si="113"/>
        <v>0</v>
      </c>
    </row>
    <row r="174" spans="1:20" s="209" customFormat="1" hidden="1" outlineLevel="2">
      <c r="A174" s="194"/>
      <c r="B174" s="181"/>
      <c r="C174" s="171"/>
      <c r="D174" s="172"/>
      <c r="E174" s="142"/>
      <c r="F174" s="142"/>
      <c r="G174" s="142"/>
      <c r="H174" s="142"/>
      <c r="I174" s="142"/>
      <c r="J174" s="198"/>
    </row>
    <row r="175" spans="1:20" s="209" customFormat="1" hidden="1" outlineLevel="2">
      <c r="A175" s="194"/>
      <c r="B175" s="181"/>
      <c r="C175" s="171"/>
      <c r="D175" s="172"/>
      <c r="E175" s="142" t="str">
        <f t="shared" ref="E175" si="114" xml:space="preserve"> E$145</f>
        <v>RPI index (actual) - FYA</v>
      </c>
      <c r="F175" s="142">
        <f t="shared" ref="F175" si="115" xml:space="preserve"> F$145</f>
        <v>0</v>
      </c>
      <c r="G175" s="142" t="str">
        <f t="shared" ref="G175" si="116" xml:space="preserve"> G$145</f>
        <v>Index</v>
      </c>
      <c r="H175" s="142">
        <f t="shared" ref="H175" si="117" xml:space="preserve"> H$145</f>
        <v>0</v>
      </c>
      <c r="I175" s="142">
        <f t="shared" ref="I175" si="118" xml:space="preserve"> I$145</f>
        <v>0</v>
      </c>
      <c r="J175" s="142">
        <f t="shared" ref="J175:Q175" si="119" xml:space="preserve"> J$145</f>
        <v>274.90833333333336</v>
      </c>
      <c r="K175" s="142">
        <f t="shared" si="119"/>
        <v>283.30833333333334</v>
      </c>
      <c r="L175" s="142">
        <f t="shared" si="119"/>
        <v>290.64166666666665</v>
      </c>
      <c r="M175" s="142">
        <f t="shared" si="119"/>
        <v>294.16666666666669</v>
      </c>
      <c r="N175" s="142">
        <f t="shared" si="119"/>
        <v>0</v>
      </c>
      <c r="O175" s="142">
        <f t="shared" si="119"/>
        <v>0</v>
      </c>
      <c r="P175" s="142">
        <f t="shared" si="119"/>
        <v>0</v>
      </c>
      <c r="Q175" s="142">
        <f t="shared" si="119"/>
        <v>0</v>
      </c>
    </row>
    <row r="176" spans="1:20" s="209" customFormat="1" hidden="1" outlineLevel="2">
      <c r="A176" s="202"/>
      <c r="B176" s="203"/>
      <c r="C176" s="204"/>
      <c r="D176" s="205"/>
      <c r="E176" s="195" t="str">
        <f t="shared" ref="E176:I176" si="120" xml:space="preserve"> E$13</f>
        <v>Cumulative inflation flag</v>
      </c>
      <c r="F176" s="195">
        <f t="shared" si="120"/>
        <v>0</v>
      </c>
      <c r="G176" s="195" t="str">
        <f t="shared" si="120"/>
        <v>flag</v>
      </c>
      <c r="H176" s="195">
        <f t="shared" si="120"/>
        <v>0</v>
      </c>
      <c r="I176" s="195">
        <f t="shared" si="120"/>
        <v>0</v>
      </c>
      <c r="J176" s="195">
        <f t="shared" ref="J176:Q176" si="121" xml:space="preserve"> J$13</f>
        <v>1</v>
      </c>
      <c r="K176" s="195">
        <f t="shared" si="121"/>
        <v>1</v>
      </c>
      <c r="L176" s="195">
        <f t="shared" si="121"/>
        <v>1</v>
      </c>
      <c r="M176" s="195">
        <f t="shared" si="121"/>
        <v>1</v>
      </c>
      <c r="N176" s="195">
        <f t="shared" si="121"/>
        <v>1</v>
      </c>
      <c r="O176" s="195">
        <f t="shared" si="121"/>
        <v>1</v>
      </c>
      <c r="P176" s="195">
        <f t="shared" si="121"/>
        <v>1</v>
      </c>
      <c r="Q176" s="195">
        <f t="shared" si="121"/>
        <v>1</v>
      </c>
    </row>
    <row r="177" spans="1:20" s="209" customFormat="1" hidden="1" outlineLevel="2">
      <c r="A177" s="199"/>
      <c r="B177" s="200"/>
      <c r="C177" s="200"/>
      <c r="D177" s="199"/>
      <c r="E177" s="201" t="s">
        <v>538</v>
      </c>
      <c r="F177" s="201"/>
      <c r="G177" s="201" t="s">
        <v>511</v>
      </c>
      <c r="H177" s="201"/>
      <c r="I177" s="201"/>
      <c r="J177" s="206">
        <f t="shared" ref="J177:Q177" si="122">IF(AND(J175&lt;&gt;0,J$13),J175/$J175,0)</f>
        <v>1</v>
      </c>
      <c r="K177" s="206">
        <f t="shared" si="122"/>
        <v>1.0305556397587075</v>
      </c>
      <c r="L177" s="206">
        <f t="shared" si="122"/>
        <v>1.0572311982782139</v>
      </c>
      <c r="M177" s="206">
        <f t="shared" si="122"/>
        <v>1.0700536542483858</v>
      </c>
      <c r="N177" s="206">
        <f t="shared" si="122"/>
        <v>0</v>
      </c>
      <c r="O177" s="206">
        <f t="shared" si="122"/>
        <v>0</v>
      </c>
      <c r="P177" s="206">
        <f t="shared" si="122"/>
        <v>0</v>
      </c>
      <c r="Q177" s="206">
        <f t="shared" si="122"/>
        <v>0</v>
      </c>
    </row>
    <row r="178" spans="1:20" s="209" customFormat="1" outlineLevel="1">
      <c r="A178" s="194"/>
      <c r="B178" s="181"/>
      <c r="C178" s="171"/>
      <c r="D178" s="172"/>
      <c r="E178" s="142"/>
      <c r="F178" s="142"/>
      <c r="G178" s="142"/>
      <c r="H178" s="142"/>
      <c r="I178" s="142"/>
      <c r="J178" s="142"/>
    </row>
    <row r="179" spans="1:20" s="209" customFormat="1" outlineLevel="1" collapsed="1">
      <c r="A179" s="194"/>
      <c r="B179" s="181" t="s">
        <v>532</v>
      </c>
      <c r="C179" s="171"/>
      <c r="D179" s="172"/>
      <c r="E179" s="142"/>
      <c r="F179" s="142"/>
      <c r="G179" s="142"/>
      <c r="H179" s="142"/>
      <c r="I179" s="142"/>
      <c r="J179" s="142"/>
    </row>
    <row r="180" spans="1:20" s="183" customFormat="1" hidden="1" outlineLevel="2">
      <c r="A180" s="180"/>
      <c r="B180" s="207"/>
      <c r="C180" s="207"/>
      <c r="D180" s="180"/>
      <c r="E180" s="182" t="str">
        <f xml:space="preserve"> Inp!E$69</f>
        <v>RPI index (actual) - March</v>
      </c>
      <c r="F180" s="183">
        <f xml:space="preserve"> Inp!F$69</f>
        <v>0</v>
      </c>
      <c r="G180" s="182" t="str">
        <f xml:space="preserve"> Inp!G$69</f>
        <v>Index</v>
      </c>
      <c r="H180" s="208">
        <f xml:space="preserve"> Inp!H$69</f>
        <v>0</v>
      </c>
      <c r="I180" s="208">
        <f xml:space="preserve"> Inp!I$69</f>
        <v>0</v>
      </c>
      <c r="J180" s="182">
        <f xml:space="preserve"> Inp!J$69</f>
        <v>278.3</v>
      </c>
      <c r="K180" s="182">
        <f xml:space="preserve"> Inp!K$69</f>
        <v>285.10000000000002</v>
      </c>
      <c r="L180" s="182">
        <f xml:space="preserve"> Inp!L$69</f>
        <v>292.60000000000002</v>
      </c>
      <c r="M180" s="182">
        <f xml:space="preserve"> Inp!M$69</f>
        <v>296.89999999999998</v>
      </c>
      <c r="N180" s="182">
        <f xml:space="preserve"> Inp!N$69</f>
        <v>0</v>
      </c>
      <c r="O180" s="182">
        <f xml:space="preserve"> Inp!O$69</f>
        <v>0</v>
      </c>
      <c r="P180" s="182">
        <f xml:space="preserve"> Inp!P$69</f>
        <v>0</v>
      </c>
      <c r="Q180" s="182">
        <f xml:space="preserve"> Inp!Q$69</f>
        <v>0</v>
      </c>
      <c r="R180" s="182"/>
      <c r="S180" s="182"/>
      <c r="T180" s="182"/>
    </row>
    <row r="181" spans="1:20" s="209" customFormat="1" hidden="1" outlineLevel="2">
      <c r="A181" s="202"/>
      <c r="B181" s="203"/>
      <c r="C181" s="204"/>
      <c r="D181" s="205"/>
      <c r="E181" s="195" t="str">
        <f t="shared" ref="E181:I181" si="123" xml:space="preserve"> E$12</f>
        <v>Annual inflation flag</v>
      </c>
      <c r="F181" s="195">
        <f t="shared" si="123"/>
        <v>0</v>
      </c>
      <c r="G181" s="195" t="str">
        <f t="shared" si="123"/>
        <v>flag</v>
      </c>
      <c r="H181" s="195">
        <f t="shared" si="123"/>
        <v>0</v>
      </c>
      <c r="I181" s="195">
        <f t="shared" si="123"/>
        <v>0</v>
      </c>
      <c r="J181" s="195">
        <f t="shared" ref="J181:Q181" si="124" xml:space="preserve"> J$12</f>
        <v>0</v>
      </c>
      <c r="K181" s="195">
        <f t="shared" si="124"/>
        <v>1</v>
      </c>
      <c r="L181" s="195">
        <f t="shared" si="124"/>
        <v>1</v>
      </c>
      <c r="M181" s="195">
        <f t="shared" si="124"/>
        <v>1</v>
      </c>
      <c r="N181" s="195">
        <f t="shared" si="124"/>
        <v>1</v>
      </c>
      <c r="O181" s="195">
        <f t="shared" si="124"/>
        <v>1</v>
      </c>
      <c r="P181" s="195">
        <f t="shared" si="124"/>
        <v>1</v>
      </c>
      <c r="Q181" s="195">
        <f t="shared" si="124"/>
        <v>1</v>
      </c>
    </row>
    <row r="182" spans="1:20" s="274" customFormat="1" hidden="1" outlineLevel="2">
      <c r="A182" s="199"/>
      <c r="B182" s="200"/>
      <c r="C182" s="200"/>
      <c r="D182" s="199"/>
      <c r="E182" s="201" t="s">
        <v>539</v>
      </c>
      <c r="F182" s="201"/>
      <c r="G182" s="201" t="s">
        <v>511</v>
      </c>
      <c r="H182" s="201"/>
      <c r="I182" s="201"/>
      <c r="J182" s="206">
        <f t="shared" ref="J182:Q182" si="125">IF(AND(J180&lt;&gt;0,J181),J180/I180,0)</f>
        <v>0</v>
      </c>
      <c r="K182" s="206">
        <f t="shared" si="125"/>
        <v>1.0244340639597558</v>
      </c>
      <c r="L182" s="206">
        <f t="shared" si="125"/>
        <v>1.0263065591020695</v>
      </c>
      <c r="M182" s="206">
        <f t="shared" si="125"/>
        <v>1.014695830485304</v>
      </c>
      <c r="N182" s="206">
        <f t="shared" si="125"/>
        <v>0</v>
      </c>
      <c r="O182" s="206">
        <f t="shared" si="125"/>
        <v>0</v>
      </c>
      <c r="P182" s="206">
        <f t="shared" si="125"/>
        <v>0</v>
      </c>
      <c r="Q182" s="206">
        <f t="shared" si="125"/>
        <v>0</v>
      </c>
    </row>
    <row r="183" spans="1:20" s="209" customFormat="1" hidden="1" outlineLevel="2">
      <c r="A183" s="194"/>
      <c r="B183" s="181"/>
      <c r="C183" s="171"/>
      <c r="D183" s="172"/>
      <c r="E183" s="142"/>
      <c r="F183" s="142"/>
      <c r="G183" s="142"/>
      <c r="H183" s="142"/>
      <c r="I183" s="142"/>
      <c r="J183" s="142"/>
    </row>
    <row r="184" spans="1:20" s="183" customFormat="1" hidden="1" outlineLevel="2">
      <c r="A184" s="180"/>
      <c r="B184" s="207"/>
      <c r="C184" s="207"/>
      <c r="D184" s="180"/>
      <c r="E184" s="182" t="str">
        <f xml:space="preserve"> Inp!E$69</f>
        <v>RPI index (actual) - March</v>
      </c>
      <c r="F184" s="183">
        <f xml:space="preserve"> Inp!F$69</f>
        <v>0</v>
      </c>
      <c r="G184" s="182" t="str">
        <f xml:space="preserve"> Inp!G$69</f>
        <v>Index</v>
      </c>
      <c r="H184" s="208">
        <f xml:space="preserve"> Inp!H$69</f>
        <v>0</v>
      </c>
      <c r="I184" s="208">
        <f xml:space="preserve"> Inp!I$69</f>
        <v>0</v>
      </c>
      <c r="J184" s="182">
        <f xml:space="preserve"> Inp!J$69</f>
        <v>278.3</v>
      </c>
      <c r="K184" s="182">
        <f xml:space="preserve"> Inp!K$69</f>
        <v>285.10000000000002</v>
      </c>
      <c r="L184" s="182">
        <f xml:space="preserve"> Inp!L$69</f>
        <v>292.60000000000002</v>
      </c>
      <c r="M184" s="182">
        <f xml:space="preserve"> Inp!M$69</f>
        <v>296.89999999999998</v>
      </c>
      <c r="N184" s="182">
        <f xml:space="preserve"> Inp!N$69</f>
        <v>0</v>
      </c>
      <c r="O184" s="182">
        <f xml:space="preserve"> Inp!O$69</f>
        <v>0</v>
      </c>
      <c r="P184" s="182">
        <f xml:space="preserve"> Inp!P$69</f>
        <v>0</v>
      </c>
      <c r="Q184" s="182">
        <f xml:space="preserve"> Inp!Q$69</f>
        <v>0</v>
      </c>
      <c r="R184" s="182"/>
      <c r="S184" s="182"/>
      <c r="T184" s="182"/>
    </row>
    <row r="185" spans="1:20" s="209" customFormat="1" hidden="1" outlineLevel="2">
      <c r="A185" s="202"/>
      <c r="B185" s="203"/>
      <c r="C185" s="204"/>
      <c r="D185" s="205"/>
      <c r="E185" s="195" t="str">
        <f t="shared" ref="E185:I185" si="126" xml:space="preserve"> E$13</f>
        <v>Cumulative inflation flag</v>
      </c>
      <c r="F185" s="195">
        <f t="shared" si="126"/>
        <v>0</v>
      </c>
      <c r="G185" s="195" t="str">
        <f t="shared" si="126"/>
        <v>flag</v>
      </c>
      <c r="H185" s="195">
        <f t="shared" si="126"/>
        <v>0</v>
      </c>
      <c r="I185" s="195">
        <f t="shared" si="126"/>
        <v>0</v>
      </c>
      <c r="J185" s="195">
        <f t="shared" ref="J185:Q185" si="127" xml:space="preserve"> J$13</f>
        <v>1</v>
      </c>
      <c r="K185" s="195">
        <f t="shared" si="127"/>
        <v>1</v>
      </c>
      <c r="L185" s="195">
        <f t="shared" si="127"/>
        <v>1</v>
      </c>
      <c r="M185" s="195">
        <f t="shared" si="127"/>
        <v>1</v>
      </c>
      <c r="N185" s="195">
        <f t="shared" si="127"/>
        <v>1</v>
      </c>
      <c r="O185" s="195">
        <f t="shared" si="127"/>
        <v>1</v>
      </c>
      <c r="P185" s="195">
        <f t="shared" si="127"/>
        <v>1</v>
      </c>
      <c r="Q185" s="195">
        <f t="shared" si="127"/>
        <v>1</v>
      </c>
    </row>
    <row r="186" spans="1:20" s="209" customFormat="1" hidden="1" outlineLevel="2">
      <c r="A186" s="199"/>
      <c r="B186" s="200"/>
      <c r="C186" s="200"/>
      <c r="D186" s="199"/>
      <c r="E186" s="201" t="s">
        <v>540</v>
      </c>
      <c r="F186" s="201"/>
      <c r="G186" s="201" t="s">
        <v>511</v>
      </c>
      <c r="H186" s="201"/>
      <c r="I186" s="201"/>
      <c r="J186" s="206">
        <f t="shared" ref="J186:Q186" si="128">IF(AND(J184&lt;&gt;0,J$13),J184/$J184,0)</f>
        <v>1</v>
      </c>
      <c r="K186" s="206">
        <f t="shared" si="128"/>
        <v>1.0244340639597558</v>
      </c>
      <c r="L186" s="206">
        <f t="shared" si="128"/>
        <v>1.0513833992094863</v>
      </c>
      <c r="M186" s="206">
        <f t="shared" si="128"/>
        <v>1.0668343514193315</v>
      </c>
      <c r="N186" s="206">
        <f t="shared" si="128"/>
        <v>0</v>
      </c>
      <c r="O186" s="206">
        <f t="shared" si="128"/>
        <v>0</v>
      </c>
      <c r="P186" s="206">
        <f t="shared" si="128"/>
        <v>0</v>
      </c>
      <c r="Q186" s="206">
        <f t="shared" si="128"/>
        <v>0</v>
      </c>
    </row>
    <row r="187" spans="1:20" s="142" customFormat="1" hidden="1" outlineLevel="2">
      <c r="A187" s="194"/>
      <c r="B187" s="181"/>
      <c r="C187" s="171"/>
      <c r="D187" s="172"/>
      <c r="E187" s="201"/>
      <c r="J187" s="206"/>
      <c r="K187" s="206"/>
      <c r="L187" s="206"/>
      <c r="M187" s="206"/>
      <c r="N187" s="206"/>
      <c r="O187" s="206"/>
      <c r="P187" s="206"/>
      <c r="Q187" s="206"/>
    </row>
    <row r="188" spans="1:20" s="142" customFormat="1" hidden="1" outlineLevel="2">
      <c r="A188" s="194"/>
      <c r="B188" s="181"/>
      <c r="C188" s="171"/>
      <c r="D188" s="172"/>
      <c r="E188" s="142" t="str">
        <f t="shared" ref="E188:Q188" si="129" xml:space="preserve"> E$145</f>
        <v>RPI index (actual) - FYA</v>
      </c>
      <c r="F188" s="142">
        <f t="shared" si="129"/>
        <v>0</v>
      </c>
      <c r="G188" s="142" t="str">
        <f t="shared" si="129"/>
        <v>Index</v>
      </c>
      <c r="H188" s="142">
        <f t="shared" si="129"/>
        <v>0</v>
      </c>
      <c r="I188" s="142">
        <f t="shared" si="129"/>
        <v>0</v>
      </c>
      <c r="J188" s="142">
        <f t="shared" si="129"/>
        <v>274.90833333333336</v>
      </c>
      <c r="K188" s="142">
        <f t="shared" si="129"/>
        <v>283.30833333333334</v>
      </c>
      <c r="L188" s="142">
        <f t="shared" si="129"/>
        <v>290.64166666666665</v>
      </c>
      <c r="M188" s="142">
        <f t="shared" si="129"/>
        <v>294.16666666666669</v>
      </c>
      <c r="N188" s="142">
        <f t="shared" si="129"/>
        <v>0</v>
      </c>
      <c r="O188" s="142">
        <f t="shared" si="129"/>
        <v>0</v>
      </c>
      <c r="P188" s="142">
        <f t="shared" si="129"/>
        <v>0</v>
      </c>
      <c r="Q188" s="142">
        <f t="shared" si="129"/>
        <v>0</v>
      </c>
    </row>
    <row r="189" spans="1:20" s="183" customFormat="1" hidden="1" outlineLevel="2">
      <c r="A189" s="180"/>
      <c r="B189" s="207"/>
      <c r="C189" s="207"/>
      <c r="D189" s="180"/>
      <c r="E189" s="182" t="str">
        <f xml:space="preserve"> Inp!E$69</f>
        <v>RPI index (actual) - March</v>
      </c>
      <c r="F189" s="182">
        <f xml:space="preserve"> Inp!F$69</f>
        <v>0</v>
      </c>
      <c r="G189" s="182" t="str">
        <f xml:space="preserve"> Inp!G$69</f>
        <v>Index</v>
      </c>
      <c r="H189" s="182">
        <f xml:space="preserve"> Inp!H$69</f>
        <v>0</v>
      </c>
      <c r="I189" s="182">
        <f xml:space="preserve"> Inp!I$69</f>
        <v>0</v>
      </c>
      <c r="J189" s="182">
        <f xml:space="preserve"> Inp!J$69</f>
        <v>278.3</v>
      </c>
      <c r="K189" s="182">
        <f xml:space="preserve"> Inp!K$69</f>
        <v>285.10000000000002</v>
      </c>
      <c r="L189" s="182">
        <f xml:space="preserve"> Inp!L$69</f>
        <v>292.60000000000002</v>
      </c>
      <c r="M189" s="182">
        <f xml:space="preserve"> Inp!M$69</f>
        <v>296.89999999999998</v>
      </c>
      <c r="N189" s="182">
        <f xml:space="preserve"> Inp!N$69</f>
        <v>0</v>
      </c>
      <c r="O189" s="182">
        <f xml:space="preserve"> Inp!O$69</f>
        <v>0</v>
      </c>
      <c r="P189" s="182">
        <f xml:space="preserve"> Inp!P$69</f>
        <v>0</v>
      </c>
      <c r="Q189" s="182">
        <f xml:space="preserve"> Inp!Q$69</f>
        <v>0</v>
      </c>
      <c r="R189" s="182"/>
      <c r="S189" s="182"/>
      <c r="T189" s="182"/>
    </row>
    <row r="190" spans="1:20" s="142" customFormat="1" hidden="1" outlineLevel="2">
      <c r="A190" s="194"/>
      <c r="B190" s="181"/>
      <c r="C190" s="171"/>
      <c r="D190" s="172"/>
      <c r="E190" s="201" t="s">
        <v>541</v>
      </c>
      <c r="G190" s="142" t="s">
        <v>511</v>
      </c>
      <c r="J190" s="206">
        <f>IF(AND(J189&lt;&gt;0,J188&lt;&gt;0),J189/$J188,0)</f>
        <v>1.0123374458152716</v>
      </c>
      <c r="K190" s="206">
        <f t="shared" ref="K190" si="130">IF(AND(K189&lt;&gt;0,K188&lt;&gt;0),K189/$J188,0)</f>
        <v>1.0370729637151779</v>
      </c>
      <c r="L190" s="206">
        <f t="shared" ref="L190" si="131">IF(AND(L189&lt;&gt;0,L188&lt;&gt;0),L189/$J188,0)</f>
        <v>1.0643547849283095</v>
      </c>
      <c r="M190" s="206">
        <f t="shared" ref="M190" si="132">IF(AND(M189&lt;&gt;0,M188&lt;&gt;0),M189/$J188,0)</f>
        <v>1.079996362423838</v>
      </c>
      <c r="N190" s="206">
        <f t="shared" ref="N190" si="133">IF(AND(N189&lt;&gt;0,N188&lt;&gt;0),N189/$J188,0)</f>
        <v>0</v>
      </c>
      <c r="O190" s="206">
        <f t="shared" ref="O190" si="134">IF(AND(O189&lt;&gt;0,O188&lt;&gt;0),O189/$J188,0)</f>
        <v>0</v>
      </c>
      <c r="P190" s="206">
        <f t="shared" ref="P190" si="135">IF(AND(P189&lt;&gt;0,P188&lt;&gt;0),P189/$J188,0)</f>
        <v>0</v>
      </c>
      <c r="Q190" s="206">
        <f t="shared" ref="Q190" si="136">IF(AND(Q189&lt;&gt;0,Q188&lt;&gt;0),Q189/$J188,0)</f>
        <v>0</v>
      </c>
    </row>
    <row r="191" spans="1:20" s="209" customFormat="1" outlineLevel="1">
      <c r="A191" s="194"/>
      <c r="B191" s="181"/>
      <c r="C191" s="171"/>
      <c r="D191" s="172"/>
      <c r="E191" s="142"/>
      <c r="F191" s="142"/>
      <c r="G191" s="142"/>
      <c r="H191" s="142"/>
      <c r="I191" s="142"/>
      <c r="J191" s="142"/>
    </row>
    <row r="192" spans="1:20" s="209" customFormat="1" outlineLevel="1" collapsed="1">
      <c r="A192" s="194"/>
      <c r="B192" s="181" t="s">
        <v>542</v>
      </c>
      <c r="C192" s="171"/>
      <c r="D192" s="172"/>
      <c r="E192" s="142"/>
      <c r="F192" s="142"/>
      <c r="G192" s="142"/>
      <c r="H192" s="142"/>
      <c r="I192" s="142"/>
      <c r="J192" s="142"/>
    </row>
    <row r="193" spans="1:20" s="209" customFormat="1" hidden="1" outlineLevel="2">
      <c r="A193" s="194"/>
      <c r="B193" s="181"/>
      <c r="C193" s="171"/>
      <c r="D193" s="172"/>
      <c r="E193" s="142" t="str">
        <f t="shared" ref="E193" si="137" xml:space="preserve"> E$163</f>
        <v>CPIH index (actual) - FYA</v>
      </c>
      <c r="F193" s="142">
        <f t="shared" ref="F193" si="138" xml:space="preserve"> F$163</f>
        <v>0</v>
      </c>
      <c r="G193" s="142" t="str">
        <f t="shared" ref="G193" si="139" xml:space="preserve"> G$163</f>
        <v>Index</v>
      </c>
      <c r="H193" s="142">
        <f t="shared" ref="H193" si="140" xml:space="preserve"> H$163</f>
        <v>0</v>
      </c>
      <c r="I193" s="142">
        <f t="shared" ref="I193" si="141" xml:space="preserve"> I$163</f>
        <v>0</v>
      </c>
      <c r="J193" s="142">
        <f t="shared" ref="J193:Q193" si="142" xml:space="preserve"> J$163</f>
        <v>104.21666666666665</v>
      </c>
      <c r="K193" s="142">
        <f t="shared" si="142"/>
        <v>106.43333333333334</v>
      </c>
      <c r="L193" s="142">
        <f t="shared" si="142"/>
        <v>108.24166666666663</v>
      </c>
      <c r="M193" s="142">
        <f t="shared" si="142"/>
        <v>109.10833333333335</v>
      </c>
      <c r="N193" s="142">
        <f t="shared" si="142"/>
        <v>0</v>
      </c>
      <c r="O193" s="142">
        <f t="shared" si="142"/>
        <v>0</v>
      </c>
      <c r="P193" s="142">
        <f t="shared" si="142"/>
        <v>0</v>
      </c>
      <c r="Q193" s="142">
        <f t="shared" si="142"/>
        <v>0</v>
      </c>
    </row>
    <row r="194" spans="1:20" s="209" customFormat="1" hidden="1" outlineLevel="2">
      <c r="A194" s="194"/>
      <c r="B194" s="181"/>
      <c r="C194" s="171"/>
      <c r="D194" s="172"/>
      <c r="E194" s="195" t="str">
        <f t="shared" ref="E194" si="143" xml:space="preserve"> E$12</f>
        <v>Annual inflation flag</v>
      </c>
      <c r="F194" s="195">
        <f t="shared" ref="F194" si="144" xml:space="preserve"> F$12</f>
        <v>0</v>
      </c>
      <c r="G194" s="195" t="str">
        <f t="shared" ref="G194" si="145" xml:space="preserve"> G$12</f>
        <v>flag</v>
      </c>
      <c r="H194" s="195">
        <f t="shared" ref="H194" si="146" xml:space="preserve"> H$12</f>
        <v>0</v>
      </c>
      <c r="I194" s="195">
        <f t="shared" ref="I194" si="147" xml:space="preserve"> I$12</f>
        <v>0</v>
      </c>
      <c r="J194" s="195">
        <f t="shared" ref="J194:Q194" si="148" xml:space="preserve"> J$12</f>
        <v>0</v>
      </c>
      <c r="K194" s="195">
        <f t="shared" si="148"/>
        <v>1</v>
      </c>
      <c r="L194" s="195">
        <f t="shared" si="148"/>
        <v>1</v>
      </c>
      <c r="M194" s="195">
        <f t="shared" si="148"/>
        <v>1</v>
      </c>
      <c r="N194" s="195">
        <f t="shared" si="148"/>
        <v>1</v>
      </c>
      <c r="O194" s="195">
        <f t="shared" si="148"/>
        <v>1</v>
      </c>
      <c r="P194" s="195">
        <f t="shared" si="148"/>
        <v>1</v>
      </c>
      <c r="Q194" s="195">
        <f t="shared" si="148"/>
        <v>1</v>
      </c>
    </row>
    <row r="195" spans="1:20" s="209" customFormat="1" hidden="1" outlineLevel="2">
      <c r="A195" s="194"/>
      <c r="B195" s="181"/>
      <c r="C195" s="171"/>
      <c r="D195" s="172"/>
      <c r="E195" s="201" t="s">
        <v>543</v>
      </c>
      <c r="F195" s="201"/>
      <c r="G195" s="201" t="s">
        <v>511</v>
      </c>
      <c r="H195" s="201"/>
      <c r="I195" s="201"/>
      <c r="J195" s="206">
        <f t="shared" ref="J195:Q195" si="149">IF(AND(J193&lt;&gt;0,J194),J193/I193,0)</f>
        <v>0</v>
      </c>
      <c r="K195" s="206">
        <f t="shared" si="149"/>
        <v>1.0212697905005599</v>
      </c>
      <c r="L195" s="206">
        <f t="shared" si="149"/>
        <v>1.0169902912621356</v>
      </c>
      <c r="M195" s="206">
        <f>IF(AND(M193&lt;&gt;0,M194),M193/L193,0)</f>
        <v>1.0080067749634312</v>
      </c>
      <c r="N195" s="206">
        <f t="shared" si="149"/>
        <v>0</v>
      </c>
      <c r="O195" s="206">
        <f t="shared" si="149"/>
        <v>0</v>
      </c>
      <c r="P195" s="206">
        <f t="shared" si="149"/>
        <v>0</v>
      </c>
      <c r="Q195" s="206">
        <f t="shared" si="149"/>
        <v>0</v>
      </c>
    </row>
    <row r="196" spans="1:20" s="209" customFormat="1" hidden="1" outlineLevel="2">
      <c r="A196" s="194"/>
      <c r="B196" s="181"/>
      <c r="C196" s="171"/>
      <c r="D196" s="172"/>
      <c r="E196" s="201"/>
      <c r="F196" s="201"/>
      <c r="G196" s="201"/>
      <c r="H196" s="201"/>
      <c r="I196" s="201"/>
      <c r="J196" s="206"/>
    </row>
    <row r="197" spans="1:20" s="209" customFormat="1" hidden="1" outlineLevel="2">
      <c r="A197" s="194"/>
      <c r="B197" s="181"/>
      <c r="C197" s="171"/>
      <c r="D197" s="172"/>
      <c r="E197" s="142" t="str">
        <f t="shared" ref="E197:Q197" si="150" xml:space="preserve"> E$163</f>
        <v>CPIH index (actual) - FYA</v>
      </c>
      <c r="F197" s="142">
        <f t="shared" si="150"/>
        <v>0</v>
      </c>
      <c r="G197" s="142" t="str">
        <f t="shared" si="150"/>
        <v>Index</v>
      </c>
      <c r="H197" s="142">
        <f t="shared" si="150"/>
        <v>0</v>
      </c>
      <c r="I197" s="142">
        <f t="shared" si="150"/>
        <v>0</v>
      </c>
      <c r="J197" s="142">
        <f t="shared" si="150"/>
        <v>104.21666666666665</v>
      </c>
      <c r="K197" s="142">
        <f t="shared" si="150"/>
        <v>106.43333333333334</v>
      </c>
      <c r="L197" s="142">
        <f t="shared" si="150"/>
        <v>108.24166666666663</v>
      </c>
      <c r="M197" s="142">
        <f t="shared" si="150"/>
        <v>109.10833333333335</v>
      </c>
      <c r="N197" s="142">
        <f t="shared" si="150"/>
        <v>0</v>
      </c>
      <c r="O197" s="142">
        <f t="shared" si="150"/>
        <v>0</v>
      </c>
      <c r="P197" s="142">
        <f t="shared" si="150"/>
        <v>0</v>
      </c>
      <c r="Q197" s="142">
        <f t="shared" si="150"/>
        <v>0</v>
      </c>
    </row>
    <row r="198" spans="1:20" s="209" customFormat="1" hidden="1" outlineLevel="2">
      <c r="A198" s="194"/>
      <c r="B198" s="181"/>
      <c r="C198" s="171"/>
      <c r="D198" s="172"/>
      <c r="E198" s="195" t="str">
        <f t="shared" ref="E198:I198" si="151" xml:space="preserve"> E$13</f>
        <v>Cumulative inflation flag</v>
      </c>
      <c r="F198" s="195">
        <f t="shared" si="151"/>
        <v>0</v>
      </c>
      <c r="G198" s="195" t="str">
        <f t="shared" si="151"/>
        <v>flag</v>
      </c>
      <c r="H198" s="195">
        <f t="shared" si="151"/>
        <v>0</v>
      </c>
      <c r="I198" s="195">
        <f t="shared" si="151"/>
        <v>0</v>
      </c>
      <c r="J198" s="195">
        <f t="shared" ref="J198:Q198" si="152" xml:space="preserve"> J$13</f>
        <v>1</v>
      </c>
      <c r="K198" s="195">
        <f t="shared" si="152"/>
        <v>1</v>
      </c>
      <c r="L198" s="195">
        <f t="shared" si="152"/>
        <v>1</v>
      </c>
      <c r="M198" s="195">
        <f t="shared" si="152"/>
        <v>1</v>
      </c>
      <c r="N198" s="195">
        <f t="shared" si="152"/>
        <v>1</v>
      </c>
      <c r="O198" s="195">
        <f t="shared" si="152"/>
        <v>1</v>
      </c>
      <c r="P198" s="195">
        <f t="shared" si="152"/>
        <v>1</v>
      </c>
      <c r="Q198" s="195">
        <f t="shared" si="152"/>
        <v>1</v>
      </c>
    </row>
    <row r="199" spans="1:20" s="263" customFormat="1" hidden="1" outlineLevel="2">
      <c r="A199" s="213"/>
      <c r="B199" s="214"/>
      <c r="C199" s="214"/>
      <c r="D199" s="213"/>
      <c r="E199" s="215" t="s">
        <v>544</v>
      </c>
      <c r="F199" s="215"/>
      <c r="G199" s="215" t="s">
        <v>511</v>
      </c>
      <c r="H199" s="215"/>
      <c r="I199" s="215"/>
      <c r="J199" s="216">
        <f>IF(AND(J197&lt;&gt;0,J$13),J197/$J197,0)</f>
        <v>1</v>
      </c>
      <c r="K199" s="216">
        <f t="shared" ref="K199:Q199" si="153">IF(AND(K197&lt;&gt;0,K$13),K197/$J197,0)</f>
        <v>1.0212697905005599</v>
      </c>
      <c r="L199" s="216">
        <f t="shared" si="153"/>
        <v>1.0386214616983847</v>
      </c>
      <c r="M199" s="216">
        <f>IF(AND(M197&lt;&gt;0,M$13),M197/$J197,0)</f>
        <v>1.0469374700143934</v>
      </c>
      <c r="N199" s="216">
        <f t="shared" si="153"/>
        <v>0</v>
      </c>
      <c r="O199" s="216">
        <f t="shared" si="153"/>
        <v>0</v>
      </c>
      <c r="P199" s="216">
        <f t="shared" si="153"/>
        <v>0</v>
      </c>
      <c r="Q199" s="216">
        <f t="shared" si="153"/>
        <v>0</v>
      </c>
    </row>
    <row r="200" spans="1:20" s="209" customFormat="1" outlineLevel="1">
      <c r="A200" s="194"/>
      <c r="B200" s="181"/>
      <c r="C200" s="171"/>
      <c r="D200" s="172"/>
      <c r="E200" s="142"/>
      <c r="F200" s="142"/>
      <c r="G200" s="142"/>
      <c r="H200" s="142"/>
      <c r="I200" s="142"/>
      <c r="J200" s="142"/>
    </row>
    <row r="201" spans="1:20" s="209" customFormat="1" outlineLevel="1" collapsed="1">
      <c r="A201" s="194"/>
      <c r="B201" s="181" t="s">
        <v>535</v>
      </c>
      <c r="C201" s="171"/>
      <c r="D201" s="172"/>
      <c r="E201" s="142"/>
      <c r="F201" s="142"/>
      <c r="G201" s="142"/>
      <c r="H201" s="142"/>
      <c r="I201" s="142"/>
      <c r="J201" s="142"/>
    </row>
    <row r="202" spans="1:20" s="183" customFormat="1" hidden="1" outlineLevel="2">
      <c r="A202" s="180"/>
      <c r="B202" s="207"/>
      <c r="C202" s="207"/>
      <c r="D202" s="180"/>
      <c r="E202" s="182" t="str">
        <f>Inp!E$83</f>
        <v>CPIH index (actual) - March</v>
      </c>
      <c r="F202" s="183">
        <f>Inp!F$83</f>
        <v>0</v>
      </c>
      <c r="G202" s="182" t="str">
        <f>Inp!G$83</f>
        <v>Index</v>
      </c>
      <c r="H202" s="208">
        <f>Inp!H$83</f>
        <v>0</v>
      </c>
      <c r="I202" s="208">
        <f>Inp!I$83</f>
        <v>0</v>
      </c>
      <c r="J202" s="182">
        <f>Inp!J$83</f>
        <v>105.1</v>
      </c>
      <c r="K202" s="182">
        <f>Inp!K$83</f>
        <v>107</v>
      </c>
      <c r="L202" s="182">
        <f>Inp!L$83</f>
        <v>108.6</v>
      </c>
      <c r="M202" s="182">
        <f>Inp!M$83</f>
        <v>109.7</v>
      </c>
      <c r="N202" s="182">
        <f>Inp!N$83</f>
        <v>0</v>
      </c>
      <c r="O202" s="182">
        <f>Inp!O$83</f>
        <v>0</v>
      </c>
      <c r="P202" s="182">
        <f>Inp!P$83</f>
        <v>0</v>
      </c>
      <c r="Q202" s="182">
        <f>Inp!Q$83</f>
        <v>0</v>
      </c>
      <c r="R202" s="182"/>
      <c r="S202" s="182"/>
      <c r="T202" s="182"/>
    </row>
    <row r="203" spans="1:20" s="209" customFormat="1" hidden="1" outlineLevel="2">
      <c r="A203" s="194"/>
      <c r="B203" s="181"/>
      <c r="C203" s="171"/>
      <c r="D203" s="172"/>
      <c r="E203" s="195" t="str">
        <f t="shared" ref="E203:I203" si="154" xml:space="preserve"> E$12</f>
        <v>Annual inflation flag</v>
      </c>
      <c r="F203" s="195">
        <f t="shared" si="154"/>
        <v>0</v>
      </c>
      <c r="G203" s="195" t="str">
        <f t="shared" si="154"/>
        <v>flag</v>
      </c>
      <c r="H203" s="195">
        <f t="shared" si="154"/>
        <v>0</v>
      </c>
      <c r="I203" s="195">
        <f t="shared" si="154"/>
        <v>0</v>
      </c>
      <c r="J203" s="195">
        <f t="shared" ref="J203:Q203" si="155" xml:space="preserve"> J$12</f>
        <v>0</v>
      </c>
      <c r="K203" s="195">
        <f t="shared" si="155"/>
        <v>1</v>
      </c>
      <c r="L203" s="195">
        <f t="shared" si="155"/>
        <v>1</v>
      </c>
      <c r="M203" s="195">
        <f t="shared" si="155"/>
        <v>1</v>
      </c>
      <c r="N203" s="195">
        <f t="shared" si="155"/>
        <v>1</v>
      </c>
      <c r="O203" s="195">
        <f t="shared" si="155"/>
        <v>1</v>
      </c>
      <c r="P203" s="195">
        <f t="shared" si="155"/>
        <v>1</v>
      </c>
      <c r="Q203" s="195">
        <f t="shared" si="155"/>
        <v>1</v>
      </c>
    </row>
    <row r="204" spans="1:20" s="263" customFormat="1" hidden="1" outlineLevel="2">
      <c r="A204" s="213"/>
      <c r="B204" s="214"/>
      <c r="C204" s="214"/>
      <c r="D204" s="213"/>
      <c r="E204" s="215" t="s">
        <v>545</v>
      </c>
      <c r="F204" s="215"/>
      <c r="G204" s="215" t="s">
        <v>511</v>
      </c>
      <c r="H204" s="215"/>
      <c r="I204" s="215"/>
      <c r="J204" s="216">
        <f t="shared" ref="J204:Q204" si="156">IF(AND(J202&lt;&gt;0,J203),J202/I202,0)</f>
        <v>0</v>
      </c>
      <c r="K204" s="216">
        <f t="shared" si="156"/>
        <v>1.0180780209324454</v>
      </c>
      <c r="L204" s="216">
        <f t="shared" si="156"/>
        <v>1.0149532710280373</v>
      </c>
      <c r="M204" s="216">
        <f t="shared" si="156"/>
        <v>1.0101289134438307</v>
      </c>
      <c r="N204" s="216">
        <f t="shared" si="156"/>
        <v>0</v>
      </c>
      <c r="O204" s="216">
        <f t="shared" si="156"/>
        <v>0</v>
      </c>
      <c r="P204" s="216">
        <f t="shared" si="156"/>
        <v>0</v>
      </c>
      <c r="Q204" s="216">
        <f t="shared" si="156"/>
        <v>0</v>
      </c>
    </row>
    <row r="205" spans="1:20" s="209" customFormat="1" hidden="1" outlineLevel="2">
      <c r="A205" s="194"/>
      <c r="B205" s="181"/>
      <c r="C205" s="171"/>
      <c r="D205" s="172"/>
      <c r="E205" s="142"/>
      <c r="F205" s="142"/>
      <c r="G205" s="142"/>
      <c r="H205" s="142"/>
      <c r="I205" s="142"/>
      <c r="J205" s="142"/>
    </row>
    <row r="206" spans="1:20" s="183" customFormat="1" hidden="1" outlineLevel="2">
      <c r="A206" s="180"/>
      <c r="B206" s="207"/>
      <c r="C206" s="207"/>
      <c r="D206" s="180"/>
      <c r="E206" s="182" t="str">
        <f>Inp!E$83</f>
        <v>CPIH index (actual) - March</v>
      </c>
      <c r="F206" s="183">
        <f>Inp!F$83</f>
        <v>0</v>
      </c>
      <c r="G206" s="182" t="str">
        <f>Inp!G$83</f>
        <v>Index</v>
      </c>
      <c r="H206" s="208">
        <f>Inp!H$83</f>
        <v>0</v>
      </c>
      <c r="I206" s="208">
        <f>Inp!I$83</f>
        <v>0</v>
      </c>
      <c r="J206" s="182">
        <f>Inp!J$83</f>
        <v>105.1</v>
      </c>
      <c r="K206" s="182">
        <f>Inp!K$83</f>
        <v>107</v>
      </c>
      <c r="L206" s="182">
        <f>Inp!L$83</f>
        <v>108.6</v>
      </c>
      <c r="M206" s="182">
        <f>Inp!M$83</f>
        <v>109.7</v>
      </c>
      <c r="N206" s="182">
        <f>Inp!N$83</f>
        <v>0</v>
      </c>
      <c r="O206" s="182">
        <f>Inp!O$83</f>
        <v>0</v>
      </c>
      <c r="P206" s="182">
        <f>Inp!P$83</f>
        <v>0</v>
      </c>
      <c r="Q206" s="182">
        <f>Inp!Q$83</f>
        <v>0</v>
      </c>
      <c r="R206" s="182"/>
      <c r="S206" s="182"/>
      <c r="T206" s="182"/>
    </row>
    <row r="207" spans="1:20" s="209" customFormat="1" hidden="1" outlineLevel="2">
      <c r="A207" s="194"/>
      <c r="B207" s="181"/>
      <c r="C207" s="171"/>
      <c r="D207" s="172"/>
      <c r="E207" s="195" t="str">
        <f t="shared" ref="E207:I207" si="157" xml:space="preserve"> E$13</f>
        <v>Cumulative inflation flag</v>
      </c>
      <c r="F207" s="195">
        <f t="shared" si="157"/>
        <v>0</v>
      </c>
      <c r="G207" s="195" t="str">
        <f t="shared" si="157"/>
        <v>flag</v>
      </c>
      <c r="H207" s="195">
        <f t="shared" si="157"/>
        <v>0</v>
      </c>
      <c r="I207" s="195">
        <f t="shared" si="157"/>
        <v>0</v>
      </c>
      <c r="J207" s="195">
        <f t="shared" ref="J207:Q207" si="158" xml:space="preserve"> J$13</f>
        <v>1</v>
      </c>
      <c r="K207" s="195">
        <f t="shared" si="158"/>
        <v>1</v>
      </c>
      <c r="L207" s="195">
        <f t="shared" si="158"/>
        <v>1</v>
      </c>
      <c r="M207" s="195">
        <f t="shared" si="158"/>
        <v>1</v>
      </c>
      <c r="N207" s="195">
        <f t="shared" si="158"/>
        <v>1</v>
      </c>
      <c r="O207" s="195">
        <f t="shared" si="158"/>
        <v>1</v>
      </c>
      <c r="P207" s="195">
        <f t="shared" si="158"/>
        <v>1</v>
      </c>
      <c r="Q207" s="195">
        <f t="shared" si="158"/>
        <v>1</v>
      </c>
    </row>
    <row r="208" spans="1:20" s="209" customFormat="1" hidden="1" outlineLevel="2">
      <c r="A208" s="194"/>
      <c r="B208" s="181"/>
      <c r="C208" s="171"/>
      <c r="D208" s="172"/>
      <c r="E208" s="201" t="s">
        <v>546</v>
      </c>
      <c r="F208" s="142"/>
      <c r="G208" s="142" t="s">
        <v>511</v>
      </c>
      <c r="H208" s="142"/>
      <c r="I208" s="142"/>
      <c r="J208" s="206">
        <f t="shared" ref="J208:Q208" si="159">IF(AND(J206&lt;&gt;0,J$13),J206/$J206,0)</f>
        <v>1</v>
      </c>
      <c r="K208" s="206">
        <f t="shared" si="159"/>
        <v>1.0180780209324454</v>
      </c>
      <c r="L208" s="206">
        <f t="shared" si="159"/>
        <v>1.0333016175071361</v>
      </c>
      <c r="M208" s="206">
        <f t="shared" si="159"/>
        <v>1.0437678401522361</v>
      </c>
      <c r="N208" s="206">
        <f t="shared" si="159"/>
        <v>0</v>
      </c>
      <c r="O208" s="206">
        <f t="shared" si="159"/>
        <v>0</v>
      </c>
      <c r="P208" s="206">
        <f t="shared" si="159"/>
        <v>0</v>
      </c>
      <c r="Q208" s="206">
        <f t="shared" si="159"/>
        <v>0</v>
      </c>
    </row>
    <row r="209" spans="1:20" s="142" customFormat="1" hidden="1" outlineLevel="2">
      <c r="A209" s="194"/>
      <c r="B209" s="181"/>
      <c r="C209" s="171"/>
      <c r="D209" s="172"/>
      <c r="E209" s="201"/>
      <c r="J209" s="206"/>
      <c r="K209" s="206"/>
      <c r="L209" s="206"/>
      <c r="M209" s="206"/>
      <c r="N209" s="206"/>
      <c r="O209" s="206"/>
      <c r="P209" s="206"/>
      <c r="Q209" s="206"/>
    </row>
    <row r="210" spans="1:20" s="142" customFormat="1" hidden="1" outlineLevel="2">
      <c r="A210" s="194"/>
      <c r="B210" s="181"/>
      <c r="C210" s="171"/>
      <c r="D210" s="172"/>
      <c r="E210" s="142" t="str">
        <f t="shared" ref="E210:Q210" si="160" xml:space="preserve"> E$163</f>
        <v>CPIH index (actual) - FYA</v>
      </c>
      <c r="F210" s="142">
        <f t="shared" si="160"/>
        <v>0</v>
      </c>
      <c r="G210" s="142" t="str">
        <f t="shared" si="160"/>
        <v>Index</v>
      </c>
      <c r="H210" s="142">
        <f t="shared" si="160"/>
        <v>0</v>
      </c>
      <c r="I210" s="142">
        <f t="shared" si="160"/>
        <v>0</v>
      </c>
      <c r="J210" s="142">
        <f t="shared" si="160"/>
        <v>104.21666666666665</v>
      </c>
      <c r="K210" s="142">
        <f t="shared" si="160"/>
        <v>106.43333333333334</v>
      </c>
      <c r="L210" s="142">
        <f t="shared" si="160"/>
        <v>108.24166666666663</v>
      </c>
      <c r="M210" s="142">
        <f t="shared" si="160"/>
        <v>109.10833333333335</v>
      </c>
      <c r="N210" s="142">
        <f t="shared" si="160"/>
        <v>0</v>
      </c>
      <c r="O210" s="142">
        <f t="shared" si="160"/>
        <v>0</v>
      </c>
      <c r="P210" s="142">
        <f t="shared" si="160"/>
        <v>0</v>
      </c>
      <c r="Q210" s="142">
        <f t="shared" si="160"/>
        <v>0</v>
      </c>
    </row>
    <row r="211" spans="1:20" s="183" customFormat="1" hidden="1" outlineLevel="2">
      <c r="A211" s="180"/>
      <c r="B211" s="207"/>
      <c r="C211" s="207"/>
      <c r="D211" s="180"/>
      <c r="E211" s="182" t="str">
        <f xml:space="preserve"> Inp!E$83</f>
        <v>CPIH index (actual) - March</v>
      </c>
      <c r="F211" s="182">
        <f xml:space="preserve"> Inp!F$83</f>
        <v>0</v>
      </c>
      <c r="G211" s="182" t="str">
        <f xml:space="preserve"> Inp!G$83</f>
        <v>Index</v>
      </c>
      <c r="H211" s="182">
        <f xml:space="preserve"> Inp!H$83</f>
        <v>0</v>
      </c>
      <c r="I211" s="182">
        <f xml:space="preserve"> Inp!I$83</f>
        <v>0</v>
      </c>
      <c r="J211" s="182">
        <f xml:space="preserve"> Inp!J$83</f>
        <v>105.1</v>
      </c>
      <c r="K211" s="182">
        <f xml:space="preserve"> Inp!K$83</f>
        <v>107</v>
      </c>
      <c r="L211" s="182">
        <f xml:space="preserve"> Inp!L$83</f>
        <v>108.6</v>
      </c>
      <c r="M211" s="182">
        <f xml:space="preserve"> Inp!M$83</f>
        <v>109.7</v>
      </c>
      <c r="N211" s="182">
        <f xml:space="preserve"> Inp!N$83</f>
        <v>0</v>
      </c>
      <c r="O211" s="182">
        <f xml:space="preserve"> Inp!O$83</f>
        <v>0</v>
      </c>
      <c r="P211" s="182">
        <f xml:space="preserve"> Inp!P$83</f>
        <v>0</v>
      </c>
      <c r="Q211" s="182">
        <f xml:space="preserve"> Inp!Q$83</f>
        <v>0</v>
      </c>
      <c r="R211" s="182"/>
      <c r="S211" s="182"/>
      <c r="T211" s="182"/>
    </row>
    <row r="212" spans="1:20" s="215" customFormat="1" hidden="1" outlineLevel="2">
      <c r="A212" s="213"/>
      <c r="B212" s="214"/>
      <c r="C212" s="214"/>
      <c r="D212" s="213"/>
      <c r="E212" s="215" t="s">
        <v>547</v>
      </c>
      <c r="G212" s="215" t="s">
        <v>511</v>
      </c>
      <c r="J212" s="216">
        <f>IF(AND(J211&lt;&gt;0,J210&lt;&gt;0),J211/$J210,0)</f>
        <v>1.0084759315528546</v>
      </c>
      <c r="K212" s="216">
        <f t="shared" ref="K212" si="161">IF(AND(K211&lt;&gt;0,K210&lt;&gt;0),K211/$J210,0)</f>
        <v>1.0267071805533345</v>
      </c>
      <c r="L212" s="216">
        <f t="shared" ref="L212" si="162">IF(AND(L211&lt;&gt;0,L210&lt;&gt;0),L211/$J210,0)</f>
        <v>1.0420598112905806</v>
      </c>
      <c r="M212" s="216">
        <f t="shared" ref="M212" si="163">IF(AND(M211&lt;&gt;0,M210&lt;&gt;0),M211/$J210,0)</f>
        <v>1.0526147449224375</v>
      </c>
      <c r="N212" s="216">
        <f t="shared" ref="N212" si="164">IF(AND(N211&lt;&gt;0,N210&lt;&gt;0),N211/$J210,0)</f>
        <v>0</v>
      </c>
      <c r="O212" s="216">
        <f t="shared" ref="O212" si="165">IF(AND(O211&lt;&gt;0,O210&lt;&gt;0),O211/$J210,0)</f>
        <v>0</v>
      </c>
      <c r="P212" s="216">
        <f t="shared" ref="P212" si="166">IF(AND(P211&lt;&gt;0,P210&lt;&gt;0),P211/$J210,0)</f>
        <v>0</v>
      </c>
      <c r="Q212" s="216">
        <f t="shared" ref="Q212" si="167">IF(AND(Q211&lt;&gt;0,Q210&lt;&gt;0),Q211/$J210,0)</f>
        <v>0</v>
      </c>
    </row>
    <row r="213" spans="1:20" s="201" customFormat="1" outlineLevel="1">
      <c r="A213" s="199"/>
      <c r="B213" s="200"/>
      <c r="C213" s="200"/>
      <c r="D213" s="199"/>
      <c r="E213" s="197"/>
      <c r="G213" s="197"/>
      <c r="J213" s="197"/>
      <c r="K213" s="197"/>
      <c r="L213" s="197"/>
      <c r="M213" s="197"/>
      <c r="N213" s="197"/>
      <c r="O213" s="197"/>
      <c r="P213" s="197"/>
      <c r="Q213" s="197"/>
      <c r="R213" s="197"/>
      <c r="S213" s="197"/>
      <c r="T213" s="197"/>
    </row>
    <row r="214" spans="1:20" s="201" customFormat="1" outlineLevel="1" collapsed="1">
      <c r="A214" s="199"/>
      <c r="B214" s="200" t="s">
        <v>548</v>
      </c>
      <c r="C214" s="200"/>
      <c r="D214" s="199"/>
      <c r="E214" s="197"/>
      <c r="G214" s="197"/>
      <c r="J214" s="197"/>
      <c r="K214" s="197"/>
      <c r="L214" s="197"/>
      <c r="M214" s="197"/>
      <c r="N214" s="197"/>
      <c r="O214" s="197"/>
      <c r="P214" s="197"/>
      <c r="Q214" s="197"/>
      <c r="R214" s="197"/>
      <c r="S214" s="197"/>
      <c r="T214" s="197"/>
    </row>
    <row r="215" spans="1:20" s="201" customFormat="1" hidden="1" outlineLevel="2">
      <c r="A215" s="199"/>
      <c r="B215" s="200"/>
      <c r="C215" s="200"/>
      <c r="D215" s="199"/>
      <c r="E215" s="197"/>
      <c r="G215" s="197"/>
      <c r="J215" s="197"/>
      <c r="K215" s="197"/>
      <c r="L215" s="197"/>
      <c r="M215" s="197"/>
      <c r="N215" s="197"/>
      <c r="O215" s="197"/>
      <c r="P215" s="197"/>
      <c r="Q215" s="197"/>
      <c r="R215" s="197"/>
      <c r="S215" s="197"/>
      <c r="T215" s="197"/>
    </row>
    <row r="216" spans="1:20" s="201" customFormat="1" hidden="1" outlineLevel="2">
      <c r="A216" s="199"/>
      <c r="B216" s="200"/>
      <c r="C216" s="200"/>
      <c r="D216" s="199"/>
      <c r="E216" s="182" t="str">
        <f xml:space="preserve"> Inp!E$69</f>
        <v>RPI index (actual) - March</v>
      </c>
      <c r="F216" s="182">
        <f xml:space="preserve"> Inp!F$69</f>
        <v>0</v>
      </c>
      <c r="G216" s="182" t="str">
        <f xml:space="preserve"> Inp!G$69</f>
        <v>Index</v>
      </c>
      <c r="H216" s="182">
        <f xml:space="preserve"> Inp!H$69</f>
        <v>0</v>
      </c>
      <c r="I216" s="182">
        <f xml:space="preserve"> Inp!I$69</f>
        <v>0</v>
      </c>
      <c r="J216" s="182">
        <f xml:space="preserve"> Inp!J$69</f>
        <v>278.3</v>
      </c>
      <c r="K216" s="182">
        <f xml:space="preserve"> Inp!K$69</f>
        <v>285.10000000000002</v>
      </c>
      <c r="L216" s="182">
        <f xml:space="preserve"> Inp!L$69</f>
        <v>292.60000000000002</v>
      </c>
      <c r="M216" s="182">
        <f xml:space="preserve"> Inp!M$69</f>
        <v>296.89999999999998</v>
      </c>
      <c r="N216" s="182">
        <f xml:space="preserve"> Inp!N$69</f>
        <v>0</v>
      </c>
      <c r="O216" s="182">
        <f xml:space="preserve"> Inp!O$69</f>
        <v>0</v>
      </c>
      <c r="P216" s="182">
        <f xml:space="preserve"> Inp!P$69</f>
        <v>0</v>
      </c>
      <c r="Q216" s="182">
        <f xml:space="preserve"> Inp!Q$69</f>
        <v>0</v>
      </c>
      <c r="R216" s="197"/>
      <c r="S216" s="197"/>
      <c r="T216" s="197"/>
    </row>
    <row r="217" spans="1:20" s="201" customFormat="1" hidden="1" outlineLevel="2">
      <c r="A217" s="199"/>
      <c r="B217" s="200"/>
      <c r="C217" s="200"/>
      <c r="D217" s="199"/>
      <c r="E217" s="197" t="str">
        <f xml:space="preserve"> E$145</f>
        <v>RPI index (actual) - FYA</v>
      </c>
      <c r="F217" s="197">
        <f t="shared" ref="F217:Q217" si="168" xml:space="preserve"> F$145</f>
        <v>0</v>
      </c>
      <c r="G217" s="197" t="str">
        <f t="shared" si="168"/>
        <v>Index</v>
      </c>
      <c r="H217" s="197">
        <f t="shared" si="168"/>
        <v>0</v>
      </c>
      <c r="I217" s="197">
        <f t="shared" si="168"/>
        <v>0</v>
      </c>
      <c r="J217" s="197">
        <f t="shared" si="168"/>
        <v>274.90833333333336</v>
      </c>
      <c r="K217" s="197">
        <f t="shared" si="168"/>
        <v>283.30833333333334</v>
      </c>
      <c r="L217" s="197">
        <f t="shared" si="168"/>
        <v>290.64166666666665</v>
      </c>
      <c r="M217" s="197">
        <f t="shared" si="168"/>
        <v>294.16666666666669</v>
      </c>
      <c r="N217" s="197">
        <f t="shared" si="168"/>
        <v>0</v>
      </c>
      <c r="O217" s="197">
        <f t="shared" si="168"/>
        <v>0</v>
      </c>
      <c r="P217" s="197">
        <f t="shared" si="168"/>
        <v>0</v>
      </c>
      <c r="Q217" s="197">
        <f t="shared" si="168"/>
        <v>0</v>
      </c>
      <c r="R217" s="197"/>
      <c r="S217" s="197"/>
      <c r="T217" s="197"/>
    </row>
    <row r="218" spans="1:20" s="201" customFormat="1" hidden="1" outlineLevel="2">
      <c r="A218" s="199"/>
      <c r="B218" s="200"/>
      <c r="C218" s="200"/>
      <c r="D218" s="199"/>
      <c r="E218" s="182" t="str">
        <f xml:space="preserve"> Time!E$45</f>
        <v>1st Forecast Period Flag</v>
      </c>
      <c r="F218" s="182">
        <f xml:space="preserve"> Time!F$45</f>
        <v>0</v>
      </c>
      <c r="G218" s="273" t="str">
        <f xml:space="preserve"> Time!G$45</f>
        <v>flag</v>
      </c>
      <c r="H218" s="273">
        <f xml:space="preserve"> Time!H$45</f>
        <v>1</v>
      </c>
      <c r="I218" s="273">
        <f xml:space="preserve"> Time!I$45</f>
        <v>0</v>
      </c>
      <c r="J218" s="273">
        <f xml:space="preserve"> Time!J$45</f>
        <v>0</v>
      </c>
      <c r="K218" s="273">
        <f xml:space="preserve"> Time!K$45</f>
        <v>0</v>
      </c>
      <c r="L218" s="273">
        <f xml:space="preserve"> Time!L$45</f>
        <v>0</v>
      </c>
      <c r="M218" s="273">
        <f xml:space="preserve"> Time!M$45</f>
        <v>1</v>
      </c>
      <c r="N218" s="273">
        <f xml:space="preserve"> Time!N$45</f>
        <v>0</v>
      </c>
      <c r="O218" s="273">
        <f xml:space="preserve"> Time!O$45</f>
        <v>0</v>
      </c>
      <c r="P218" s="273">
        <f xml:space="preserve"> Time!P$45</f>
        <v>0</v>
      </c>
      <c r="Q218" s="273">
        <f xml:space="preserve"> Time!Q$45</f>
        <v>0</v>
      </c>
      <c r="R218" s="197"/>
      <c r="S218" s="197"/>
      <c r="T218" s="197"/>
    </row>
    <row r="219" spans="1:20" s="201" customFormat="1" hidden="1" outlineLevel="2">
      <c r="A219" s="199"/>
      <c r="B219" s="200"/>
      <c r="C219" s="200"/>
      <c r="D219" s="199"/>
      <c r="E219" s="197" t="s">
        <v>549</v>
      </c>
      <c r="F219" s="197"/>
      <c r="G219" s="197" t="s">
        <v>511</v>
      </c>
      <c r="H219" s="268"/>
      <c r="I219" s="268"/>
      <c r="J219" s="268">
        <f t="shared" ref="J219" si="169" xml:space="preserve"> IFERROR((J217 / I216) * J218, 0)</f>
        <v>0</v>
      </c>
      <c r="K219" s="268">
        <f t="shared" ref="K219" si="170" xml:space="preserve"> IFERROR((K217 / J216) * K218, 0)</f>
        <v>0</v>
      </c>
      <c r="L219" s="268">
        <f t="shared" ref="L219" si="171" xml:space="preserve"> IFERROR((L217 / K216) * L218, 0)</f>
        <v>0</v>
      </c>
      <c r="M219" s="268">
        <f t="shared" ref="M219" si="172" xml:space="preserve"> IFERROR((M217 / L216) * M218, 0)</f>
        <v>1.005354294827979</v>
      </c>
      <c r="N219" s="268">
        <f t="shared" ref="N219" si="173" xml:space="preserve"> IFERROR((N217 / M216) * N218, 0)</f>
        <v>0</v>
      </c>
      <c r="O219" s="268">
        <f t="shared" ref="O219" si="174" xml:space="preserve"> IFERROR((O217 / N216) * O218, 0)</f>
        <v>0</v>
      </c>
      <c r="P219" s="268">
        <f t="shared" ref="P219" si="175" xml:space="preserve"> IFERROR((P217 / O216) * P218, 0)</f>
        <v>0</v>
      </c>
      <c r="Q219" s="268">
        <f t="shared" ref="Q219" si="176" xml:space="preserve"> IFERROR((Q217 / P216) * Q218, 0)</f>
        <v>0</v>
      </c>
      <c r="R219" s="197"/>
      <c r="S219" s="197"/>
      <c r="T219" s="197"/>
    </row>
    <row r="220" spans="1:20" s="201" customFormat="1" hidden="1" outlineLevel="2">
      <c r="A220" s="199"/>
      <c r="B220" s="200"/>
      <c r="C220" s="200"/>
      <c r="D220" s="199"/>
      <c r="E220" s="197"/>
      <c r="G220" s="197"/>
      <c r="J220" s="197"/>
      <c r="K220" s="197"/>
      <c r="L220" s="197"/>
      <c r="M220" s="197"/>
      <c r="N220" s="197"/>
      <c r="O220" s="197"/>
      <c r="P220" s="197"/>
      <c r="Q220" s="197"/>
      <c r="R220" s="197"/>
      <c r="S220" s="197"/>
      <c r="T220" s="197"/>
    </row>
    <row r="221" spans="1:20" s="201" customFormat="1" hidden="1" outlineLevel="2">
      <c r="A221" s="199"/>
      <c r="B221" s="200"/>
      <c r="C221" s="200"/>
      <c r="D221" s="199"/>
      <c r="E221" s="182" t="str">
        <f xml:space="preserve"> Inp!E$83</f>
        <v>CPIH index (actual) - March</v>
      </c>
      <c r="F221" s="182">
        <f xml:space="preserve"> Inp!F$83</f>
        <v>0</v>
      </c>
      <c r="G221" s="182" t="str">
        <f xml:space="preserve"> Inp!G$83</f>
        <v>Index</v>
      </c>
      <c r="H221" s="182">
        <f xml:space="preserve"> Inp!H$83</f>
        <v>0</v>
      </c>
      <c r="I221" s="182">
        <f xml:space="preserve"> Inp!I$83</f>
        <v>0</v>
      </c>
      <c r="J221" s="182">
        <f xml:space="preserve"> Inp!J$83</f>
        <v>105.1</v>
      </c>
      <c r="K221" s="182">
        <f xml:space="preserve"> Inp!K$83</f>
        <v>107</v>
      </c>
      <c r="L221" s="182">
        <f xml:space="preserve"> Inp!L$83</f>
        <v>108.6</v>
      </c>
      <c r="M221" s="182">
        <f xml:space="preserve"> Inp!M$83</f>
        <v>109.7</v>
      </c>
      <c r="N221" s="182">
        <f xml:space="preserve"> Inp!N$83</f>
        <v>0</v>
      </c>
      <c r="O221" s="182">
        <f xml:space="preserve"> Inp!O$83</f>
        <v>0</v>
      </c>
      <c r="P221" s="182">
        <f xml:space="preserve"> Inp!P$83</f>
        <v>0</v>
      </c>
      <c r="Q221" s="182">
        <f xml:space="preserve"> Inp!Q$83</f>
        <v>0</v>
      </c>
      <c r="R221" s="197"/>
      <c r="S221" s="197"/>
      <c r="T221" s="197"/>
    </row>
    <row r="222" spans="1:20" s="201" customFormat="1" hidden="1" outlineLevel="2">
      <c r="A222" s="199"/>
      <c r="B222" s="200"/>
      <c r="C222" s="200"/>
      <c r="D222" s="199"/>
      <c r="E222" s="197" t="str">
        <f xml:space="preserve"> E$163</f>
        <v>CPIH index (actual) - FYA</v>
      </c>
      <c r="F222" s="197">
        <f t="shared" ref="F222:Q222" si="177" xml:space="preserve"> F$163</f>
        <v>0</v>
      </c>
      <c r="G222" s="197" t="str">
        <f t="shared" si="177"/>
        <v>Index</v>
      </c>
      <c r="H222" s="197">
        <f t="shared" si="177"/>
        <v>0</v>
      </c>
      <c r="I222" s="197">
        <f t="shared" si="177"/>
        <v>0</v>
      </c>
      <c r="J222" s="197">
        <f t="shared" si="177"/>
        <v>104.21666666666665</v>
      </c>
      <c r="K222" s="197">
        <f t="shared" si="177"/>
        <v>106.43333333333334</v>
      </c>
      <c r="L222" s="197">
        <f t="shared" si="177"/>
        <v>108.24166666666663</v>
      </c>
      <c r="M222" s="197">
        <f t="shared" si="177"/>
        <v>109.10833333333335</v>
      </c>
      <c r="N222" s="197">
        <f t="shared" si="177"/>
        <v>0</v>
      </c>
      <c r="O222" s="197">
        <f t="shared" si="177"/>
        <v>0</v>
      </c>
      <c r="P222" s="197">
        <f t="shared" si="177"/>
        <v>0</v>
      </c>
      <c r="Q222" s="197">
        <f t="shared" si="177"/>
        <v>0</v>
      </c>
      <c r="R222" s="197"/>
      <c r="S222" s="197"/>
      <c r="T222" s="197"/>
    </row>
    <row r="223" spans="1:20" s="201" customFormat="1" hidden="1" outlineLevel="2">
      <c r="A223" s="199"/>
      <c r="B223" s="200"/>
      <c r="C223" s="200"/>
      <c r="D223" s="199"/>
      <c r="E223" s="182" t="str">
        <f xml:space="preserve"> Time!E$45</f>
        <v>1st Forecast Period Flag</v>
      </c>
      <c r="F223" s="182">
        <f xml:space="preserve"> Time!F$45</f>
        <v>0</v>
      </c>
      <c r="G223" s="273" t="str">
        <f xml:space="preserve"> Time!G$45</f>
        <v>flag</v>
      </c>
      <c r="H223" s="273">
        <f xml:space="preserve"> Time!H$45</f>
        <v>1</v>
      </c>
      <c r="I223" s="273">
        <f xml:space="preserve"> Time!I$45</f>
        <v>0</v>
      </c>
      <c r="J223" s="273">
        <f xml:space="preserve"> Time!J$45</f>
        <v>0</v>
      </c>
      <c r="K223" s="273">
        <f xml:space="preserve"> Time!K$45</f>
        <v>0</v>
      </c>
      <c r="L223" s="273">
        <f xml:space="preserve"> Time!L$45</f>
        <v>0</v>
      </c>
      <c r="M223" s="273">
        <f xml:space="preserve"> Time!M$45</f>
        <v>1</v>
      </c>
      <c r="N223" s="273">
        <f xml:space="preserve"> Time!N$45</f>
        <v>0</v>
      </c>
      <c r="O223" s="273">
        <f xml:space="preserve"> Time!O$45</f>
        <v>0</v>
      </c>
      <c r="P223" s="273">
        <f xml:space="preserve"> Time!P$45</f>
        <v>0</v>
      </c>
      <c r="Q223" s="273">
        <f xml:space="preserve"> Time!Q$45</f>
        <v>0</v>
      </c>
      <c r="R223" s="197"/>
      <c r="S223" s="197"/>
      <c r="T223" s="197"/>
    </row>
    <row r="224" spans="1:20" s="201" customFormat="1" hidden="1" outlineLevel="2">
      <c r="A224" s="199"/>
      <c r="B224" s="200"/>
      <c r="C224" s="200"/>
      <c r="D224" s="199"/>
      <c r="E224" s="197" t="s">
        <v>550</v>
      </c>
      <c r="F224" s="197"/>
      <c r="G224" s="197" t="s">
        <v>511</v>
      </c>
      <c r="H224" s="268"/>
      <c r="I224" s="268"/>
      <c r="J224" s="268">
        <f t="shared" ref="J224" si="178" xml:space="preserve"> IFERROR((J222 / I221) * J223, 0)</f>
        <v>0</v>
      </c>
      <c r="K224" s="268">
        <f t="shared" ref="K224" si="179" xml:space="preserve"> IFERROR((K222 / J221) * K223, 0)</f>
        <v>0</v>
      </c>
      <c r="L224" s="268">
        <f t="shared" ref="L224" si="180" xml:space="preserve"> IFERROR((L222 / K221) * L223, 0)</f>
        <v>0</v>
      </c>
      <c r="M224" s="268">
        <f t="shared" ref="M224" si="181" xml:space="preserve"> IFERROR((M222 / L221) * M223, 0)</f>
        <v>1.0046807857581339</v>
      </c>
      <c r="N224" s="268">
        <f t="shared" ref="N224" si="182" xml:space="preserve"> IFERROR((N222 / M221) * N223, 0)</f>
        <v>0</v>
      </c>
      <c r="O224" s="268">
        <f t="shared" ref="O224" si="183" xml:space="preserve"> IFERROR((O222 / N221) * O223, 0)</f>
        <v>0</v>
      </c>
      <c r="P224" s="268">
        <f t="shared" ref="P224" si="184" xml:space="preserve"> IFERROR((P222 / O221) * P223, 0)</f>
        <v>0</v>
      </c>
      <c r="Q224" s="268">
        <f t="shared" ref="Q224" si="185" xml:space="preserve"> IFERROR((Q222 / P221) * Q223, 0)</f>
        <v>0</v>
      </c>
      <c r="R224" s="197"/>
      <c r="S224" s="197"/>
      <c r="T224" s="197"/>
    </row>
    <row r="225" spans="1:20" s="201" customFormat="1" hidden="1" outlineLevel="2">
      <c r="A225" s="199"/>
      <c r="B225" s="200"/>
      <c r="C225" s="200"/>
      <c r="D225" s="199"/>
      <c r="E225" s="197"/>
      <c r="G225" s="197"/>
      <c r="J225" s="197"/>
      <c r="K225" s="197"/>
      <c r="L225" s="197"/>
      <c r="M225" s="197"/>
      <c r="N225" s="197"/>
      <c r="O225" s="197"/>
      <c r="P225" s="197"/>
      <c r="Q225" s="197"/>
      <c r="R225" s="197"/>
      <c r="S225" s="197"/>
      <c r="T225" s="197"/>
    </row>
    <row r="226" spans="1:20" s="201" customFormat="1" hidden="1" outlineLevel="2">
      <c r="A226" s="199"/>
      <c r="B226" s="200"/>
      <c r="C226" s="200"/>
      <c r="D226" s="199"/>
      <c r="E226" s="197" t="str">
        <f xml:space="preserve"> E$219</f>
        <v>RPI growth (actual) - RPI growth from 2019-20 FYE to 2020-21 FYA</v>
      </c>
      <c r="F226" s="197">
        <f t="shared" ref="F226:Q226" si="186" xml:space="preserve"> F$219</f>
        <v>0</v>
      </c>
      <c r="G226" s="197" t="str">
        <f t="shared" si="186"/>
        <v>Factor</v>
      </c>
      <c r="H226" s="268">
        <f t="shared" si="186"/>
        <v>0</v>
      </c>
      <c r="I226" s="268">
        <f t="shared" si="186"/>
        <v>0</v>
      </c>
      <c r="J226" s="268">
        <f t="shared" si="186"/>
        <v>0</v>
      </c>
      <c r="K226" s="268">
        <f t="shared" si="186"/>
        <v>0</v>
      </c>
      <c r="L226" s="268">
        <f t="shared" si="186"/>
        <v>0</v>
      </c>
      <c r="M226" s="268">
        <f t="shared" si="186"/>
        <v>1.005354294827979</v>
      </c>
      <c r="N226" s="268">
        <f t="shared" si="186"/>
        <v>0</v>
      </c>
      <c r="O226" s="268">
        <f t="shared" si="186"/>
        <v>0</v>
      </c>
      <c r="P226" s="268">
        <f t="shared" si="186"/>
        <v>0</v>
      </c>
      <c r="Q226" s="268">
        <f t="shared" si="186"/>
        <v>0</v>
      </c>
      <c r="R226" s="197"/>
      <c r="S226" s="197"/>
      <c r="T226" s="197"/>
    </row>
    <row r="227" spans="1:20" s="201" customFormat="1" hidden="1" outlineLevel="2">
      <c r="A227" s="199"/>
      <c r="B227" s="200"/>
      <c r="C227" s="200"/>
      <c r="D227" s="199"/>
      <c r="E227" s="197" t="str">
        <f xml:space="preserve"> E$224</f>
        <v>CPIH growth (actual) - CPIH growth from 2019-20 FYE to 2020-21 FYA</v>
      </c>
      <c r="F227" s="197">
        <f t="shared" ref="F227:Q227" si="187" xml:space="preserve"> F$224</f>
        <v>0</v>
      </c>
      <c r="G227" s="197" t="str">
        <f t="shared" si="187"/>
        <v>Factor</v>
      </c>
      <c r="H227" s="268">
        <f t="shared" si="187"/>
        <v>0</v>
      </c>
      <c r="I227" s="268">
        <f t="shared" si="187"/>
        <v>0</v>
      </c>
      <c r="J227" s="268">
        <f t="shared" si="187"/>
        <v>0</v>
      </c>
      <c r="K227" s="268">
        <f t="shared" si="187"/>
        <v>0</v>
      </c>
      <c r="L227" s="268">
        <f t="shared" si="187"/>
        <v>0</v>
      </c>
      <c r="M227" s="268">
        <f t="shared" si="187"/>
        <v>1.0046807857581339</v>
      </c>
      <c r="N227" s="268">
        <f t="shared" si="187"/>
        <v>0</v>
      </c>
      <c r="O227" s="268">
        <f t="shared" si="187"/>
        <v>0</v>
      </c>
      <c r="P227" s="268">
        <f t="shared" si="187"/>
        <v>0</v>
      </c>
      <c r="Q227" s="268">
        <f t="shared" si="187"/>
        <v>0</v>
      </c>
      <c r="R227" s="197"/>
      <c r="S227" s="197"/>
      <c r="T227" s="197"/>
    </row>
    <row r="228" spans="1:20" s="201" customFormat="1" hidden="1" outlineLevel="2">
      <c r="A228" s="199"/>
      <c r="B228" s="200"/>
      <c r="C228" s="200"/>
      <c r="D228" s="199"/>
      <c r="E228" s="197" t="s">
        <v>551</v>
      </c>
      <c r="F228" s="197"/>
      <c r="G228" s="197" t="s">
        <v>511</v>
      </c>
      <c r="H228" s="268"/>
      <c r="I228" s="268"/>
      <c r="J228" s="268">
        <f xml:space="preserve"> IF( AND(J227 &lt;&gt; 0, J226 &lt;&gt; 0), 1 - J227 / J226, 0)</f>
        <v>0</v>
      </c>
      <c r="K228" s="268">
        <f t="shared" ref="K228" si="188" xml:space="preserve"> IF( AND(K227 &lt;&gt; 0, K226 &lt;&gt; 0), K227 / K226, 0)</f>
        <v>0</v>
      </c>
      <c r="L228" s="268">
        <f t="shared" ref="L228" si="189" xml:space="preserve"> IF( AND(L227 &lt;&gt; 0, L226 &lt;&gt; 0), L227 / L226, 0)</f>
        <v>0</v>
      </c>
      <c r="M228" s="268">
        <f t="shared" ref="M228" si="190" xml:space="preserve"> IF( AND(M227 &lt;&gt; 0, M226 &lt;&gt; 0), M227 / M226, 0)</f>
        <v>0.99933007789064021</v>
      </c>
      <c r="N228" s="268">
        <f t="shared" ref="N228" si="191" xml:space="preserve"> IF( AND(N227 &lt;&gt; 0, N226 &lt;&gt; 0), N227 / N226, 0)</f>
        <v>0</v>
      </c>
      <c r="O228" s="268">
        <f t="shared" ref="O228" si="192" xml:space="preserve"> IF( AND(O227 &lt;&gt; 0, O226 &lt;&gt; 0), O227 / O226, 0)</f>
        <v>0</v>
      </c>
      <c r="P228" s="268">
        <f t="shared" ref="P228" si="193" xml:space="preserve"> IF( AND(P227 &lt;&gt; 0, P226 &lt;&gt; 0), P227 / P226, 0)</f>
        <v>0</v>
      </c>
      <c r="Q228" s="268">
        <f t="shared" ref="Q228" si="194" xml:space="preserve"> IF( AND(Q227 &lt;&gt; 0, Q226 &lt;&gt; 0), Q227 / Q226, 0)</f>
        <v>0</v>
      </c>
      <c r="R228" s="197"/>
      <c r="S228" s="197"/>
      <c r="T228" s="197"/>
    </row>
    <row r="229" spans="1:20" s="201" customFormat="1" hidden="1" outlineLevel="2">
      <c r="A229" s="199"/>
      <c r="B229" s="200"/>
      <c r="C229" s="200"/>
      <c r="D229" s="199"/>
      <c r="E229" s="197"/>
      <c r="G229" s="197"/>
      <c r="J229" s="197"/>
      <c r="K229" s="197"/>
      <c r="L229" s="197"/>
      <c r="M229" s="197"/>
      <c r="N229" s="197"/>
      <c r="O229" s="197"/>
      <c r="P229" s="197"/>
      <c r="Q229" s="197"/>
      <c r="R229" s="197"/>
      <c r="S229" s="197"/>
      <c r="T229" s="197"/>
    </row>
    <row r="230" spans="1:20" s="201" customFormat="1" hidden="1" outlineLevel="2">
      <c r="A230" s="199"/>
      <c r="B230" s="200"/>
      <c r="C230" s="200"/>
      <c r="D230" s="199"/>
      <c r="E230" s="197" t="str">
        <f xml:space="preserve"> E$195</f>
        <v>CPIH index (actual) - FYA - annual inflation</v>
      </c>
      <c r="F230" s="197">
        <f t="shared" ref="F230:Q230" si="195" xml:space="preserve"> F$195</f>
        <v>0</v>
      </c>
      <c r="G230" s="197" t="str">
        <f t="shared" si="195"/>
        <v>Factor</v>
      </c>
      <c r="H230" s="268">
        <f t="shared" si="195"/>
        <v>0</v>
      </c>
      <c r="I230" s="268">
        <f t="shared" si="195"/>
        <v>0</v>
      </c>
      <c r="J230" s="268">
        <f t="shared" si="195"/>
        <v>0</v>
      </c>
      <c r="K230" s="268">
        <f t="shared" si="195"/>
        <v>1.0212697905005599</v>
      </c>
      <c r="L230" s="268">
        <f t="shared" si="195"/>
        <v>1.0169902912621356</v>
      </c>
      <c r="M230" s="268">
        <f t="shared" si="195"/>
        <v>1.0080067749634312</v>
      </c>
      <c r="N230" s="268">
        <f t="shared" si="195"/>
        <v>0</v>
      </c>
      <c r="O230" s="268">
        <f t="shared" si="195"/>
        <v>0</v>
      </c>
      <c r="P230" s="268">
        <f t="shared" si="195"/>
        <v>0</v>
      </c>
      <c r="Q230" s="268">
        <f t="shared" si="195"/>
        <v>0</v>
      </c>
      <c r="R230" s="197"/>
      <c r="S230" s="197"/>
      <c r="T230" s="197"/>
    </row>
    <row r="231" spans="1:20" s="201" customFormat="1" hidden="1" outlineLevel="2">
      <c r="A231" s="199"/>
      <c r="B231" s="200"/>
      <c r="C231" s="200"/>
      <c r="D231" s="199"/>
      <c r="E231" s="197" t="str">
        <f xml:space="preserve"> E$228</f>
        <v xml:space="preserve">Wedge 2020-21 (actual) </v>
      </c>
      <c r="F231" s="197">
        <f t="shared" ref="F231:Q231" si="196" xml:space="preserve"> F$228</f>
        <v>0</v>
      </c>
      <c r="G231" s="197" t="str">
        <f t="shared" si="196"/>
        <v>Factor</v>
      </c>
      <c r="H231" s="268">
        <f t="shared" si="196"/>
        <v>0</v>
      </c>
      <c r="I231" s="268">
        <f t="shared" si="196"/>
        <v>0</v>
      </c>
      <c r="J231" s="268">
        <f t="shared" si="196"/>
        <v>0</v>
      </c>
      <c r="K231" s="268">
        <f t="shared" si="196"/>
        <v>0</v>
      </c>
      <c r="L231" s="268">
        <f t="shared" si="196"/>
        <v>0</v>
      </c>
      <c r="M231" s="268">
        <f t="shared" si="196"/>
        <v>0.99933007789064021</v>
      </c>
      <c r="N231" s="268">
        <f t="shared" si="196"/>
        <v>0</v>
      </c>
      <c r="O231" s="268">
        <f t="shared" si="196"/>
        <v>0</v>
      </c>
      <c r="P231" s="268">
        <f t="shared" si="196"/>
        <v>0</v>
      </c>
      <c r="Q231" s="268">
        <f t="shared" si="196"/>
        <v>0</v>
      </c>
      <c r="R231" s="197"/>
      <c r="S231" s="197"/>
      <c r="T231" s="197"/>
    </row>
    <row r="232" spans="1:20" s="201" customFormat="1" hidden="1" outlineLevel="2">
      <c r="A232" s="199"/>
      <c r="B232" s="200"/>
      <c r="C232" s="200"/>
      <c r="D232" s="199"/>
      <c r="E232" s="182" t="str">
        <f xml:space="preserve"> Time!E$45</f>
        <v>1st Forecast Period Flag</v>
      </c>
      <c r="F232" s="182">
        <f xml:space="preserve"> Time!F$45</f>
        <v>0</v>
      </c>
      <c r="G232" s="182" t="str">
        <f xml:space="preserve"> Time!G$45</f>
        <v>flag</v>
      </c>
      <c r="H232" s="273">
        <f xml:space="preserve"> Time!H$45</f>
        <v>1</v>
      </c>
      <c r="I232" s="273">
        <f xml:space="preserve"> Time!I$45</f>
        <v>0</v>
      </c>
      <c r="J232" s="273">
        <f xml:space="preserve"> Time!J$45</f>
        <v>0</v>
      </c>
      <c r="K232" s="273">
        <f xml:space="preserve"> Time!K$45</f>
        <v>0</v>
      </c>
      <c r="L232" s="273">
        <f xml:space="preserve"> Time!L$45</f>
        <v>0</v>
      </c>
      <c r="M232" s="273">
        <f xml:space="preserve"> Time!M$45</f>
        <v>1</v>
      </c>
      <c r="N232" s="273">
        <f xml:space="preserve"> Time!N$45</f>
        <v>0</v>
      </c>
      <c r="O232" s="273">
        <f xml:space="preserve"> Time!O$45</f>
        <v>0</v>
      </c>
      <c r="P232" s="273">
        <f xml:space="preserve"> Time!P$45</f>
        <v>0</v>
      </c>
      <c r="Q232" s="273">
        <f xml:space="preserve"> Time!Q$45</f>
        <v>0</v>
      </c>
      <c r="R232" s="197"/>
      <c r="S232" s="197"/>
      <c r="T232" s="197"/>
    </row>
    <row r="233" spans="1:20" s="201" customFormat="1" hidden="1" outlineLevel="2">
      <c r="A233" s="199"/>
      <c r="B233" s="200"/>
      <c r="C233" s="200"/>
      <c r="D233" s="199"/>
      <c r="E233" s="197" t="s">
        <v>552</v>
      </c>
      <c r="G233" s="197" t="s">
        <v>511</v>
      </c>
      <c r="J233" s="268">
        <f xml:space="preserve"> IF( J231 &lt;&gt; 0, (J230 / J231) * J232, 0)</f>
        <v>0</v>
      </c>
      <c r="K233" s="268">
        <f t="shared" ref="K233" si="197" xml:space="preserve"> IF( K231 &lt;&gt; 0, (K230 / K231) * K232, 0)</f>
        <v>0</v>
      </c>
      <c r="L233" s="268">
        <f t="shared" ref="L233" si="198" xml:space="preserve"> IF( L231 &lt;&gt; 0, (L230 / L231) * L232, 0)</f>
        <v>0</v>
      </c>
      <c r="M233" s="268">
        <f t="shared" ref="M233" si="199" xml:space="preserve"> IF( M231 &lt;&gt; 0, (M230 / M231) * M232, 0)</f>
        <v>1.0086825136806705</v>
      </c>
      <c r="N233" s="268">
        <f t="shared" ref="N233" si="200" xml:space="preserve"> IF( N231 &lt;&gt; 0, (N230 / N231) * N232, 0)</f>
        <v>0</v>
      </c>
      <c r="O233" s="268">
        <f t="shared" ref="O233" si="201" xml:space="preserve"> IF( O231 &lt;&gt; 0, (O230 / O231) * O232, 0)</f>
        <v>0</v>
      </c>
      <c r="P233" s="268">
        <f t="shared" ref="P233" si="202" xml:space="preserve"> IF( P231 &lt;&gt; 0, (P230 / P231) * P232, 0)</f>
        <v>0</v>
      </c>
      <c r="Q233" s="268">
        <f t="shared" ref="Q233" si="203" xml:space="preserve"> IF( Q231 &lt;&gt; 0, (Q230 / Q231) * Q232, 0)</f>
        <v>0</v>
      </c>
      <c r="R233" s="197"/>
      <c r="S233" s="197"/>
      <c r="T233" s="197"/>
    </row>
    <row r="234" spans="1:20" s="201" customFormat="1" hidden="1" outlineLevel="2">
      <c r="A234" s="199"/>
      <c r="B234" s="200"/>
      <c r="C234" s="200"/>
      <c r="D234" s="199"/>
      <c r="E234" s="197"/>
      <c r="G234" s="197"/>
      <c r="J234" s="197"/>
      <c r="K234" s="197"/>
      <c r="L234" s="197"/>
      <c r="M234" s="197"/>
      <c r="N234" s="197"/>
      <c r="O234" s="197"/>
      <c r="P234" s="197"/>
      <c r="Q234" s="197"/>
      <c r="R234" s="197"/>
      <c r="S234" s="197"/>
      <c r="T234" s="197"/>
    </row>
    <row r="235" spans="1:20" s="201" customFormat="1" hidden="1" outlineLevel="2">
      <c r="A235" s="199"/>
      <c r="B235" s="200"/>
      <c r="C235" s="200"/>
      <c r="D235" s="199"/>
      <c r="E235" s="197" t="str">
        <f xml:space="preserve"> E$233</f>
        <v>CPIH + wedge 2020-21 (actual) - annual inflation</v>
      </c>
      <c r="F235" s="197">
        <f t="shared" ref="F235:Q235" si="204" xml:space="preserve"> F$233</f>
        <v>0</v>
      </c>
      <c r="G235" s="197" t="str">
        <f t="shared" si="204"/>
        <v>Factor</v>
      </c>
      <c r="H235" s="268">
        <f t="shared" si="204"/>
        <v>0</v>
      </c>
      <c r="I235" s="268">
        <f t="shared" si="204"/>
        <v>0</v>
      </c>
      <c r="J235" s="268">
        <f t="shared" si="204"/>
        <v>0</v>
      </c>
      <c r="K235" s="268">
        <f t="shared" si="204"/>
        <v>0</v>
      </c>
      <c r="L235" s="268">
        <f t="shared" si="204"/>
        <v>0</v>
      </c>
      <c r="M235" s="268">
        <f t="shared" si="204"/>
        <v>1.0086825136806705</v>
      </c>
      <c r="N235" s="268">
        <f t="shared" si="204"/>
        <v>0</v>
      </c>
      <c r="O235" s="268">
        <f t="shared" si="204"/>
        <v>0</v>
      </c>
      <c r="P235" s="268">
        <f t="shared" si="204"/>
        <v>0</v>
      </c>
      <c r="Q235" s="268">
        <f t="shared" si="204"/>
        <v>0</v>
      </c>
      <c r="R235" s="197"/>
      <c r="S235" s="197"/>
      <c r="T235" s="197"/>
    </row>
    <row r="236" spans="1:20" s="201" customFormat="1" hidden="1" outlineLevel="2">
      <c r="A236" s="199"/>
      <c r="B236" s="200"/>
      <c r="C236" s="200"/>
      <c r="D236" s="199"/>
      <c r="E236" s="197" t="str">
        <f xml:space="preserve"> E$173</f>
        <v>RPI index (actual) - FYA - annual inflation</v>
      </c>
      <c r="F236" s="197">
        <f t="shared" ref="F236:Q236" si="205" xml:space="preserve"> F$173</f>
        <v>0</v>
      </c>
      <c r="G236" s="197" t="str">
        <f t="shared" si="205"/>
        <v>Factor</v>
      </c>
      <c r="H236" s="268">
        <f t="shared" si="205"/>
        <v>0</v>
      </c>
      <c r="I236" s="268">
        <f t="shared" si="205"/>
        <v>0</v>
      </c>
      <c r="J236" s="268">
        <f t="shared" si="205"/>
        <v>0</v>
      </c>
      <c r="K236" s="268">
        <f t="shared" si="205"/>
        <v>1.0305556397587075</v>
      </c>
      <c r="L236" s="268">
        <f t="shared" si="205"/>
        <v>1.0258846368797245</v>
      </c>
      <c r="M236" s="268">
        <f t="shared" si="205"/>
        <v>1.0121283367262093</v>
      </c>
      <c r="N236" s="268">
        <f t="shared" si="205"/>
        <v>0</v>
      </c>
      <c r="O236" s="268">
        <f t="shared" si="205"/>
        <v>0</v>
      </c>
      <c r="P236" s="268">
        <f t="shared" si="205"/>
        <v>0</v>
      </c>
      <c r="Q236" s="268">
        <f t="shared" si="205"/>
        <v>0</v>
      </c>
      <c r="R236" s="197"/>
      <c r="S236" s="197"/>
      <c r="T236" s="197"/>
    </row>
    <row r="237" spans="1:20" s="201" customFormat="1" hidden="1" outlineLevel="2">
      <c r="A237" s="199"/>
      <c r="B237" s="200"/>
      <c r="C237" s="200"/>
      <c r="D237" s="199"/>
      <c r="E237" s="197" t="s">
        <v>553</v>
      </c>
      <c r="G237" s="197" t="s">
        <v>511</v>
      </c>
      <c r="H237" s="268"/>
      <c r="I237" s="268"/>
      <c r="J237" s="268">
        <f t="shared" ref="J237" si="206" xml:space="preserve"> IF(J235 = 0, J236, J235)</f>
        <v>0</v>
      </c>
      <c r="K237" s="268">
        <f xml:space="preserve"> IF(K235 = 0, K236, K235)</f>
        <v>1.0305556397587075</v>
      </c>
      <c r="L237" s="268">
        <f t="shared" ref="L237" si="207" xml:space="preserve"> IF(L235 = 0, L236, L235)</f>
        <v>1.0258846368797245</v>
      </c>
      <c r="M237" s="268">
        <f t="shared" ref="M237" si="208" xml:space="preserve"> IF(M235 = 0, M236, M235)</f>
        <v>1.0086825136806705</v>
      </c>
      <c r="N237" s="268">
        <f t="shared" ref="N237" si="209" xml:space="preserve"> IF(N235 = 0, N236, N235)</f>
        <v>0</v>
      </c>
      <c r="O237" s="268">
        <f t="shared" ref="O237" si="210" xml:space="preserve"> IF(O235 = 0, O236, O235)</f>
        <v>0</v>
      </c>
      <c r="P237" s="268">
        <f t="shared" ref="P237" si="211" xml:space="preserve"> IF(P235 = 0, P236, P235)</f>
        <v>0</v>
      </c>
      <c r="Q237" s="268">
        <f t="shared" ref="Q237" si="212" xml:space="preserve"> IF(Q235 = 0, Q236, Q235)</f>
        <v>0</v>
      </c>
      <c r="R237" s="197"/>
      <c r="S237" s="197"/>
      <c r="T237" s="197"/>
    </row>
    <row r="238" spans="1:20" s="201" customFormat="1" hidden="1" outlineLevel="2">
      <c r="A238" s="199"/>
      <c r="B238" s="200"/>
      <c r="C238" s="200"/>
      <c r="D238" s="199"/>
      <c r="E238" s="197"/>
      <c r="G238" s="197"/>
      <c r="J238" s="197"/>
      <c r="K238" s="197"/>
      <c r="L238" s="197"/>
      <c r="M238" s="197"/>
      <c r="N238" s="197"/>
      <c r="O238" s="197"/>
      <c r="P238" s="197"/>
      <c r="Q238" s="197"/>
      <c r="R238" s="197"/>
      <c r="S238" s="197"/>
      <c r="T238" s="197"/>
    </row>
    <row r="239" spans="1:20" s="201" customFormat="1" hidden="1" outlineLevel="2">
      <c r="A239" s="199"/>
      <c r="B239" s="200"/>
      <c r="C239" s="200"/>
      <c r="D239" s="199"/>
      <c r="E239" s="268" t="str">
        <f xml:space="preserve"> E$237</f>
        <v>RPI index (actual) - FYA - annual inflation active</v>
      </c>
      <c r="F239" s="268">
        <f t="shared" ref="F239:Q239" si="213" xml:space="preserve"> F$237</f>
        <v>0</v>
      </c>
      <c r="G239" s="268" t="str">
        <f t="shared" si="213"/>
        <v>Factor</v>
      </c>
      <c r="H239" s="268">
        <f t="shared" si="213"/>
        <v>0</v>
      </c>
      <c r="I239" s="268">
        <f t="shared" si="213"/>
        <v>0</v>
      </c>
      <c r="J239" s="268">
        <f t="shared" si="213"/>
        <v>0</v>
      </c>
      <c r="K239" s="268">
        <f t="shared" si="213"/>
        <v>1.0305556397587075</v>
      </c>
      <c r="L239" s="268">
        <f t="shared" si="213"/>
        <v>1.0258846368797245</v>
      </c>
      <c r="M239" s="268">
        <f t="shared" si="213"/>
        <v>1.0086825136806705</v>
      </c>
      <c r="N239" s="268">
        <f t="shared" si="213"/>
        <v>0</v>
      </c>
      <c r="O239" s="268">
        <f t="shared" si="213"/>
        <v>0</v>
      </c>
      <c r="P239" s="268">
        <f t="shared" si="213"/>
        <v>0</v>
      </c>
      <c r="Q239" s="268">
        <f t="shared" si="213"/>
        <v>0</v>
      </c>
      <c r="R239" s="197"/>
      <c r="S239" s="197"/>
      <c r="T239" s="197"/>
    </row>
    <row r="240" spans="1:20" s="201" customFormat="1" hidden="1" outlineLevel="2">
      <c r="A240" s="199"/>
      <c r="B240" s="200"/>
      <c r="C240" s="200"/>
      <c r="D240" s="199"/>
      <c r="E240" s="197" t="str">
        <f xml:space="preserve"> E$195</f>
        <v>CPIH index (actual) - FYA - annual inflation</v>
      </c>
      <c r="F240" s="197">
        <f t="shared" ref="F240:Q240" si="214" xml:space="preserve"> F$195</f>
        <v>0</v>
      </c>
      <c r="G240" s="197" t="str">
        <f t="shared" si="214"/>
        <v>Factor</v>
      </c>
      <c r="H240" s="268">
        <f t="shared" si="214"/>
        <v>0</v>
      </c>
      <c r="I240" s="268">
        <f t="shared" si="214"/>
        <v>0</v>
      </c>
      <c r="J240" s="268">
        <f t="shared" si="214"/>
        <v>0</v>
      </c>
      <c r="K240" s="268">
        <f t="shared" si="214"/>
        <v>1.0212697905005599</v>
      </c>
      <c r="L240" s="268">
        <f t="shared" si="214"/>
        <v>1.0169902912621356</v>
      </c>
      <c r="M240" s="268">
        <f t="shared" si="214"/>
        <v>1.0080067749634312</v>
      </c>
      <c r="N240" s="268">
        <f t="shared" si="214"/>
        <v>0</v>
      </c>
      <c r="O240" s="268">
        <f t="shared" si="214"/>
        <v>0</v>
      </c>
      <c r="P240" s="268">
        <f t="shared" si="214"/>
        <v>0</v>
      </c>
      <c r="Q240" s="268">
        <f t="shared" si="214"/>
        <v>0</v>
      </c>
      <c r="R240" s="197"/>
      <c r="S240" s="197"/>
      <c r="T240" s="197"/>
    </row>
    <row r="241" spans="1:20" s="201" customFormat="1" outlineLevel="1">
      <c r="A241" s="199"/>
      <c r="B241" s="200"/>
      <c r="C241" s="200"/>
      <c r="D241" s="199"/>
      <c r="E241" s="197" t="s">
        <v>554</v>
      </c>
      <c r="G241" s="197" t="s">
        <v>511</v>
      </c>
      <c r="J241" s="268">
        <f t="shared" ref="J241" si="215" xml:space="preserve"> J239 - J240</f>
        <v>0</v>
      </c>
      <c r="K241" s="268">
        <f t="shared" ref="K241" si="216" xml:space="preserve"> K239 - K240</f>
        <v>9.2858492581475716E-3</v>
      </c>
      <c r="L241" s="268">
        <f t="shared" ref="L241" si="217" xml:space="preserve"> L239 - L240</f>
        <v>8.8943456175889501E-3</v>
      </c>
      <c r="M241" s="268">
        <f t="shared" ref="M241" si="218" xml:space="preserve"> M239 - M240</f>
        <v>6.757387172393603E-4</v>
      </c>
      <c r="N241" s="268">
        <f t="shared" ref="N241" si="219" xml:space="preserve"> N239 - N240</f>
        <v>0</v>
      </c>
      <c r="O241" s="268">
        <f t="shared" ref="O241" si="220" xml:space="preserve"> O239 - O240</f>
        <v>0</v>
      </c>
      <c r="P241" s="268">
        <f t="shared" ref="P241" si="221" xml:space="preserve"> P239 - P240</f>
        <v>0</v>
      </c>
      <c r="Q241" s="268">
        <f t="shared" ref="Q241" si="222" xml:space="preserve"> Q239 - Q240</f>
        <v>0</v>
      </c>
      <c r="R241" s="197"/>
      <c r="S241" s="197"/>
      <c r="T241" s="197"/>
    </row>
    <row r="242" spans="1:20" s="201" customFormat="1" outlineLevel="1">
      <c r="A242" s="199"/>
      <c r="B242" s="200"/>
      <c r="C242" s="200"/>
      <c r="D242" s="199"/>
      <c r="E242" s="197"/>
      <c r="G242" s="197"/>
      <c r="J242" s="268"/>
      <c r="K242" s="268"/>
      <c r="L242" s="268"/>
      <c r="M242" s="268"/>
      <c r="N242" s="268"/>
      <c r="O242" s="268"/>
      <c r="P242" s="268"/>
      <c r="Q242" s="268"/>
      <c r="R242" s="197"/>
      <c r="S242" s="197"/>
      <c r="T242" s="197"/>
    </row>
    <row r="243" spans="1:20" s="183" customFormat="1">
      <c r="A243" s="180"/>
      <c r="B243" s="181"/>
      <c r="C243" s="171"/>
      <c r="D243" s="172"/>
      <c r="E243" s="182"/>
      <c r="F243" s="182"/>
      <c r="G243" s="182"/>
      <c r="H243" s="182"/>
      <c r="I243" s="182"/>
      <c r="J243" s="182"/>
      <c r="K243" s="182"/>
      <c r="L243" s="182"/>
      <c r="M243" s="182"/>
      <c r="N243" s="182"/>
      <c r="O243" s="182"/>
      <c r="P243" s="182"/>
      <c r="Q243" s="182"/>
      <c r="R243" s="182"/>
      <c r="S243" s="182"/>
      <c r="T243" s="182"/>
    </row>
    <row r="244" spans="1:20" s="33" customFormat="1">
      <c r="A244" s="33" t="s">
        <v>555</v>
      </c>
      <c r="B244" s="169"/>
    </row>
    <row r="245" spans="1:20" s="151" customFormat="1" outlineLevel="1"/>
    <row r="246" spans="1:20" s="151" customFormat="1" outlineLevel="1" collapsed="1">
      <c r="B246" s="181" t="s">
        <v>556</v>
      </c>
    </row>
    <row r="247" spans="1:20" s="151" customFormat="1" hidden="1" outlineLevel="2">
      <c r="B247" s="181"/>
    </row>
    <row r="248" spans="1:20" s="274" customFormat="1" hidden="1" outlineLevel="2">
      <c r="A248" s="199"/>
      <c r="B248" s="200"/>
      <c r="C248" s="200"/>
      <c r="D248" s="199"/>
      <c r="E248" s="268" t="str">
        <f t="shared" ref="E248:Q248" si="223" xml:space="preserve"> E$81</f>
        <v>CPIH index (PR19FD) - FYA - annual inflation</v>
      </c>
      <c r="F248" s="268">
        <f t="shared" si="223"/>
        <v>0</v>
      </c>
      <c r="G248" s="268" t="str">
        <f t="shared" si="223"/>
        <v>Factor</v>
      </c>
      <c r="H248" s="268">
        <f t="shared" si="223"/>
        <v>0</v>
      </c>
      <c r="I248" s="268">
        <f t="shared" si="223"/>
        <v>0</v>
      </c>
      <c r="J248" s="268">
        <f t="shared" si="223"/>
        <v>0</v>
      </c>
      <c r="K248" s="268">
        <f t="shared" si="223"/>
        <v>1.0212697905005599</v>
      </c>
      <c r="L248" s="268">
        <f t="shared" si="223"/>
        <v>1.0199096554501941</v>
      </c>
      <c r="M248" s="268">
        <f t="shared" si="223"/>
        <v>1.0198336405622477</v>
      </c>
      <c r="N248" s="268">
        <f t="shared" si="223"/>
        <v>1.0200419831081347</v>
      </c>
      <c r="O248" s="268">
        <f t="shared" si="223"/>
        <v>1.0207512515956181</v>
      </c>
      <c r="P248" s="268">
        <f t="shared" si="223"/>
        <v>1.0210000000000006</v>
      </c>
      <c r="Q248" s="268">
        <f t="shared" si="223"/>
        <v>1.0210000000000012</v>
      </c>
    </row>
    <row r="249" spans="1:20" s="274" customFormat="1" hidden="1" outlineLevel="2">
      <c r="A249" s="199"/>
      <c r="B249" s="200"/>
      <c r="C249" s="200"/>
      <c r="D249" s="199"/>
      <c r="E249" s="268" t="str">
        <f t="shared" ref="E249:Q249" si="224" xml:space="preserve"> E$241</f>
        <v>RPI-CPIH wedge (actual) - FYA - annual inflation</v>
      </c>
      <c r="F249" s="268">
        <f t="shared" si="224"/>
        <v>0</v>
      </c>
      <c r="G249" s="268" t="str">
        <f t="shared" si="224"/>
        <v>Factor</v>
      </c>
      <c r="H249" s="268">
        <f t="shared" si="224"/>
        <v>0</v>
      </c>
      <c r="I249" s="268">
        <f t="shared" si="224"/>
        <v>0</v>
      </c>
      <c r="J249" s="268">
        <f t="shared" si="224"/>
        <v>0</v>
      </c>
      <c r="K249" s="268">
        <f t="shared" si="224"/>
        <v>9.2858492581475716E-3</v>
      </c>
      <c r="L249" s="268">
        <f t="shared" si="224"/>
        <v>8.8943456175889501E-3</v>
      </c>
      <c r="M249" s="268">
        <f t="shared" si="224"/>
        <v>6.757387172393603E-4</v>
      </c>
      <c r="N249" s="268">
        <f t="shared" si="224"/>
        <v>0</v>
      </c>
      <c r="O249" s="268">
        <f t="shared" si="224"/>
        <v>0</v>
      </c>
      <c r="P249" s="268">
        <f t="shared" si="224"/>
        <v>0</v>
      </c>
      <c r="Q249" s="268">
        <f t="shared" si="224"/>
        <v>0</v>
      </c>
    </row>
    <row r="250" spans="1:20" s="201" customFormat="1" hidden="1" outlineLevel="2">
      <c r="A250" s="199"/>
      <c r="B250" s="200"/>
      <c r="C250" s="200"/>
      <c r="D250" s="199"/>
      <c r="E250" s="267" t="str">
        <f t="shared" ref="E250:Q250" si="225" xml:space="preserve"> E$14</f>
        <v>Actual wedge active flag</v>
      </c>
      <c r="F250" s="267">
        <f t="shared" si="225"/>
        <v>0</v>
      </c>
      <c r="G250" s="267" t="str">
        <f t="shared" si="225"/>
        <v>flag</v>
      </c>
      <c r="H250" s="267">
        <f t="shared" si="225"/>
        <v>0</v>
      </c>
      <c r="I250" s="267">
        <f t="shared" si="225"/>
        <v>0</v>
      </c>
      <c r="J250" s="267">
        <f t="shared" si="225"/>
        <v>0</v>
      </c>
      <c r="K250" s="267">
        <f t="shared" si="225"/>
        <v>0</v>
      </c>
      <c r="L250" s="267">
        <f t="shared" si="225"/>
        <v>1</v>
      </c>
      <c r="M250" s="267">
        <f t="shared" si="225"/>
        <v>1</v>
      </c>
      <c r="N250" s="267">
        <f t="shared" si="225"/>
        <v>0</v>
      </c>
      <c r="O250" s="267">
        <f t="shared" si="225"/>
        <v>0</v>
      </c>
      <c r="P250" s="267">
        <f t="shared" si="225"/>
        <v>0</v>
      </c>
      <c r="Q250" s="267">
        <f t="shared" si="225"/>
        <v>0</v>
      </c>
      <c r="R250" s="197"/>
      <c r="S250" s="197"/>
      <c r="T250" s="197"/>
    </row>
    <row r="251" spans="1:20" s="263" customFormat="1" outlineLevel="1">
      <c r="A251" s="213"/>
      <c r="B251" s="214"/>
      <c r="C251" s="214"/>
      <c r="D251" s="213"/>
      <c r="E251" s="280" t="s">
        <v>557</v>
      </c>
      <c r="F251" s="280"/>
      <c r="G251" s="280" t="s">
        <v>511</v>
      </c>
      <c r="H251" s="281"/>
      <c r="I251" s="281"/>
      <c r="J251" s="281">
        <f t="shared" ref="J251:Q251" si="226" xml:space="preserve"> SUM(J248:J249) * J250</f>
        <v>0</v>
      </c>
      <c r="K251" s="281">
        <f t="shared" si="226"/>
        <v>0</v>
      </c>
      <c r="L251" s="281">
        <f t="shared" si="226"/>
        <v>1.028804001067783</v>
      </c>
      <c r="M251" s="281">
        <f xml:space="preserve"> SUM(M248:M249) * M250</f>
        <v>1.020509379279487</v>
      </c>
      <c r="N251" s="281">
        <f xml:space="preserve"> SUM(N248:N249) * N250</f>
        <v>0</v>
      </c>
      <c r="O251" s="281">
        <f t="shared" si="226"/>
        <v>0</v>
      </c>
      <c r="P251" s="281">
        <f t="shared" si="226"/>
        <v>0</v>
      </c>
      <c r="Q251" s="281">
        <f t="shared" si="226"/>
        <v>0</v>
      </c>
    </row>
    <row r="252" spans="1:20" s="274" customFormat="1" outlineLevel="1">
      <c r="B252" s="275"/>
    </row>
    <row r="253" spans="1:20" s="276" customFormat="1">
      <c r="B253" s="277"/>
      <c r="C253" s="278"/>
    </row>
    <row r="254" spans="1:20" s="51" customFormat="1">
      <c r="A254" s="51" t="s">
        <v>90</v>
      </c>
      <c r="B254" s="170"/>
    </row>
    <row r="301" ht="12.75" customHeight="1"/>
  </sheetData>
  <conditionalFormatting sqref="J3:T3">
    <cfRule type="cellIs" dxfId="94" priority="1" operator="equal">
      <formula>"Post-Fcst"</formula>
    </cfRule>
    <cfRule type="cellIs" dxfId="93" priority="2" operator="equal">
      <formula>"Forecast"</formula>
    </cfRule>
    <cfRule type="cellIs" dxfId="92" priority="3" operator="equal">
      <formula>"Pre Fcst"</formula>
    </cfRule>
  </conditionalFormatting>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XFD979"/>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7.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PR19FDPublishedTables</v>
      </c>
      <c r="B1" s="55"/>
      <c r="C1" s="89"/>
      <c r="D1" s="55"/>
      <c r="E1" s="90"/>
      <c r="F1" s="55"/>
      <c r="G1" s="55"/>
      <c r="H1" s="511" t="str">
        <f>Inp!$F$10</f>
        <v>Portsmouth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558</v>
      </c>
    </row>
    <row r="8" spans="1:79" hidden="1" outlineLevel="1"/>
    <row r="9" spans="1:79" s="92" customFormat="1" hidden="1" outlineLevel="1" collapsed="1">
      <c r="A9" s="11"/>
      <c r="B9" s="12" t="s">
        <v>559</v>
      </c>
      <c r="C9" s="13"/>
      <c r="D9" s="14"/>
      <c r="E9" s="91"/>
      <c r="G9" s="93"/>
    </row>
    <row r="10" spans="1:79" s="92" customFormat="1" hidden="1" outlineLevel="2">
      <c r="A10" s="11"/>
      <c r="B10" s="12"/>
      <c r="C10" s="13"/>
      <c r="D10" s="115"/>
      <c r="E10" s="91"/>
      <c r="G10" s="93"/>
    </row>
    <row r="11" spans="1:79" s="296" customFormat="1" hidden="1" outlineLevel="2">
      <c r="A11" s="291"/>
      <c r="B11" s="292"/>
      <c r="C11" s="293"/>
      <c r="D11" s="294"/>
      <c r="E11" s="182" t="str">
        <f>Inp!E$90</f>
        <v>RCV CPI(H) + RPI wedge bf balance BEG - WR - nominal</v>
      </c>
      <c r="F11" s="182">
        <f>Inp!F$90</f>
        <v>0</v>
      </c>
      <c r="G11" s="182" t="str">
        <f>Inp!G$90</f>
        <v>£m</v>
      </c>
      <c r="H11" s="182">
        <f>Inp!H$90</f>
        <v>0</v>
      </c>
      <c r="I11" s="182">
        <f>Inp!I$90</f>
        <v>0</v>
      </c>
      <c r="J11" s="182">
        <f>Inp!J$90</f>
        <v>0</v>
      </c>
      <c r="K11" s="182">
        <f>Inp!K$90</f>
        <v>0</v>
      </c>
      <c r="L11" s="182">
        <f>Inp!L$90</f>
        <v>0</v>
      </c>
      <c r="M11" s="297">
        <f>Inp!M$90</f>
        <v>2.3245890862940599</v>
      </c>
      <c r="N11" s="297">
        <f>Inp!N$90</f>
        <v>2.2238345551297001</v>
      </c>
      <c r="O11" s="297">
        <f>Inp!O$90</f>
        <v>2.1385168396967602</v>
      </c>
      <c r="P11" s="297">
        <f>Inp!P$90</f>
        <v>2.0602993890894301</v>
      </c>
      <c r="Q11" s="297">
        <f>Inp!Q$90</f>
        <v>1.9858978575506301</v>
      </c>
    </row>
    <row r="12" spans="1:79" s="188" customFormat="1" hidden="1" outlineLevel="2">
      <c r="A12" s="184"/>
      <c r="B12" s="217"/>
      <c r="C12" s="186"/>
      <c r="D12" s="187"/>
      <c r="E12" s="182" t="str">
        <f>Inp!E$91</f>
        <v>Indexation on RCV - CPI(H) + RPI wedge bf balance - WR - nominal</v>
      </c>
      <c r="F12" s="182">
        <f>Inp!F$91</f>
        <v>0</v>
      </c>
      <c r="G12" s="182" t="str">
        <f>Inp!G$91</f>
        <v>£m</v>
      </c>
      <c r="H12" s="182">
        <f>Inp!H$91</f>
        <v>0</v>
      </c>
      <c r="I12" s="182">
        <f>Inp!I$91</f>
        <v>0</v>
      </c>
      <c r="J12" s="182">
        <f>Inp!J$91</f>
        <v>0</v>
      </c>
      <c r="K12" s="182">
        <f>Inp!K$91</f>
        <v>0</v>
      </c>
      <c r="L12" s="182">
        <f>Inp!L$91</f>
        <v>0</v>
      </c>
      <c r="M12" s="297">
        <f>Inp!M$91</f>
        <v>5.6390094786983001E-2</v>
      </c>
      <c r="N12" s="297">
        <f>Inp!N$91</f>
        <v>6.5798035552063497E-2</v>
      </c>
      <c r="O12" s="297">
        <f>Inp!O$91</f>
        <v>6.7371157186993505E-2</v>
      </c>
      <c r="P12" s="297">
        <f>Inp!P$91</f>
        <v>6.5929580450863196E-2</v>
      </c>
      <c r="Q12" s="297">
        <f>Inp!Q$91</f>
        <v>6.3548731441621598E-2</v>
      </c>
    </row>
    <row r="13" spans="1:79" s="188" customFormat="1" hidden="1" outlineLevel="2">
      <c r="A13" s="184"/>
      <c r="B13" s="217"/>
      <c r="C13" s="186"/>
      <c r="D13" s="187"/>
      <c r="E13" s="182" t="str">
        <f>Inp!E$92</f>
        <v>RCV - CPI(H) + RPI wedge bf depreciation - WR - nominal</v>
      </c>
      <c r="F13" s="182">
        <f>Inp!F$92</f>
        <v>0</v>
      </c>
      <c r="G13" s="182" t="str">
        <f>Inp!G$92</f>
        <v>£m</v>
      </c>
      <c r="H13" s="182">
        <f>Inp!H$92</f>
        <v>0</v>
      </c>
      <c r="I13" s="182">
        <f>Inp!I$92</f>
        <v>0</v>
      </c>
      <c r="J13" s="182">
        <f>Inp!J$92</f>
        <v>0</v>
      </c>
      <c r="K13" s="182">
        <f>Inp!K$92</f>
        <v>0</v>
      </c>
      <c r="L13" s="182">
        <f>Inp!L$92</f>
        <v>0</v>
      </c>
      <c r="M13" s="297">
        <f>Inp!M$92</f>
        <v>0.15714462595134901</v>
      </c>
      <c r="N13" s="297">
        <f>Inp!N$92</f>
        <v>0.15111575098499599</v>
      </c>
      <c r="O13" s="297">
        <f>Inp!O$92</f>
        <v>0.145588607794328</v>
      </c>
      <c r="P13" s="297">
        <f>Inp!P$92</f>
        <v>0.140331111989659</v>
      </c>
      <c r="Q13" s="297">
        <f>Inp!Q$92</f>
        <v>0.135263474873489</v>
      </c>
    </row>
    <row r="14" spans="1:79" s="260" customFormat="1" hidden="1" outlineLevel="2">
      <c r="A14" s="257"/>
      <c r="B14" s="258"/>
      <c r="C14" s="259"/>
      <c r="D14" s="256"/>
      <c r="E14" s="273" t="str">
        <f>Time!E$39</f>
        <v>Acquisition / initial balance date flag</v>
      </c>
      <c r="F14" s="273">
        <f>Time!F$39</f>
        <v>0</v>
      </c>
      <c r="G14" s="273" t="str">
        <f>Time!G$39</f>
        <v>flag</v>
      </c>
      <c r="H14" s="273">
        <f>Time!H$39</f>
        <v>1</v>
      </c>
      <c r="I14" s="273">
        <f>Time!I$39</f>
        <v>0</v>
      </c>
      <c r="J14" s="273">
        <f>Time!J$39</f>
        <v>0</v>
      </c>
      <c r="K14" s="273">
        <f>Time!K$39</f>
        <v>0</v>
      </c>
      <c r="L14" s="273">
        <f>Time!L$39</f>
        <v>1</v>
      </c>
      <c r="M14" s="273">
        <f>Time!M$39</f>
        <v>0</v>
      </c>
      <c r="N14" s="273">
        <f>Time!N$39</f>
        <v>0</v>
      </c>
      <c r="O14" s="273">
        <f>Time!O$39</f>
        <v>0</v>
      </c>
      <c r="P14" s="273">
        <f>Time!P$39</f>
        <v>0</v>
      </c>
      <c r="Q14" s="273">
        <f>Time!Q$39</f>
        <v>0</v>
      </c>
    </row>
    <row r="15" spans="1:79" s="260" customFormat="1" hidden="1" outlineLevel="2">
      <c r="A15" s="257"/>
      <c r="B15" s="258"/>
      <c r="C15" s="259"/>
      <c r="D15" s="256"/>
      <c r="E15" s="197" t="s">
        <v>560</v>
      </c>
      <c r="F15" s="279"/>
      <c r="G15" s="197" t="s">
        <v>170</v>
      </c>
      <c r="H15" s="279"/>
      <c r="I15" s="279"/>
      <c r="J15" s="279">
        <f t="shared" ref="J15:Q15" si="0" xml:space="preserve"> IF(J14 = 1, K11 * J14, 0)</f>
        <v>0</v>
      </c>
      <c r="K15" s="279">
        <f t="shared" si="0"/>
        <v>0</v>
      </c>
      <c r="L15" s="279">
        <f t="shared" si="0"/>
        <v>2.3245890862940599</v>
      </c>
      <c r="M15" s="279">
        <f t="shared" si="0"/>
        <v>0</v>
      </c>
      <c r="N15" s="279">
        <f t="shared" si="0"/>
        <v>0</v>
      </c>
      <c r="O15" s="279">
        <f t="shared" si="0"/>
        <v>0</v>
      </c>
      <c r="P15" s="279">
        <f t="shared" si="0"/>
        <v>0</v>
      </c>
      <c r="Q15" s="279">
        <f t="shared" si="0"/>
        <v>0</v>
      </c>
    </row>
    <row r="16" spans="1:79" s="260" customFormat="1" hidden="1" outlineLevel="2">
      <c r="A16" s="257"/>
      <c r="B16" s="258"/>
      <c r="C16" s="259"/>
      <c r="D16" s="256"/>
      <c r="E16" s="197"/>
      <c r="F16" s="279"/>
      <c r="G16" s="197"/>
      <c r="H16" s="279"/>
      <c r="I16" s="279"/>
      <c r="J16" s="279"/>
      <c r="K16" s="279"/>
      <c r="L16" s="279"/>
      <c r="M16" s="279"/>
      <c r="N16" s="279"/>
      <c r="O16" s="279"/>
      <c r="P16" s="279"/>
      <c r="Q16" s="279"/>
    </row>
    <row r="17" spans="1:17" s="188" customFormat="1" hidden="1" outlineLevel="2">
      <c r="A17" s="184"/>
      <c r="B17" s="217"/>
      <c r="C17" s="186"/>
      <c r="D17" s="187"/>
      <c r="E17" s="182" t="str">
        <f>Index!E$85</f>
        <v>CPIH index (PR19FD) - FYA - inflate from FYA 2017-18</v>
      </c>
      <c r="F17" s="182">
        <f>Index!F$85</f>
        <v>0</v>
      </c>
      <c r="G17" s="182" t="str">
        <f>Index!G$85</f>
        <v>Factor</v>
      </c>
      <c r="H17" s="182">
        <f>Index!H$85</f>
        <v>0</v>
      </c>
      <c r="I17" s="182">
        <f>Index!I$85</f>
        <v>0</v>
      </c>
      <c r="J17" s="182">
        <f>Index!J$85</f>
        <v>1</v>
      </c>
      <c r="K17" s="182">
        <f>Index!K$85</f>
        <v>1.0212697905005599</v>
      </c>
      <c r="L17" s="182">
        <f>Index!L$85</f>
        <v>1.0416029201511179</v>
      </c>
      <c r="M17" s="182">
        <f>Index!M$85</f>
        <v>1.0622616980779827</v>
      </c>
      <c r="N17" s="182">
        <f>Index!N$85</f>
        <v>1.0835515290872799</v>
      </c>
      <c r="O17" s="182">
        <f>Index!O$85</f>
        <v>1.1060365794841869</v>
      </c>
      <c r="P17" s="182">
        <f>Index!P$85</f>
        <v>1.1292633476533553</v>
      </c>
      <c r="Q17" s="182">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87"/>
      <c r="B19" s="270"/>
      <c r="C19" s="271"/>
      <c r="D19" s="272"/>
      <c r="E19" s="117" t="s">
        <v>561</v>
      </c>
      <c r="F19" s="117"/>
      <c r="G19" s="117" t="s">
        <v>170</v>
      </c>
      <c r="H19" s="117"/>
      <c r="I19" s="117"/>
      <c r="J19" s="117">
        <f t="shared" ref="J19:Q19" si="1" xml:space="preserve"> J15 / J17</f>
        <v>0</v>
      </c>
      <c r="K19" s="117">
        <f t="shared" si="1"/>
        <v>0</v>
      </c>
      <c r="L19" s="117">
        <f t="shared" si="1"/>
        <v>2.231742097993354</v>
      </c>
      <c r="M19" s="117">
        <f t="shared" si="1"/>
        <v>0</v>
      </c>
      <c r="N19" s="117">
        <f t="shared" si="1"/>
        <v>0</v>
      </c>
      <c r="O19" s="117">
        <f t="shared" si="1"/>
        <v>0</v>
      </c>
      <c r="P19" s="117">
        <f t="shared" si="1"/>
        <v>0</v>
      </c>
      <c r="Q19" s="117">
        <f t="shared" si="1"/>
        <v>0</v>
      </c>
    </row>
    <row r="20" spans="1:17" hidden="1" outlineLevel="2">
      <c r="E20" s="84" t="s">
        <v>562</v>
      </c>
      <c r="F20" s="84"/>
      <c r="G20" s="84" t="s">
        <v>170</v>
      </c>
      <c r="H20" s="84"/>
      <c r="I20" s="84"/>
      <c r="J20" s="84">
        <f t="shared" ref="J20:Q20" si="2" xml:space="preserve"> J11 / J17</f>
        <v>0</v>
      </c>
      <c r="K20" s="84">
        <f t="shared" si="2"/>
        <v>0</v>
      </c>
      <c r="L20" s="84">
        <f t="shared" si="2"/>
        <v>0</v>
      </c>
      <c r="M20" s="84">
        <f t="shared" si="2"/>
        <v>2.1883393616658551</v>
      </c>
      <c r="N20" s="84">
        <f t="shared" si="2"/>
        <v>2.0523569903527594</v>
      </c>
      <c r="O20" s="84">
        <f t="shared" si="2"/>
        <v>1.9334955817592241</v>
      </c>
      <c r="P20" s="84">
        <f t="shared" si="2"/>
        <v>1.8244631718286057</v>
      </c>
      <c r="Q20" s="84">
        <f t="shared" si="2"/>
        <v>1.7224075982052169</v>
      </c>
    </row>
    <row r="21" spans="1:17" hidden="1" outlineLevel="2">
      <c r="E21" s="84" t="s">
        <v>563</v>
      </c>
      <c r="F21" s="84"/>
      <c r="G21" s="84" t="s">
        <v>170</v>
      </c>
      <c r="H21" s="84"/>
      <c r="I21" s="84"/>
      <c r="J21" s="84">
        <f t="shared" ref="J21:Q21" si="3" xml:space="preserve"> J12 / J17</f>
        <v>0</v>
      </c>
      <c r="K21" s="84">
        <f t="shared" si="3"/>
        <v>0</v>
      </c>
      <c r="L21" s="84">
        <f t="shared" si="3"/>
        <v>0</v>
      </c>
      <c r="M21" s="84">
        <f t="shared" si="3"/>
        <v>5.3084936498240656E-2</v>
      </c>
      <c r="N21" s="84">
        <f t="shared" si="3"/>
        <v>6.0724417607982049E-2</v>
      </c>
      <c r="O21" s="84">
        <f t="shared" si="3"/>
        <v>6.0912232413156561E-2</v>
      </c>
      <c r="P21" s="84">
        <f t="shared" si="3"/>
        <v>5.8382821498516653E-2</v>
      </c>
      <c r="Q21" s="84">
        <f t="shared" si="3"/>
        <v>5.5117043142568184E-2</v>
      </c>
    </row>
    <row r="22" spans="1:17" hidden="1" outlineLevel="2">
      <c r="E22" s="84" t="s">
        <v>564</v>
      </c>
      <c r="F22" s="84"/>
      <c r="G22" s="84" t="s">
        <v>170</v>
      </c>
      <c r="H22" s="84"/>
      <c r="I22" s="84"/>
      <c r="J22" s="84">
        <f t="shared" ref="J22:Q22" si="4" xml:space="preserve"> J13 / J17</f>
        <v>0</v>
      </c>
      <c r="K22" s="84">
        <f t="shared" si="4"/>
        <v>0</v>
      </c>
      <c r="L22" s="84">
        <f t="shared" si="4"/>
        <v>0</v>
      </c>
      <c r="M22" s="84">
        <f t="shared" si="4"/>
        <v>0.1479340036788305</v>
      </c>
      <c r="N22" s="84">
        <f t="shared" si="4"/>
        <v>0.13946337292540856</v>
      </c>
      <c r="O22" s="84">
        <f t="shared" si="4"/>
        <v>0.13163091573537736</v>
      </c>
      <c r="P22" s="84">
        <f t="shared" si="4"/>
        <v>0.12426783555958976</v>
      </c>
      <c r="Q22" s="84">
        <f t="shared" si="4"/>
        <v>0.11731662632895415</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2.1883393616658551</v>
      </c>
      <c r="N24" s="84">
        <f t="shared" si="5"/>
        <v>2.0523569903527594</v>
      </c>
      <c r="O24" s="84">
        <f t="shared" si="5"/>
        <v>1.9334955817592241</v>
      </c>
      <c r="P24" s="84">
        <f t="shared" si="5"/>
        <v>1.8244631718286057</v>
      </c>
      <c r="Q24" s="84">
        <f t="shared" si="5"/>
        <v>1.7224075982052169</v>
      </c>
    </row>
    <row r="25" spans="1:17" hidden="1" outlineLevel="2">
      <c r="D25" s="83" t="s">
        <v>565</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5.3084936498240656E-2</v>
      </c>
      <c r="N25" s="84">
        <f t="shared" si="6"/>
        <v>6.0724417607982049E-2</v>
      </c>
      <c r="O25" s="84">
        <f t="shared" si="6"/>
        <v>6.0912232413156561E-2</v>
      </c>
      <c r="P25" s="84">
        <f t="shared" si="6"/>
        <v>5.8382821498516653E-2</v>
      </c>
      <c r="Q25" s="84">
        <f t="shared" si="6"/>
        <v>5.5117043142568184E-2</v>
      </c>
    </row>
    <row r="26" spans="1:17" hidden="1" outlineLevel="2">
      <c r="E26" s="212" t="s">
        <v>566</v>
      </c>
      <c r="F26" s="212"/>
      <c r="G26" s="212" t="s">
        <v>170</v>
      </c>
      <c r="H26" s="212"/>
      <c r="I26" s="212"/>
      <c r="J26" s="212">
        <f t="shared" ref="J26:Q26" si="7" xml:space="preserve"> SUM(J24:J25)</f>
        <v>0</v>
      </c>
      <c r="K26" s="212">
        <f t="shared" si="7"/>
        <v>0</v>
      </c>
      <c r="L26" s="212">
        <f t="shared" si="7"/>
        <v>0</v>
      </c>
      <c r="M26" s="212">
        <f t="shared" si="7"/>
        <v>2.2414242981640959</v>
      </c>
      <c r="N26" s="212">
        <f t="shared" si="7"/>
        <v>2.1130814079607414</v>
      </c>
      <c r="O26" s="212">
        <f t="shared" si="7"/>
        <v>1.9944078141723807</v>
      </c>
      <c r="P26" s="212">
        <f t="shared" si="7"/>
        <v>1.8828459933271224</v>
      </c>
      <c r="Q26" s="212">
        <f t="shared" si="7"/>
        <v>1.7775246413477852</v>
      </c>
    </row>
    <row r="27" spans="1:17" hidden="1" outlineLevel="2">
      <c r="F27" s="84"/>
      <c r="G27" s="84"/>
      <c r="H27" s="84"/>
      <c r="I27" s="84"/>
      <c r="J27" s="84"/>
      <c r="K27" s="84"/>
      <c r="L27" s="84"/>
      <c r="M27" s="84"/>
      <c r="N27" s="84"/>
      <c r="O27" s="84"/>
      <c r="P27" s="84"/>
      <c r="Q27" s="84"/>
    </row>
    <row r="28" spans="1:17" s="315" customFormat="1" hidden="1" outlineLevel="2">
      <c r="A28" s="311"/>
      <c r="B28" s="312"/>
      <c r="C28" s="313"/>
      <c r="D28" s="251"/>
      <c r="E28" s="314" t="str">
        <f t="shared" ref="E28:Q28" si="8" xml:space="preserve"> E26</f>
        <v>Opening RCV (RPI inflated RCV) - WR - real</v>
      </c>
      <c r="F28" s="314">
        <f t="shared" si="8"/>
        <v>0</v>
      </c>
      <c r="G28" s="314" t="str">
        <f t="shared" si="8"/>
        <v>£m</v>
      </c>
      <c r="H28" s="314">
        <f t="shared" si="8"/>
        <v>0</v>
      </c>
      <c r="I28" s="314">
        <f t="shared" si="8"/>
        <v>0</v>
      </c>
      <c r="J28" s="314">
        <f t="shared" si="8"/>
        <v>0</v>
      </c>
      <c r="K28" s="314">
        <f t="shared" si="8"/>
        <v>0</v>
      </c>
      <c r="L28" s="314">
        <f t="shared" si="8"/>
        <v>0</v>
      </c>
      <c r="M28" s="314">
        <f t="shared" si="8"/>
        <v>2.2414242981640959</v>
      </c>
      <c r="N28" s="314">
        <f t="shared" si="8"/>
        <v>2.1130814079607414</v>
      </c>
      <c r="O28" s="314">
        <f t="shared" si="8"/>
        <v>1.9944078141723807</v>
      </c>
      <c r="P28" s="314">
        <f t="shared" si="8"/>
        <v>1.8828459933271224</v>
      </c>
      <c r="Q28" s="314">
        <f t="shared" si="8"/>
        <v>1.7775246413477852</v>
      </c>
    </row>
    <row r="29" spans="1:17" s="315" customFormat="1" hidden="1" outlineLevel="2">
      <c r="A29" s="311"/>
      <c r="B29" s="312"/>
      <c r="C29" s="313"/>
      <c r="D29" s="251" t="s">
        <v>473</v>
      </c>
      <c r="E29" s="314" t="str">
        <f t="shared" ref="E29:Q29" si="9" xml:space="preserve"> E22</f>
        <v>RCV - CPI(H) + RPI wedge bf depreciation - WR - real</v>
      </c>
      <c r="F29" s="314">
        <f t="shared" si="9"/>
        <v>0</v>
      </c>
      <c r="G29" s="314" t="str">
        <f t="shared" si="9"/>
        <v>£m</v>
      </c>
      <c r="H29" s="314">
        <f t="shared" si="9"/>
        <v>0</v>
      </c>
      <c r="I29" s="314">
        <f t="shared" si="9"/>
        <v>0</v>
      </c>
      <c r="J29" s="314">
        <f t="shared" si="9"/>
        <v>0</v>
      </c>
      <c r="K29" s="314">
        <f t="shared" si="9"/>
        <v>0</v>
      </c>
      <c r="L29" s="314">
        <f t="shared" si="9"/>
        <v>0</v>
      </c>
      <c r="M29" s="314">
        <f t="shared" si="9"/>
        <v>0.1479340036788305</v>
      </c>
      <c r="N29" s="314">
        <f t="shared" si="9"/>
        <v>0.13946337292540856</v>
      </c>
      <c r="O29" s="314">
        <f t="shared" si="9"/>
        <v>0.13163091573537736</v>
      </c>
      <c r="P29" s="314">
        <f t="shared" si="9"/>
        <v>0.12426783555958976</v>
      </c>
      <c r="Q29" s="314">
        <f t="shared" si="9"/>
        <v>0.11731662632895415</v>
      </c>
    </row>
    <row r="30" spans="1:17" s="315" customFormat="1" hidden="1" outlineLevel="2">
      <c r="A30" s="311"/>
      <c r="B30" s="312"/>
      <c r="C30" s="313"/>
      <c r="D30" s="251"/>
      <c r="E30" s="317" t="s">
        <v>567</v>
      </c>
      <c r="F30" s="317"/>
      <c r="G30" s="317" t="s">
        <v>170</v>
      </c>
      <c r="H30" s="317"/>
      <c r="I30" s="317"/>
      <c r="J30" s="317">
        <f t="shared" ref="J30:Q30" si="10" xml:space="preserve"> J28 - J29</f>
        <v>0</v>
      </c>
      <c r="K30" s="317">
        <f t="shared" si="10"/>
        <v>0</v>
      </c>
      <c r="L30" s="317">
        <f t="shared" si="10"/>
        <v>0</v>
      </c>
      <c r="M30" s="317">
        <f t="shared" si="10"/>
        <v>2.0934902944852656</v>
      </c>
      <c r="N30" s="317">
        <f t="shared" si="10"/>
        <v>1.973618035035333</v>
      </c>
      <c r="O30" s="317">
        <f t="shared" si="10"/>
        <v>1.8627768984370032</v>
      </c>
      <c r="P30" s="317">
        <f t="shared" si="10"/>
        <v>1.7585781577675328</v>
      </c>
      <c r="Q30" s="317">
        <f t="shared" si="10"/>
        <v>1.660208015018831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2.2414242981640959</v>
      </c>
      <c r="N32" s="91">
        <f t="shared" si="11"/>
        <v>2.1130814079607414</v>
      </c>
      <c r="O32" s="91">
        <f t="shared" si="11"/>
        <v>1.9944078141723807</v>
      </c>
      <c r="P32" s="91">
        <f t="shared" si="11"/>
        <v>1.8828459933271224</v>
      </c>
      <c r="Q32" s="91">
        <f t="shared" si="11"/>
        <v>1.7775246413477852</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2.0934902944852656</v>
      </c>
      <c r="N33" s="91">
        <f t="shared" si="12"/>
        <v>1.973618035035333</v>
      </c>
      <c r="O33" s="91">
        <f t="shared" si="12"/>
        <v>1.8627768984370032</v>
      </c>
      <c r="P33" s="91">
        <f t="shared" si="12"/>
        <v>1.7585781577675328</v>
      </c>
      <c r="Q33" s="91">
        <f t="shared" si="12"/>
        <v>1.660208015018831</v>
      </c>
    </row>
    <row r="34" spans="1:17" s="315" customFormat="1" hidden="1" outlineLevel="2">
      <c r="A34" s="311"/>
      <c r="B34" s="312"/>
      <c r="C34" s="313"/>
      <c r="D34" s="251"/>
      <c r="E34" s="317" t="s">
        <v>568</v>
      </c>
      <c r="F34" s="317"/>
      <c r="G34" s="317" t="s">
        <v>170</v>
      </c>
      <c r="H34" s="317"/>
      <c r="I34" s="317"/>
      <c r="J34" s="317">
        <f t="shared" ref="J34:Q34" si="13" xml:space="preserve"> AVERAGE(J32:J33)</f>
        <v>0</v>
      </c>
      <c r="K34" s="317">
        <f t="shared" si="13"/>
        <v>0</v>
      </c>
      <c r="L34" s="317">
        <f t="shared" si="13"/>
        <v>0</v>
      </c>
      <c r="M34" s="317">
        <f t="shared" si="13"/>
        <v>2.167457296324681</v>
      </c>
      <c r="N34" s="317">
        <f t="shared" si="13"/>
        <v>2.0433497214980374</v>
      </c>
      <c r="O34" s="317">
        <f t="shared" si="13"/>
        <v>1.9285923563046921</v>
      </c>
      <c r="P34" s="317">
        <f t="shared" si="13"/>
        <v>1.8207120755473276</v>
      </c>
      <c r="Q34" s="317">
        <f t="shared" si="13"/>
        <v>1.7188663281833081</v>
      </c>
    </row>
    <row r="35" spans="1:17" hidden="1" outlineLevel="2">
      <c r="F35" s="84"/>
      <c r="G35" s="84"/>
      <c r="H35" s="84"/>
      <c r="I35" s="84"/>
      <c r="J35" s="84"/>
      <c r="K35" s="84"/>
      <c r="L35" s="84"/>
      <c r="M35" s="84"/>
      <c r="N35" s="84"/>
      <c r="O35" s="84"/>
      <c r="P35" s="84"/>
      <c r="Q35" s="84"/>
    </row>
    <row r="36" spans="1:17" hidden="1" outlineLevel="2">
      <c r="C36" s="86" t="s">
        <v>372</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2.0934902944852656</v>
      </c>
      <c r="N37" s="84">
        <f t="shared" si="14"/>
        <v>1.973618035035333</v>
      </c>
      <c r="O37" s="84">
        <f t="shared" si="14"/>
        <v>1.8627768984370032</v>
      </c>
      <c r="P37" s="84">
        <f t="shared" si="14"/>
        <v>1.7585781577675328</v>
      </c>
      <c r="Q37" s="84">
        <f t="shared" si="14"/>
        <v>1.660208015018831</v>
      </c>
    </row>
    <row r="38" spans="1:17" s="188" customFormat="1" hidden="1" outlineLevel="2">
      <c r="A38" s="184"/>
      <c r="B38" s="219"/>
      <c r="C38" s="186"/>
      <c r="D38" s="187"/>
      <c r="E38" s="182" t="str">
        <f xml:space="preserve"> Inp!E$93</f>
        <v>RCV CPI(H) + RPI wedge bf balance - WR - real</v>
      </c>
      <c r="F38" s="182">
        <f xml:space="preserve"> Inp!F$93</f>
        <v>0</v>
      </c>
      <c r="G38" s="182" t="str">
        <f xml:space="preserve"> Inp!G$93</f>
        <v>£m</v>
      </c>
      <c r="H38" s="182">
        <f xml:space="preserve"> Inp!H$93</f>
        <v>0</v>
      </c>
      <c r="I38" s="182">
        <f xml:space="preserve"> Inp!I$93</f>
        <v>0</v>
      </c>
      <c r="J38" s="182">
        <f xml:space="preserve"> Inp!J$93</f>
        <v>0</v>
      </c>
      <c r="K38" s="182">
        <f xml:space="preserve"> Inp!K$93</f>
        <v>0</v>
      </c>
      <c r="L38" s="182">
        <f xml:space="preserve"> Inp!L$93</f>
        <v>0</v>
      </c>
      <c r="M38" s="182">
        <f xml:space="preserve"> Inp!M$93</f>
        <v>2.09349029448527</v>
      </c>
      <c r="N38" s="182">
        <f xml:space="preserve"> Inp!N$93</f>
        <v>1.9736180350353301</v>
      </c>
      <c r="O38" s="182">
        <f xml:space="preserve"> Inp!O$93</f>
        <v>1.8627768984370101</v>
      </c>
      <c r="P38" s="182">
        <f xml:space="preserve"> Inp!P$93</f>
        <v>1.7585781577675299</v>
      </c>
      <c r="Q38" s="182">
        <f xml:space="preserve"> Inp!Q$93</f>
        <v>1.6602080150188301</v>
      </c>
    </row>
    <row r="39" spans="1:17" s="225" customFormat="1" hidden="1" outlineLevel="2">
      <c r="A39" s="220"/>
      <c r="B39" s="221"/>
      <c r="C39" s="222"/>
      <c r="D39" s="223"/>
      <c r="E39" s="224" t="s">
        <v>569</v>
      </c>
      <c r="G39" s="225" t="s">
        <v>570</v>
      </c>
      <c r="H39" s="248">
        <f xml:space="preserve"> SUM(J39:Q39)</f>
        <v>0</v>
      </c>
      <c r="I39" s="197"/>
      <c r="J39" s="225">
        <f t="shared" ref="J39:Q39" si="15" xml:space="preserve"> IF(ROUND(J37,3) = ROUND(J38,3), 0, 1)</f>
        <v>0</v>
      </c>
      <c r="K39" s="225">
        <f t="shared" si="15"/>
        <v>0</v>
      </c>
      <c r="L39" s="225">
        <f t="shared" si="15"/>
        <v>0</v>
      </c>
      <c r="M39" s="225">
        <f t="shared" si="15"/>
        <v>0</v>
      </c>
      <c r="N39" s="225">
        <f t="shared" si="15"/>
        <v>0</v>
      </c>
      <c r="O39" s="225">
        <f t="shared" si="15"/>
        <v>0</v>
      </c>
      <c r="P39" s="225">
        <f t="shared" si="15"/>
        <v>0</v>
      </c>
      <c r="Q39" s="225">
        <f t="shared" si="15"/>
        <v>0</v>
      </c>
    </row>
    <row r="40" spans="1:17" s="149" customFormat="1" hidden="1" outlineLevel="2">
      <c r="A40" s="144"/>
      <c r="B40" s="145"/>
      <c r="C40" s="146"/>
      <c r="D40" s="218"/>
      <c r="E40" s="148"/>
      <c r="G40" s="150"/>
    </row>
    <row r="41" spans="1:17" s="188" customFormat="1" hidden="1" outlineLevel="2">
      <c r="A41" s="184"/>
      <c r="B41" s="217"/>
      <c r="C41" s="186"/>
      <c r="D41" s="187"/>
      <c r="E41" s="182"/>
      <c r="F41" s="182"/>
      <c r="G41" s="182"/>
      <c r="H41" s="182"/>
      <c r="I41" s="182"/>
      <c r="J41" s="182"/>
      <c r="K41" s="182"/>
      <c r="L41" s="182"/>
      <c r="M41" s="182"/>
      <c r="N41" s="182"/>
      <c r="O41" s="182"/>
      <c r="P41" s="182"/>
      <c r="Q41" s="182"/>
    </row>
    <row r="42" spans="1:17" s="149" customFormat="1" hidden="1" outlineLevel="1">
      <c r="A42" s="144"/>
      <c r="B42" s="145"/>
      <c r="C42" s="146"/>
      <c r="D42" s="147"/>
      <c r="E42" s="148"/>
      <c r="G42" s="150"/>
    </row>
    <row r="43" spans="1:17" s="92" customFormat="1" hidden="1" outlineLevel="1" collapsed="1">
      <c r="A43" s="11"/>
      <c r="B43" s="12" t="s">
        <v>571</v>
      </c>
      <c r="C43" s="13"/>
      <c r="D43" s="14"/>
      <c r="E43" s="91"/>
      <c r="G43" s="93"/>
    </row>
    <row r="44" spans="1:17" s="92" customFormat="1" hidden="1" outlineLevel="2">
      <c r="A44" s="11"/>
      <c r="B44" s="12"/>
      <c r="C44" s="13"/>
      <c r="D44" s="115"/>
      <c r="E44" s="91"/>
      <c r="G44" s="93"/>
    </row>
    <row r="45" spans="1:17" s="157" customFormat="1" hidden="1" outlineLevel="2">
      <c r="A45" s="152"/>
      <c r="B45" s="153"/>
      <c r="C45" s="154"/>
      <c r="D45" s="155"/>
      <c r="E45" s="156" t="str">
        <f>Inp!E$94</f>
        <v>RCV CPI(H) bf balance BEG - WR - nominal</v>
      </c>
      <c r="F45" s="156">
        <f>Inp!F$94</f>
        <v>0</v>
      </c>
      <c r="G45" s="156" t="str">
        <f>Inp!G$94</f>
        <v>£m</v>
      </c>
      <c r="H45" s="156">
        <f>Inp!H$94</f>
        <v>0</v>
      </c>
      <c r="I45" s="156">
        <f>Inp!I$94</f>
        <v>0</v>
      </c>
      <c r="J45" s="156">
        <f>Inp!J$94</f>
        <v>0</v>
      </c>
      <c r="K45" s="156">
        <f>Inp!K$94</f>
        <v>0</v>
      </c>
      <c r="L45" s="156">
        <f>Inp!L$94</f>
        <v>0</v>
      </c>
      <c r="M45" s="156">
        <f>Inp!M$94</f>
        <v>2.3245890862940599</v>
      </c>
      <c r="N45" s="156">
        <f>Inp!N$94</f>
        <v>2.2142283367412299</v>
      </c>
      <c r="O45" s="156">
        <f>Inp!O$94</f>
        <v>2.1095378766619399</v>
      </c>
      <c r="P45" s="156">
        <f>Inp!P$94</f>
        <v>2.0111947416502298</v>
      </c>
      <c r="Q45" s="156">
        <f>Inp!Q$94</f>
        <v>1.9179034623640501</v>
      </c>
    </row>
    <row r="46" spans="1:17" s="162" customFormat="1" hidden="1" outlineLevel="2">
      <c r="A46" s="158"/>
      <c r="B46" s="159"/>
      <c r="C46" s="160"/>
      <c r="D46" s="161"/>
      <c r="E46" s="156" t="str">
        <f>Inp!E$95</f>
        <v>Indexation on RCV - CPI(H) bf balance - WR - nominal</v>
      </c>
      <c r="F46" s="156">
        <f>Inp!F$95</f>
        <v>0</v>
      </c>
      <c r="G46" s="156" t="str">
        <f>Inp!G$95</f>
        <v>£m</v>
      </c>
      <c r="H46" s="156">
        <f>Inp!H$95</f>
        <v>0</v>
      </c>
      <c r="I46" s="156">
        <f>Inp!I$95</f>
        <v>0</v>
      </c>
      <c r="J46" s="156">
        <f>Inp!J$95</f>
        <v>0</v>
      </c>
      <c r="K46" s="156">
        <f>Inp!K$95</f>
        <v>0</v>
      </c>
      <c r="L46" s="156">
        <f>Inp!L$95</f>
        <v>0</v>
      </c>
      <c r="M46" s="156">
        <f>Inp!M$95</f>
        <v>4.6105064392480202E-2</v>
      </c>
      <c r="N46" s="156">
        <f>Inp!N$95</f>
        <v>4.4377526922520803E-2</v>
      </c>
      <c r="O46" s="156">
        <f>Inp!O$95</f>
        <v>4.3775551229098403E-2</v>
      </c>
      <c r="P46" s="156">
        <f>Inp!P$95</f>
        <v>4.2235089574656E-2</v>
      </c>
      <c r="Q46" s="156">
        <f>Inp!Q$95</f>
        <v>4.0275972709647799E-2</v>
      </c>
    </row>
    <row r="47" spans="1:17" s="162" customFormat="1" hidden="1" outlineLevel="2">
      <c r="A47" s="158"/>
      <c r="B47" s="159"/>
      <c r="C47" s="160"/>
      <c r="D47" s="161"/>
      <c r="E47" s="156" t="str">
        <f>Inp!E$97</f>
        <v>Indexation on RCV - CPI(H) other adjustments balance - WR - nominal</v>
      </c>
      <c r="F47" s="156">
        <f>Inp!F$97</f>
        <v>0</v>
      </c>
      <c r="G47" s="156" t="str">
        <f>Inp!G$97</f>
        <v>£m</v>
      </c>
      <c r="H47" s="156">
        <f>Inp!H$97</f>
        <v>0</v>
      </c>
      <c r="I47" s="156">
        <f>Inp!I$97</f>
        <v>0</v>
      </c>
      <c r="J47" s="156">
        <f>Inp!J$97</f>
        <v>0</v>
      </c>
      <c r="K47" s="156">
        <f>Inp!K$97</f>
        <v>0</v>
      </c>
      <c r="L47" s="156">
        <f>Inp!L$97</f>
        <v>0</v>
      </c>
      <c r="M47" s="156">
        <f>Inp!M$97</f>
        <v>0</v>
      </c>
      <c r="N47" s="156">
        <f>Inp!N$97</f>
        <v>0</v>
      </c>
      <c r="O47" s="156">
        <f>Inp!O$97</f>
        <v>0</v>
      </c>
      <c r="P47" s="156">
        <f>Inp!P$97</f>
        <v>0</v>
      </c>
      <c r="Q47" s="156">
        <f>Inp!Q$97</f>
        <v>0</v>
      </c>
    </row>
    <row r="48" spans="1:17" s="162" customFormat="1" hidden="1" outlineLevel="2">
      <c r="A48" s="158"/>
      <c r="B48" s="159"/>
      <c r="C48" s="160"/>
      <c r="D48" s="161"/>
      <c r="E48" s="156" t="str">
        <f>Inp!E$98</f>
        <v>RCV - CPI(H) bf depreciation - WR - nominal</v>
      </c>
      <c r="F48" s="156">
        <f>Inp!F$98</f>
        <v>0</v>
      </c>
      <c r="G48" s="156" t="str">
        <f>Inp!G$98</f>
        <v>£m</v>
      </c>
      <c r="H48" s="156">
        <f>Inp!H$98</f>
        <v>0</v>
      </c>
      <c r="I48" s="156">
        <f>Inp!I$98</f>
        <v>0</v>
      </c>
      <c r="J48" s="156">
        <f>Inp!J$98</f>
        <v>0</v>
      </c>
      <c r="K48" s="156">
        <f>Inp!K$98</f>
        <v>0</v>
      </c>
      <c r="L48" s="156">
        <f>Inp!L$98</f>
        <v>0</v>
      </c>
      <c r="M48" s="156">
        <f>Inp!M$98</f>
        <v>0.156465813945312</v>
      </c>
      <c r="N48" s="156">
        <f>Inp!N$98</f>
        <v>0.14906798700180701</v>
      </c>
      <c r="O48" s="156">
        <f>Inp!O$98</f>
        <v>0.14211868624080901</v>
      </c>
      <c r="P48" s="156">
        <f>Inp!P$98</f>
        <v>0.13552636886084299</v>
      </c>
      <c r="Q48" s="156">
        <f>Inp!Q$98</f>
        <v>0.12923984271486399</v>
      </c>
    </row>
    <row r="49" spans="1:17" s="162" customFormat="1" hidden="1" outlineLevel="2">
      <c r="A49" s="158"/>
      <c r="B49" s="159"/>
      <c r="C49" s="160"/>
      <c r="D49" s="161"/>
      <c r="E49" s="156" t="str">
        <f>Inp!E$99</f>
        <v>Other adjustments CPI(H) - WR - nominal</v>
      </c>
      <c r="F49" s="156">
        <f>Inp!F$99</f>
        <v>0</v>
      </c>
      <c r="G49" s="156" t="str">
        <f>Inp!G$99</f>
        <v>£m</v>
      </c>
      <c r="H49" s="156">
        <f>Inp!H$99</f>
        <v>0</v>
      </c>
      <c r="I49" s="156">
        <f>Inp!I$99</f>
        <v>0</v>
      </c>
      <c r="J49" s="156">
        <f>Inp!J$99</f>
        <v>0</v>
      </c>
      <c r="K49" s="156">
        <f>Inp!K$99</f>
        <v>0</v>
      </c>
      <c r="L49" s="156">
        <f>Inp!L$99</f>
        <v>0</v>
      </c>
      <c r="M49" s="156">
        <f>Inp!M$99</f>
        <v>0</v>
      </c>
      <c r="N49" s="156">
        <f>Inp!N$99</f>
        <v>0</v>
      </c>
      <c r="O49" s="156">
        <f>Inp!O$99</f>
        <v>0</v>
      </c>
      <c r="P49" s="156">
        <f>Inp!P$99</f>
        <v>0</v>
      </c>
      <c r="Q49" s="156">
        <f>Inp!Q$99</f>
        <v>0</v>
      </c>
    </row>
    <row r="50" spans="1:17" s="260" customFormat="1" hidden="1" outlineLevel="2">
      <c r="A50" s="257"/>
      <c r="B50" s="258"/>
      <c r="C50" s="259"/>
      <c r="D50" s="256"/>
      <c r="E50" s="273" t="str">
        <f>Time!E$39</f>
        <v>Acquisition / initial balance date flag</v>
      </c>
      <c r="F50" s="273">
        <f>Time!F$39</f>
        <v>0</v>
      </c>
      <c r="G50" s="273" t="str">
        <f>Time!G$39</f>
        <v>flag</v>
      </c>
      <c r="H50" s="273">
        <f>Time!H$39</f>
        <v>1</v>
      </c>
      <c r="I50" s="273">
        <f>Time!I$39</f>
        <v>0</v>
      </c>
      <c r="J50" s="273">
        <f>Time!J$39</f>
        <v>0</v>
      </c>
      <c r="K50" s="273">
        <f>Time!K$39</f>
        <v>0</v>
      </c>
      <c r="L50" s="273">
        <f>Time!L$39</f>
        <v>1</v>
      </c>
      <c r="M50" s="273">
        <f>Time!M$39</f>
        <v>0</v>
      </c>
      <c r="N50" s="273">
        <f>Time!N$39</f>
        <v>0</v>
      </c>
      <c r="O50" s="273">
        <f>Time!O$39</f>
        <v>0</v>
      </c>
      <c r="P50" s="273">
        <f>Time!P$39</f>
        <v>0</v>
      </c>
      <c r="Q50" s="273">
        <f>Time!Q$39</f>
        <v>0</v>
      </c>
    </row>
    <row r="51" spans="1:17" s="260" customFormat="1" hidden="1" outlineLevel="2">
      <c r="A51" s="257"/>
      <c r="B51" s="258"/>
      <c r="C51" s="259"/>
      <c r="D51" s="256"/>
      <c r="E51" s="197" t="s">
        <v>572</v>
      </c>
      <c r="F51" s="279"/>
      <c r="G51" s="197" t="s">
        <v>170</v>
      </c>
      <c r="H51" s="279"/>
      <c r="I51" s="279"/>
      <c r="J51" s="279">
        <f t="shared" ref="J51:Q51" si="16" xml:space="preserve"> IF(J50 = 1, K45 * J50, 0)</f>
        <v>0</v>
      </c>
      <c r="K51" s="279">
        <f t="shared" si="16"/>
        <v>0</v>
      </c>
      <c r="L51" s="279">
        <f t="shared" si="16"/>
        <v>2.3245890862940599</v>
      </c>
      <c r="M51" s="279">
        <f t="shared" si="16"/>
        <v>0</v>
      </c>
      <c r="N51" s="279">
        <f t="shared" si="16"/>
        <v>0</v>
      </c>
      <c r="O51" s="279">
        <f t="shared" si="16"/>
        <v>0</v>
      </c>
      <c r="P51" s="279">
        <f t="shared" si="16"/>
        <v>0</v>
      </c>
      <c r="Q51" s="279">
        <f t="shared" si="16"/>
        <v>0</v>
      </c>
    </row>
    <row r="52" spans="1:17" hidden="1" outlineLevel="2">
      <c r="F52" s="84"/>
      <c r="G52" s="84"/>
      <c r="H52" s="84"/>
      <c r="I52" s="84"/>
      <c r="J52" s="84"/>
      <c r="K52" s="84"/>
      <c r="L52" s="84"/>
      <c r="M52" s="84"/>
      <c r="N52" s="84"/>
      <c r="O52" s="84"/>
      <c r="P52" s="84"/>
      <c r="Q52" s="84"/>
    </row>
    <row r="53" spans="1:17" s="188" customFormat="1" hidden="1" outlineLevel="2">
      <c r="A53" s="184"/>
      <c r="B53" s="217"/>
      <c r="C53" s="186"/>
      <c r="D53" s="187"/>
      <c r="E53" s="182" t="str">
        <f>Index!E$85</f>
        <v>CPIH index (PR19FD) - FYA - inflate from FYA 2017-18</v>
      </c>
      <c r="F53" s="182">
        <f>Index!F$85</f>
        <v>0</v>
      </c>
      <c r="G53" s="182" t="str">
        <f>Index!G$85</f>
        <v>Factor</v>
      </c>
      <c r="H53" s="182">
        <f>Index!H$85</f>
        <v>0</v>
      </c>
      <c r="I53" s="182">
        <f>Index!I$85</f>
        <v>0</v>
      </c>
      <c r="J53" s="182">
        <f>Index!J$85</f>
        <v>1</v>
      </c>
      <c r="K53" s="182">
        <f>Index!K$85</f>
        <v>1.0212697905005599</v>
      </c>
      <c r="L53" s="182">
        <f>Index!L$85</f>
        <v>1.0416029201511179</v>
      </c>
      <c r="M53" s="182">
        <f>Index!M$85</f>
        <v>1.0622616980779827</v>
      </c>
      <c r="N53" s="182">
        <f>Index!N$85</f>
        <v>1.0835515290872799</v>
      </c>
      <c r="O53" s="182">
        <f>Index!O$85</f>
        <v>1.1060365794841869</v>
      </c>
      <c r="P53" s="182">
        <f>Index!P$85</f>
        <v>1.1292633476533553</v>
      </c>
      <c r="Q53" s="182">
        <f>Index!Q$85</f>
        <v>1.1529778779540774</v>
      </c>
    </row>
    <row r="54" spans="1:17" hidden="1" outlineLevel="2">
      <c r="F54" s="84"/>
      <c r="G54" s="84"/>
      <c r="H54" s="84"/>
      <c r="I54" s="84"/>
      <c r="J54" s="84"/>
      <c r="K54" s="84"/>
      <c r="L54" s="84"/>
      <c r="M54" s="84"/>
      <c r="N54" s="84"/>
      <c r="O54" s="84"/>
      <c r="P54" s="84"/>
      <c r="Q54" s="84"/>
    </row>
    <row r="55" spans="1:17" s="118" customFormat="1" hidden="1" outlineLevel="2">
      <c r="A55" s="387"/>
      <c r="B55" s="270"/>
      <c r="C55" s="271"/>
      <c r="D55" s="272"/>
      <c r="E55" s="280" t="s">
        <v>573</v>
      </c>
      <c r="F55" s="117"/>
      <c r="G55" s="117" t="s">
        <v>170</v>
      </c>
      <c r="H55" s="117"/>
      <c r="I55" s="117"/>
      <c r="J55" s="117">
        <f t="shared" ref="J55:Q55" si="17" xml:space="preserve"> J51 / J53</f>
        <v>0</v>
      </c>
      <c r="K55" s="117">
        <f t="shared" si="17"/>
        <v>0</v>
      </c>
      <c r="L55" s="117">
        <f xml:space="preserve"> L51 / L53</f>
        <v>2.231742097993354</v>
      </c>
      <c r="M55" s="117">
        <f t="shared" si="17"/>
        <v>0</v>
      </c>
      <c r="N55" s="117">
        <f t="shared" si="17"/>
        <v>0</v>
      </c>
      <c r="O55" s="117">
        <f t="shared" si="17"/>
        <v>0</v>
      </c>
      <c r="P55" s="117">
        <f t="shared" si="17"/>
        <v>0</v>
      </c>
      <c r="Q55" s="117">
        <f t="shared" si="17"/>
        <v>0</v>
      </c>
    </row>
    <row r="56" spans="1:17" hidden="1" outlineLevel="2">
      <c r="E56" s="84" t="s">
        <v>574</v>
      </c>
      <c r="F56" s="84"/>
      <c r="G56" s="84" t="s">
        <v>170</v>
      </c>
      <c r="H56" s="84"/>
      <c r="I56" s="84"/>
      <c r="J56" s="84">
        <f t="shared" ref="J56:Q56" si="18" xml:space="preserve"> J45 / J53</f>
        <v>0</v>
      </c>
      <c r="K56" s="84">
        <f t="shared" si="18"/>
        <v>0</v>
      </c>
      <c r="L56" s="84">
        <f t="shared" si="18"/>
        <v>0</v>
      </c>
      <c r="M56" s="84">
        <f t="shared" si="18"/>
        <v>2.1883393616658551</v>
      </c>
      <c r="N56" s="84">
        <f t="shared" si="18"/>
        <v>2.0434914974522398</v>
      </c>
      <c r="O56" s="84">
        <f t="shared" si="18"/>
        <v>1.9072948542495292</v>
      </c>
      <c r="P56" s="84">
        <f t="shared" si="18"/>
        <v>1.7809793843301083</v>
      </c>
      <c r="Q56" s="84">
        <f t="shared" si="18"/>
        <v>1.6634347449643256</v>
      </c>
    </row>
    <row r="57" spans="1:17" hidden="1" outlineLevel="2">
      <c r="E57" s="84" t="s">
        <v>575</v>
      </c>
      <c r="F57" s="84"/>
      <c r="G57" s="84" t="s">
        <v>170</v>
      </c>
      <c r="H57" s="84"/>
      <c r="I57" s="84"/>
      <c r="J57" s="84">
        <f t="shared" ref="J57:Q57" si="19" xml:space="preserve"> J46 / J53</f>
        <v>0</v>
      </c>
      <c r="K57" s="84">
        <f t="shared" si="19"/>
        <v>0</v>
      </c>
      <c r="L57" s="84">
        <f t="shared" si="19"/>
        <v>0</v>
      </c>
      <c r="M57" s="84">
        <f t="shared" si="19"/>
        <v>4.3402736327499157E-2</v>
      </c>
      <c r="N57" s="84">
        <f t="shared" si="19"/>
        <v>4.0955622073554562E-2</v>
      </c>
      <c r="O57" s="84">
        <f t="shared" si="19"/>
        <v>3.9578755387560186E-2</v>
      </c>
      <c r="P57" s="84">
        <f t="shared" si="19"/>
        <v>3.740056707093331E-2</v>
      </c>
      <c r="Q57" s="84">
        <f t="shared" si="19"/>
        <v>3.4932129644253219E-2</v>
      </c>
    </row>
    <row r="58" spans="1:17" hidden="1" outlineLevel="2">
      <c r="E58" s="84" t="s">
        <v>576</v>
      </c>
      <c r="F58" s="84"/>
      <c r="G58" s="84" t="s">
        <v>170</v>
      </c>
      <c r="H58" s="84"/>
      <c r="I58" s="84"/>
      <c r="J58" s="84">
        <f t="shared" ref="J58:Q58" si="20" xml:space="preserve"> J47 / J53</f>
        <v>0</v>
      </c>
      <c r="K58" s="84">
        <f t="shared" si="20"/>
        <v>0</v>
      </c>
      <c r="L58" s="84">
        <f t="shared" si="20"/>
        <v>0</v>
      </c>
      <c r="M58" s="84">
        <f t="shared" si="20"/>
        <v>0</v>
      </c>
      <c r="N58" s="84">
        <f t="shared" si="20"/>
        <v>0</v>
      </c>
      <c r="O58" s="84">
        <f t="shared" si="20"/>
        <v>0</v>
      </c>
      <c r="P58" s="84">
        <f t="shared" si="20"/>
        <v>0</v>
      </c>
      <c r="Q58" s="84">
        <f t="shared" si="20"/>
        <v>0</v>
      </c>
    </row>
    <row r="59" spans="1:17" hidden="1" outlineLevel="2">
      <c r="E59" s="84" t="s">
        <v>577</v>
      </c>
      <c r="F59" s="84"/>
      <c r="G59" s="84" t="s">
        <v>170</v>
      </c>
      <c r="H59" s="84"/>
      <c r="I59" s="84"/>
      <c r="J59" s="84">
        <f t="shared" ref="J59:Q59" si="21" xml:space="preserve"> J48 / J53</f>
        <v>0</v>
      </c>
      <c r="K59" s="84">
        <f t="shared" si="21"/>
        <v>0</v>
      </c>
      <c r="L59" s="84">
        <f t="shared" si="21"/>
        <v>0</v>
      </c>
      <c r="M59" s="84">
        <f t="shared" si="21"/>
        <v>0.14729497846756173</v>
      </c>
      <c r="N59" s="84">
        <f t="shared" si="21"/>
        <v>0.13757350988870193</v>
      </c>
      <c r="O59" s="84">
        <f t="shared" si="21"/>
        <v>0.12849365823604833</v>
      </c>
      <c r="P59" s="84">
        <f t="shared" si="21"/>
        <v>0.12001307679246921</v>
      </c>
      <c r="Q59" s="84">
        <f t="shared" si="21"/>
        <v>0.11209221372416615</v>
      </c>
    </row>
    <row r="60" spans="1:17" hidden="1" outlineLevel="2">
      <c r="E60" s="84" t="s">
        <v>578</v>
      </c>
      <c r="F60" s="84"/>
      <c r="G60" s="84" t="s">
        <v>170</v>
      </c>
      <c r="H60" s="84"/>
      <c r="I60" s="84"/>
      <c r="J60" s="84">
        <f t="shared" ref="J60:Q60" si="22" xml:space="preserve"> J49 / J53</f>
        <v>0</v>
      </c>
      <c r="K60" s="84">
        <f t="shared" si="22"/>
        <v>0</v>
      </c>
      <c r="L60" s="84">
        <f t="shared" si="22"/>
        <v>0</v>
      </c>
      <c r="M60" s="84">
        <f t="shared" si="22"/>
        <v>0</v>
      </c>
      <c r="N60" s="84">
        <f t="shared" si="22"/>
        <v>0</v>
      </c>
      <c r="O60" s="84">
        <f t="shared" si="22"/>
        <v>0</v>
      </c>
      <c r="P60" s="84">
        <f t="shared" si="22"/>
        <v>0</v>
      </c>
      <c r="Q60" s="84">
        <f t="shared" si="22"/>
        <v>0</v>
      </c>
    </row>
    <row r="61" spans="1:17" hidden="1" outlineLevel="2">
      <c r="F61" s="84"/>
      <c r="G61" s="84"/>
      <c r="H61" s="84"/>
      <c r="I61" s="84"/>
      <c r="J61" s="84"/>
      <c r="K61" s="84"/>
      <c r="L61" s="84"/>
      <c r="M61" s="84"/>
      <c r="N61" s="84"/>
      <c r="O61" s="84"/>
      <c r="P61" s="84"/>
      <c r="Q61" s="84"/>
    </row>
    <row r="62" spans="1:17" hidden="1" outlineLevel="2">
      <c r="E62" s="84" t="str">
        <f t="shared" ref="E62:Q62" si="23" xml:space="preserve"> E56</f>
        <v>RCV CPI(H) bf balance BEG - WR - real</v>
      </c>
      <c r="F62" s="84">
        <f t="shared" si="23"/>
        <v>0</v>
      </c>
      <c r="G62" s="84" t="str">
        <f t="shared" si="23"/>
        <v>£m</v>
      </c>
      <c r="H62" s="84">
        <f t="shared" si="23"/>
        <v>0</v>
      </c>
      <c r="I62" s="84">
        <f t="shared" si="23"/>
        <v>0</v>
      </c>
      <c r="J62" s="84">
        <f t="shared" si="23"/>
        <v>0</v>
      </c>
      <c r="K62" s="84">
        <f t="shared" si="23"/>
        <v>0</v>
      </c>
      <c r="L62" s="84">
        <f t="shared" si="23"/>
        <v>0</v>
      </c>
      <c r="M62" s="84">
        <f t="shared" si="23"/>
        <v>2.1883393616658551</v>
      </c>
      <c r="N62" s="84">
        <f t="shared" si="23"/>
        <v>2.0434914974522398</v>
      </c>
      <c r="O62" s="84">
        <f t="shared" si="23"/>
        <v>1.9072948542495292</v>
      </c>
      <c r="P62" s="84">
        <f t="shared" si="23"/>
        <v>1.7809793843301083</v>
      </c>
      <c r="Q62" s="84">
        <f t="shared" si="23"/>
        <v>1.6634347449643256</v>
      </c>
    </row>
    <row r="63" spans="1:17" hidden="1" outlineLevel="2">
      <c r="D63" s="83" t="s">
        <v>565</v>
      </c>
      <c r="E63" s="84" t="str">
        <f t="shared" ref="E63:Q63" si="24" xml:space="preserve"> E57</f>
        <v>Indexation on RCV - CPI(H) bf balance - WR - real</v>
      </c>
      <c r="F63" s="84">
        <f t="shared" si="24"/>
        <v>0</v>
      </c>
      <c r="G63" s="84" t="str">
        <f t="shared" si="24"/>
        <v>£m</v>
      </c>
      <c r="H63" s="84">
        <f t="shared" si="24"/>
        <v>0</v>
      </c>
      <c r="I63" s="84">
        <f t="shared" si="24"/>
        <v>0</v>
      </c>
      <c r="J63" s="84">
        <f t="shared" si="24"/>
        <v>0</v>
      </c>
      <c r="K63" s="84">
        <f t="shared" si="24"/>
        <v>0</v>
      </c>
      <c r="L63" s="84">
        <f t="shared" si="24"/>
        <v>0</v>
      </c>
      <c r="M63" s="84">
        <f t="shared" si="24"/>
        <v>4.3402736327499157E-2</v>
      </c>
      <c r="N63" s="84">
        <f t="shared" si="24"/>
        <v>4.0955622073554562E-2</v>
      </c>
      <c r="O63" s="84">
        <f t="shared" si="24"/>
        <v>3.9578755387560186E-2</v>
      </c>
      <c r="P63" s="84">
        <f t="shared" si="24"/>
        <v>3.740056707093331E-2</v>
      </c>
      <c r="Q63" s="84">
        <f t="shared" si="24"/>
        <v>3.4932129644253219E-2</v>
      </c>
    </row>
    <row r="64" spans="1:17" s="193" customFormat="1" hidden="1" outlineLevel="2">
      <c r="A64" s="189"/>
      <c r="B64" s="309"/>
      <c r="C64" s="191"/>
      <c r="D64" s="192" t="s">
        <v>565</v>
      </c>
      <c r="E64" s="182" t="str">
        <f>Inp!E$96</f>
        <v>RCV other adjustments balance - WR - real</v>
      </c>
      <c r="F64" s="182">
        <f>Inp!F$96</f>
        <v>0</v>
      </c>
      <c r="G64" s="182" t="str">
        <f>Inp!G$96</f>
        <v>£m</v>
      </c>
      <c r="H64" s="182">
        <f>Inp!H$96</f>
        <v>0</v>
      </c>
      <c r="I64" s="182">
        <f>Inp!I$96</f>
        <v>0</v>
      </c>
      <c r="J64" s="182">
        <f>Inp!J$96</f>
        <v>0</v>
      </c>
      <c r="K64" s="182">
        <f>Inp!K$96</f>
        <v>0</v>
      </c>
      <c r="L64" s="182">
        <f>Inp!L$96</f>
        <v>0</v>
      </c>
      <c r="M64" s="182">
        <f>Inp!M$96</f>
        <v>0</v>
      </c>
      <c r="N64" s="182">
        <f>Inp!N$96</f>
        <v>0</v>
      </c>
      <c r="O64" s="182">
        <f>Inp!O$96</f>
        <v>0</v>
      </c>
      <c r="P64" s="182">
        <f>Inp!P$96</f>
        <v>0</v>
      </c>
      <c r="Q64" s="182">
        <f>Inp!Q$96</f>
        <v>0</v>
      </c>
    </row>
    <row r="65" spans="1:17" hidden="1" outlineLevel="2">
      <c r="D65" s="83" t="s">
        <v>565</v>
      </c>
      <c r="E65" s="84" t="str">
        <f t="shared" ref="E65:Q65" si="25" xml:space="preserve"> E58</f>
        <v>Indexation on RCV - CPI(H) other adjustments balance - WR - real</v>
      </c>
      <c r="F65" s="84">
        <f t="shared" si="25"/>
        <v>0</v>
      </c>
      <c r="G65" s="84" t="str">
        <f t="shared" si="25"/>
        <v>£m</v>
      </c>
      <c r="H65" s="84">
        <f t="shared" si="25"/>
        <v>0</v>
      </c>
      <c r="I65" s="84">
        <f t="shared" si="25"/>
        <v>0</v>
      </c>
      <c r="J65" s="84">
        <f t="shared" si="25"/>
        <v>0</v>
      </c>
      <c r="K65" s="84">
        <f t="shared" si="25"/>
        <v>0</v>
      </c>
      <c r="L65" s="84">
        <f t="shared" si="25"/>
        <v>0</v>
      </c>
      <c r="M65" s="84">
        <f t="shared" si="25"/>
        <v>0</v>
      </c>
      <c r="N65" s="84">
        <f t="shared" si="25"/>
        <v>0</v>
      </c>
      <c r="O65" s="84">
        <f t="shared" si="25"/>
        <v>0</v>
      </c>
      <c r="P65" s="84">
        <f t="shared" si="25"/>
        <v>0</v>
      </c>
      <c r="Q65" s="84">
        <f t="shared" si="25"/>
        <v>0</v>
      </c>
    </row>
    <row r="66" spans="1:17" hidden="1" outlineLevel="2">
      <c r="E66" s="212" t="s">
        <v>579</v>
      </c>
      <c r="F66" s="212"/>
      <c r="G66" s="212" t="s">
        <v>170</v>
      </c>
      <c r="H66" s="212"/>
      <c r="I66" s="212"/>
      <c r="J66" s="212">
        <f t="shared" ref="J66:Q66" si="26" xml:space="preserve"> SUM(J62:J65)</f>
        <v>0</v>
      </c>
      <c r="K66" s="212">
        <f t="shared" si="26"/>
        <v>0</v>
      </c>
      <c r="L66" s="212">
        <f t="shared" si="26"/>
        <v>0</v>
      </c>
      <c r="M66" s="212">
        <f t="shared" si="26"/>
        <v>2.2317420979933544</v>
      </c>
      <c r="N66" s="212">
        <f t="shared" si="26"/>
        <v>2.0844471195257945</v>
      </c>
      <c r="O66" s="212">
        <f t="shared" si="26"/>
        <v>1.9468736096370893</v>
      </c>
      <c r="P66" s="212">
        <f t="shared" si="26"/>
        <v>1.8183799514010417</v>
      </c>
      <c r="Q66" s="212">
        <f t="shared" si="26"/>
        <v>1.6983668746085789</v>
      </c>
    </row>
    <row r="67" spans="1:17" s="503" customFormat="1" hidden="1" outlineLevel="2">
      <c r="A67" s="498"/>
      <c r="B67" s="499"/>
      <c r="C67" s="500"/>
      <c r="D67" s="501"/>
      <c r="E67" s="502"/>
      <c r="F67" s="502"/>
      <c r="G67" s="502"/>
      <c r="H67" s="502"/>
      <c r="I67" s="502"/>
      <c r="J67" s="502"/>
      <c r="K67" s="502"/>
      <c r="L67" s="502"/>
      <c r="M67" s="502"/>
      <c r="N67" s="502"/>
      <c r="O67" s="502"/>
      <c r="P67" s="502"/>
      <c r="Q67" s="502"/>
    </row>
    <row r="68" spans="1:17" s="137" customFormat="1" hidden="1" outlineLevel="2">
      <c r="A68" s="189"/>
      <c r="B68" s="309"/>
      <c r="C68" s="191"/>
      <c r="D68" s="192"/>
      <c r="E68" s="280" t="str">
        <f t="shared" ref="E68:Q68" si="27" xml:space="preserve"> E66</f>
        <v>Opening RCV (CPIH inflated RCV) - WR - real</v>
      </c>
      <c r="F68" s="280">
        <f t="shared" si="27"/>
        <v>0</v>
      </c>
      <c r="G68" s="280" t="str">
        <f t="shared" si="27"/>
        <v>£m</v>
      </c>
      <c r="H68" s="280">
        <f t="shared" si="27"/>
        <v>0</v>
      </c>
      <c r="I68" s="280">
        <f t="shared" si="27"/>
        <v>0</v>
      </c>
      <c r="J68" s="280">
        <f t="shared" si="27"/>
        <v>0</v>
      </c>
      <c r="K68" s="280">
        <f t="shared" si="27"/>
        <v>0</v>
      </c>
      <c r="L68" s="280">
        <f t="shared" si="27"/>
        <v>0</v>
      </c>
      <c r="M68" s="280">
        <f t="shared" si="27"/>
        <v>2.2317420979933544</v>
      </c>
      <c r="N68" s="280">
        <f t="shared" si="27"/>
        <v>2.0844471195257945</v>
      </c>
      <c r="O68" s="280">
        <f t="shared" si="27"/>
        <v>1.9468736096370893</v>
      </c>
      <c r="P68" s="280">
        <f t="shared" si="27"/>
        <v>1.8183799514010417</v>
      </c>
      <c r="Q68" s="280">
        <f t="shared" si="27"/>
        <v>1.6983668746085789</v>
      </c>
    </row>
    <row r="69" spans="1:17" s="137" customFormat="1" hidden="1" outlineLevel="2">
      <c r="A69" s="189"/>
      <c r="B69" s="309"/>
      <c r="C69" s="191"/>
      <c r="D69" s="192" t="s">
        <v>473</v>
      </c>
      <c r="E69" s="280" t="str">
        <f t="shared" ref="E69:Q69" si="28" xml:space="preserve"> E59</f>
        <v>RCV - CPI(H) bf depreciation - WR - real</v>
      </c>
      <c r="F69" s="280">
        <f t="shared" si="28"/>
        <v>0</v>
      </c>
      <c r="G69" s="280" t="str">
        <f t="shared" si="28"/>
        <v>£m</v>
      </c>
      <c r="H69" s="280">
        <f t="shared" si="28"/>
        <v>0</v>
      </c>
      <c r="I69" s="280">
        <f t="shared" si="28"/>
        <v>0</v>
      </c>
      <c r="J69" s="280">
        <f t="shared" si="28"/>
        <v>0</v>
      </c>
      <c r="K69" s="280">
        <f t="shared" si="28"/>
        <v>0</v>
      </c>
      <c r="L69" s="280">
        <f t="shared" si="28"/>
        <v>0</v>
      </c>
      <c r="M69" s="280">
        <f t="shared" si="28"/>
        <v>0.14729497846756173</v>
      </c>
      <c r="N69" s="280">
        <f t="shared" si="28"/>
        <v>0.13757350988870193</v>
      </c>
      <c r="O69" s="280">
        <f t="shared" si="28"/>
        <v>0.12849365823604833</v>
      </c>
      <c r="P69" s="280">
        <f t="shared" si="28"/>
        <v>0.12001307679246921</v>
      </c>
      <c r="Q69" s="280">
        <f t="shared" si="28"/>
        <v>0.11209221372416615</v>
      </c>
    </row>
    <row r="70" spans="1:17" s="137" customFormat="1" hidden="1" outlineLevel="2">
      <c r="A70" s="189"/>
      <c r="B70" s="309"/>
      <c r="C70" s="191"/>
      <c r="D70" s="192" t="s">
        <v>473</v>
      </c>
      <c r="E70" s="280" t="str">
        <f t="shared" ref="E70:Q70" si="29" xml:space="preserve"> E60</f>
        <v>Other adjustments CPI(H) - WR - real</v>
      </c>
      <c r="F70" s="280">
        <f t="shared" si="29"/>
        <v>0</v>
      </c>
      <c r="G70" s="280" t="str">
        <f t="shared" si="29"/>
        <v>£m</v>
      </c>
      <c r="H70" s="280">
        <f t="shared" si="29"/>
        <v>0</v>
      </c>
      <c r="I70" s="280">
        <f t="shared" si="29"/>
        <v>0</v>
      </c>
      <c r="J70" s="280">
        <f t="shared" si="29"/>
        <v>0</v>
      </c>
      <c r="K70" s="280">
        <f t="shared" si="29"/>
        <v>0</v>
      </c>
      <c r="L70" s="280">
        <f t="shared" si="29"/>
        <v>0</v>
      </c>
      <c r="M70" s="280">
        <f t="shared" si="29"/>
        <v>0</v>
      </c>
      <c r="N70" s="280">
        <f t="shared" si="29"/>
        <v>0</v>
      </c>
      <c r="O70" s="280">
        <f t="shared" si="29"/>
        <v>0</v>
      </c>
      <c r="P70" s="280">
        <f t="shared" si="29"/>
        <v>0</v>
      </c>
      <c r="Q70" s="280">
        <f t="shared" si="29"/>
        <v>0</v>
      </c>
    </row>
    <row r="71" spans="1:17" s="137" customFormat="1" hidden="1" outlineLevel="2">
      <c r="A71" s="189"/>
      <c r="B71" s="309"/>
      <c r="C71" s="191"/>
      <c r="D71" s="192"/>
      <c r="E71" s="381" t="s">
        <v>580</v>
      </c>
      <c r="F71" s="381"/>
      <c r="G71" s="381" t="s">
        <v>170</v>
      </c>
      <c r="H71" s="381"/>
      <c r="I71" s="381"/>
      <c r="J71" s="381">
        <f t="shared" ref="J71:Q71" si="30" xml:space="preserve"> J68 - J69 - J70</f>
        <v>0</v>
      </c>
      <c r="K71" s="381">
        <f t="shared" si="30"/>
        <v>0</v>
      </c>
      <c r="L71" s="381">
        <f t="shared" si="30"/>
        <v>0</v>
      </c>
      <c r="M71" s="381">
        <f t="shared" si="30"/>
        <v>2.0844471195257928</v>
      </c>
      <c r="N71" s="381">
        <f t="shared" si="30"/>
        <v>1.9468736096370927</v>
      </c>
      <c r="O71" s="381">
        <f t="shared" si="30"/>
        <v>1.818379951401041</v>
      </c>
      <c r="P71" s="381">
        <f t="shared" si="30"/>
        <v>1.6983668746085725</v>
      </c>
      <c r="Q71" s="381">
        <f t="shared" si="30"/>
        <v>1.5862746608844127</v>
      </c>
    </row>
    <row r="72" spans="1:17" s="494" customFormat="1" hidden="1" outlineLevel="2">
      <c r="A72" s="498"/>
      <c r="B72" s="499"/>
      <c r="C72" s="500"/>
      <c r="D72" s="501"/>
      <c r="E72" s="502"/>
      <c r="F72" s="502"/>
      <c r="G72" s="502"/>
      <c r="H72" s="502"/>
      <c r="I72" s="502"/>
      <c r="J72" s="502"/>
      <c r="K72" s="502"/>
      <c r="L72" s="502"/>
      <c r="M72" s="502"/>
      <c r="N72" s="502"/>
      <c r="O72" s="502"/>
      <c r="P72" s="502"/>
      <c r="Q72" s="502"/>
    </row>
    <row r="73" spans="1:17" s="92" customFormat="1" hidden="1" outlineLevel="2">
      <c r="A73" s="11"/>
      <c r="B73" s="12"/>
      <c r="C73" s="13"/>
      <c r="D73" s="115"/>
      <c r="E73" s="91" t="str">
        <f t="shared" ref="E73:Q73" si="31" xml:space="preserve"> E66</f>
        <v>Opening RCV (CPIH inflated RCV) - WR - real</v>
      </c>
      <c r="F73" s="91">
        <f t="shared" si="31"/>
        <v>0</v>
      </c>
      <c r="G73" s="91" t="str">
        <f t="shared" si="31"/>
        <v>£m</v>
      </c>
      <c r="H73" s="91">
        <f t="shared" si="31"/>
        <v>0</v>
      </c>
      <c r="I73" s="91">
        <f t="shared" si="31"/>
        <v>0</v>
      </c>
      <c r="J73" s="91">
        <f t="shared" si="31"/>
        <v>0</v>
      </c>
      <c r="K73" s="91">
        <f t="shared" si="31"/>
        <v>0</v>
      </c>
      <c r="L73" s="91">
        <f t="shared" si="31"/>
        <v>0</v>
      </c>
      <c r="M73" s="91">
        <f t="shared" si="31"/>
        <v>2.2317420979933544</v>
      </c>
      <c r="N73" s="91">
        <f t="shared" si="31"/>
        <v>2.0844471195257945</v>
      </c>
      <c r="O73" s="91">
        <f t="shared" si="31"/>
        <v>1.9468736096370893</v>
      </c>
      <c r="P73" s="91">
        <f t="shared" si="31"/>
        <v>1.8183799514010417</v>
      </c>
      <c r="Q73" s="91">
        <f t="shared" si="31"/>
        <v>1.6983668746085789</v>
      </c>
    </row>
    <row r="74" spans="1:17" s="92" customFormat="1" hidden="1" outlineLevel="2">
      <c r="A74" s="11"/>
      <c r="B74" s="12"/>
      <c r="C74" s="13"/>
      <c r="D74" s="115"/>
      <c r="E74" s="91" t="str">
        <f t="shared" ref="E74:Q74" si="32" xml:space="preserve"> E71</f>
        <v>Closing RCV (CPIH inflated RCV) - WR - real</v>
      </c>
      <c r="F74" s="91">
        <f t="shared" si="32"/>
        <v>0</v>
      </c>
      <c r="G74" s="91" t="str">
        <f t="shared" si="32"/>
        <v>£m</v>
      </c>
      <c r="H74" s="91">
        <f t="shared" si="32"/>
        <v>0</v>
      </c>
      <c r="I74" s="91">
        <f t="shared" si="32"/>
        <v>0</v>
      </c>
      <c r="J74" s="91">
        <f t="shared" si="32"/>
        <v>0</v>
      </c>
      <c r="K74" s="91">
        <f t="shared" si="32"/>
        <v>0</v>
      </c>
      <c r="L74" s="91">
        <f t="shared" si="32"/>
        <v>0</v>
      </c>
      <c r="M74" s="91">
        <f t="shared" si="32"/>
        <v>2.0844471195257928</v>
      </c>
      <c r="N74" s="91">
        <f t="shared" si="32"/>
        <v>1.9468736096370927</v>
      </c>
      <c r="O74" s="91">
        <f t="shared" si="32"/>
        <v>1.818379951401041</v>
      </c>
      <c r="P74" s="91">
        <f t="shared" si="32"/>
        <v>1.6983668746085725</v>
      </c>
      <c r="Q74" s="91">
        <f t="shared" si="32"/>
        <v>1.5862746608844127</v>
      </c>
    </row>
    <row r="75" spans="1:17" hidden="1" outlineLevel="2">
      <c r="E75" s="261" t="s">
        <v>581</v>
      </c>
      <c r="F75" s="261"/>
      <c r="G75" s="261" t="s">
        <v>170</v>
      </c>
      <c r="H75" s="261"/>
      <c r="I75" s="261"/>
      <c r="J75" s="261">
        <f t="shared" ref="J75" si="33" xml:space="preserve"> AVERAGE(J73:J74)</f>
        <v>0</v>
      </c>
      <c r="K75" s="261">
        <f t="shared" ref="K75" si="34" xml:space="preserve"> AVERAGE(K73:K74)</f>
        <v>0</v>
      </c>
      <c r="L75" s="261">
        <f t="shared" ref="L75" si="35" xml:space="preserve"> AVERAGE(L73:L74)</f>
        <v>0</v>
      </c>
      <c r="M75" s="261">
        <f t="shared" ref="M75" si="36" xml:space="preserve"> AVERAGE(M73:M74)</f>
        <v>2.1580946087595736</v>
      </c>
      <c r="N75" s="261">
        <f t="shared" ref="N75" si="37" xml:space="preserve"> AVERAGE(N73:N74)</f>
        <v>2.0156603645814437</v>
      </c>
      <c r="O75" s="261">
        <f t="shared" ref="O75" si="38" xml:space="preserve"> AVERAGE(O73:O74)</f>
        <v>1.8826267805190651</v>
      </c>
      <c r="P75" s="261">
        <f t="shared" ref="P75" si="39" xml:space="preserve"> AVERAGE(P73:P74)</f>
        <v>1.758373413004807</v>
      </c>
      <c r="Q75" s="261">
        <f t="shared" ref="Q75" si="40" xml:space="preserve"> AVERAGE(Q73:Q74)</f>
        <v>1.6423207677464959</v>
      </c>
    </row>
    <row r="76" spans="1:17" s="503" customFormat="1" hidden="1" outlineLevel="2">
      <c r="A76" s="498"/>
      <c r="B76" s="499"/>
      <c r="C76" s="500"/>
      <c r="D76" s="501"/>
      <c r="E76" s="502"/>
      <c r="F76" s="502"/>
      <c r="G76" s="502"/>
      <c r="H76" s="502"/>
      <c r="I76" s="502"/>
      <c r="J76" s="502"/>
      <c r="K76" s="502"/>
      <c r="L76" s="502"/>
      <c r="M76" s="502"/>
      <c r="N76" s="502"/>
      <c r="O76" s="502"/>
      <c r="P76" s="502"/>
      <c r="Q76" s="502"/>
    </row>
    <row r="77" spans="1:17" hidden="1" outlineLevel="2">
      <c r="C77" s="86" t="s">
        <v>372</v>
      </c>
      <c r="F77" s="84"/>
      <c r="G77" s="84"/>
      <c r="H77" s="84"/>
      <c r="I77" s="84"/>
      <c r="J77" s="84"/>
      <c r="K77" s="84"/>
      <c r="L77" s="84"/>
      <c r="M77" s="84"/>
      <c r="N77" s="84"/>
      <c r="O77" s="84"/>
      <c r="P77" s="84"/>
      <c r="Q77" s="84"/>
    </row>
    <row r="78" spans="1:17" hidden="1" outlineLevel="2">
      <c r="E78" s="84" t="str">
        <f t="shared" ref="E78:Q78" si="41" xml:space="preserve"> E71</f>
        <v>Closing RCV (CPIH inflated RCV) - WR - real</v>
      </c>
      <c r="F78" s="84">
        <f t="shared" si="41"/>
        <v>0</v>
      </c>
      <c r="G78" s="84" t="str">
        <f t="shared" si="41"/>
        <v>£m</v>
      </c>
      <c r="H78" s="84">
        <f t="shared" si="41"/>
        <v>0</v>
      </c>
      <c r="I78" s="84">
        <f t="shared" si="41"/>
        <v>0</v>
      </c>
      <c r="J78" s="84">
        <f t="shared" si="41"/>
        <v>0</v>
      </c>
      <c r="K78" s="84">
        <f t="shared" si="41"/>
        <v>0</v>
      </c>
      <c r="L78" s="84">
        <f t="shared" si="41"/>
        <v>0</v>
      </c>
      <c r="M78" s="84">
        <f t="shared" si="41"/>
        <v>2.0844471195257928</v>
      </c>
      <c r="N78" s="84">
        <f t="shared" si="41"/>
        <v>1.9468736096370927</v>
      </c>
      <c r="O78" s="84">
        <f t="shared" si="41"/>
        <v>1.818379951401041</v>
      </c>
      <c r="P78" s="84">
        <f t="shared" si="41"/>
        <v>1.6983668746085725</v>
      </c>
      <c r="Q78" s="84">
        <f t="shared" si="41"/>
        <v>1.5862746608844127</v>
      </c>
    </row>
    <row r="79" spans="1:17" s="188" customFormat="1" hidden="1" outlineLevel="2">
      <c r="A79" s="184"/>
      <c r="B79" s="219"/>
      <c r="C79" s="186"/>
      <c r="D79" s="187"/>
      <c r="E79" s="182" t="str">
        <f xml:space="preserve"> Inp!E$100</f>
        <v>RCV CPI(H) bf balance - WR - real</v>
      </c>
      <c r="F79" s="182">
        <f xml:space="preserve"> Inp!F$100</f>
        <v>0</v>
      </c>
      <c r="G79" s="182" t="str">
        <f xml:space="preserve"> Inp!G$100</f>
        <v>£m</v>
      </c>
      <c r="H79" s="182">
        <f xml:space="preserve"> Inp!H$100</f>
        <v>0</v>
      </c>
      <c r="I79" s="182">
        <f xml:space="preserve"> Inp!I$100</f>
        <v>0</v>
      </c>
      <c r="J79" s="182">
        <f xml:space="preserve"> Inp!J$100</f>
        <v>0</v>
      </c>
      <c r="K79" s="182">
        <f xml:space="preserve"> Inp!K$100</f>
        <v>0</v>
      </c>
      <c r="L79" s="182">
        <f xml:space="preserve"> Inp!L$100</f>
        <v>0</v>
      </c>
      <c r="M79" s="182">
        <f xml:space="preserve"> Inp!M$100</f>
        <v>2.0844471195257901</v>
      </c>
      <c r="N79" s="182">
        <f xml:space="preserve"> Inp!N$100</f>
        <v>1.94687360963709</v>
      </c>
      <c r="O79" s="182">
        <f xml:space="preserve"> Inp!O$100</f>
        <v>1.8183799514010399</v>
      </c>
      <c r="P79" s="182">
        <f xml:space="preserve"> Inp!P$100</f>
        <v>1.6983668746085701</v>
      </c>
      <c r="Q79" s="182">
        <f xml:space="preserve"> Inp!Q$100</f>
        <v>1.58627466088441</v>
      </c>
    </row>
    <row r="80" spans="1:17" s="188" customFormat="1" hidden="1" outlineLevel="2">
      <c r="A80" s="184"/>
      <c r="B80" s="219"/>
      <c r="C80" s="186"/>
      <c r="D80" s="187"/>
      <c r="E80" s="182" t="str">
        <f xml:space="preserve"> Inp!E$96</f>
        <v>RCV other adjustments balance - WR - real</v>
      </c>
      <c r="F80" s="182">
        <f xml:space="preserve"> Inp!F$96</f>
        <v>0</v>
      </c>
      <c r="G80" s="182" t="str">
        <f xml:space="preserve"> Inp!G$96</f>
        <v>£m</v>
      </c>
      <c r="H80" s="182">
        <f xml:space="preserve"> Inp!H$96</f>
        <v>0</v>
      </c>
      <c r="I80" s="182">
        <f xml:space="preserve"> Inp!I$96</f>
        <v>0</v>
      </c>
      <c r="J80" s="182">
        <f xml:space="preserve"> Inp!J$96</f>
        <v>0</v>
      </c>
      <c r="K80" s="182">
        <f xml:space="preserve"> Inp!K$96</f>
        <v>0</v>
      </c>
      <c r="L80" s="182">
        <f xml:space="preserve"> Inp!L$96</f>
        <v>0</v>
      </c>
      <c r="M80" s="182">
        <f xml:space="preserve"> Inp!M$96</f>
        <v>0</v>
      </c>
      <c r="N80" s="182">
        <f xml:space="preserve"> Inp!N$96</f>
        <v>0</v>
      </c>
      <c r="O80" s="182">
        <f xml:space="preserve"> Inp!O$96</f>
        <v>0</v>
      </c>
      <c r="P80" s="182">
        <f xml:space="preserve"> Inp!P$96</f>
        <v>0</v>
      </c>
      <c r="Q80" s="182">
        <f xml:space="preserve"> Inp!Q$96</f>
        <v>0</v>
      </c>
    </row>
    <row r="81" spans="1:17" s="241" customFormat="1" hidden="1" outlineLevel="2">
      <c r="A81" s="238"/>
      <c r="B81" s="221"/>
      <c r="C81" s="239"/>
      <c r="D81" s="240"/>
      <c r="E81" s="197" t="str">
        <f t="shared" ref="E81:Q81" si="42" xml:space="preserve"> E58</f>
        <v>Indexation on RCV - CPI(H) other adjustments balance - WR - real</v>
      </c>
      <c r="F81" s="197">
        <f t="shared" si="42"/>
        <v>0</v>
      </c>
      <c r="G81" s="197" t="str">
        <f t="shared" si="42"/>
        <v>£m</v>
      </c>
      <c r="H81" s="197">
        <f t="shared" si="42"/>
        <v>0</v>
      </c>
      <c r="I81" s="197">
        <f t="shared" si="42"/>
        <v>0</v>
      </c>
      <c r="J81" s="197">
        <f t="shared" si="42"/>
        <v>0</v>
      </c>
      <c r="K81" s="197">
        <f t="shared" si="42"/>
        <v>0</v>
      </c>
      <c r="L81" s="197">
        <f t="shared" si="42"/>
        <v>0</v>
      </c>
      <c r="M81" s="197">
        <f t="shared" si="42"/>
        <v>0</v>
      </c>
      <c r="N81" s="197">
        <f t="shared" si="42"/>
        <v>0</v>
      </c>
      <c r="O81" s="197">
        <f t="shared" si="42"/>
        <v>0</v>
      </c>
      <c r="P81" s="197">
        <f t="shared" si="42"/>
        <v>0</v>
      </c>
      <c r="Q81" s="197">
        <f t="shared" si="42"/>
        <v>0</v>
      </c>
    </row>
    <row r="82" spans="1:17" s="225" customFormat="1" hidden="1" outlineLevel="2">
      <c r="A82" s="220"/>
      <c r="B82" s="221"/>
      <c r="C82" s="222"/>
      <c r="D82" s="223"/>
      <c r="E82" s="224" t="s">
        <v>582</v>
      </c>
      <c r="G82" s="225" t="s">
        <v>570</v>
      </c>
      <c r="H82" s="248">
        <f xml:space="preserve"> SUM(J82:Q82)</f>
        <v>0</v>
      </c>
      <c r="I82" s="197"/>
      <c r="J82" s="225">
        <f xml:space="preserve"> IF(ROUND(J78,3) = ROUND((J79 + J80 + J81),3), 0, 1)</f>
        <v>0</v>
      </c>
      <c r="K82" s="225">
        <f t="shared" ref="K82" si="43" xml:space="preserve"> IF(ROUND(K78,3) = ROUND((K79 + K80 + K81),3), 0, 1)</f>
        <v>0</v>
      </c>
      <c r="L82" s="225">
        <f t="shared" ref="L82" si="44" xml:space="preserve"> IF(ROUND(L78,3) = ROUND((L79 + L80 + L81),3), 0, 1)</f>
        <v>0</v>
      </c>
      <c r="M82" s="225">
        <f xml:space="preserve"> IF(ROUND(M78,3) = ROUND((M79 + M80 + M81),3), 0, 1)</f>
        <v>0</v>
      </c>
      <c r="N82" s="225">
        <f t="shared" ref="N82" si="45" xml:space="preserve"> IF(ROUND(N78,3) = ROUND((N79 + N80 + N81),3), 0, 1)</f>
        <v>0</v>
      </c>
      <c r="O82" s="225">
        <f t="shared" ref="O82" si="46" xml:space="preserve"> IF(ROUND(O78,3) = ROUND((O79 + O80 + O81),3), 0, 1)</f>
        <v>0</v>
      </c>
      <c r="P82" s="225">
        <f t="shared" ref="P82" si="47" xml:space="preserve"> IF(ROUND(P78,3) = ROUND((P79 + P80 + P81),3), 0, 1)</f>
        <v>0</v>
      </c>
      <c r="Q82" s="225">
        <f t="shared" ref="Q82" si="48" xml:space="preserve"> IF(ROUND(Q78,3) = ROUND((Q79 + Q80 + Q81),3), 0, 1)</f>
        <v>0</v>
      </c>
    </row>
    <row r="83" spans="1:17" hidden="1" outlineLevel="2">
      <c r="F83" s="84"/>
      <c r="G83" s="84"/>
      <c r="H83" s="84"/>
      <c r="I83" s="84"/>
      <c r="J83" s="84"/>
      <c r="K83" s="84"/>
      <c r="L83" s="84"/>
      <c r="M83" s="84"/>
      <c r="N83" s="84"/>
      <c r="O83" s="84"/>
      <c r="P83" s="84"/>
      <c r="Q83" s="84"/>
    </row>
    <row r="84" spans="1:17" hidden="1" outlineLevel="2">
      <c r="F84" s="84"/>
      <c r="G84" s="84"/>
      <c r="H84" s="84"/>
      <c r="I84" s="84"/>
      <c r="J84" s="84"/>
      <c r="K84" s="84"/>
      <c r="L84" s="84"/>
      <c r="M84" s="84"/>
      <c r="N84" s="84"/>
      <c r="O84" s="84"/>
      <c r="P84" s="84"/>
      <c r="Q84" s="84"/>
    </row>
    <row r="85" spans="1:17" hidden="1" outlineLevel="1">
      <c r="F85" s="84"/>
      <c r="G85" s="84"/>
      <c r="H85" s="84"/>
      <c r="I85" s="84"/>
      <c r="J85" s="84"/>
      <c r="K85" s="84"/>
      <c r="L85" s="84"/>
      <c r="M85" s="84"/>
      <c r="N85" s="84"/>
      <c r="O85" s="84"/>
      <c r="P85" s="84"/>
      <c r="Q85" s="84"/>
    </row>
    <row r="86" spans="1:17" s="92" customFormat="1" hidden="1" outlineLevel="1" collapsed="1">
      <c r="A86" s="11"/>
      <c r="B86" s="12" t="s">
        <v>583</v>
      </c>
      <c r="C86" s="13"/>
      <c r="D86" s="14"/>
      <c r="E86" s="91"/>
      <c r="G86" s="93"/>
    </row>
    <row r="87" spans="1:17" s="92" customFormat="1" hidden="1" outlineLevel="2">
      <c r="A87" s="11"/>
      <c r="B87" s="12"/>
      <c r="C87" s="13"/>
      <c r="D87" s="115"/>
      <c r="E87" s="91"/>
      <c r="G87" s="93"/>
    </row>
    <row r="88" spans="1:17" s="231" customFormat="1" hidden="1" outlineLevel="2">
      <c r="A88" s="226"/>
      <c r="B88" s="227"/>
      <c r="C88" s="228"/>
      <c r="D88" s="229"/>
      <c r="E88" s="230" t="str">
        <f xml:space="preserve"> Inp!E$101</f>
        <v>RCV additions balance BEG - WR - nominal</v>
      </c>
      <c r="F88" s="230">
        <f xml:space="preserve"> Inp!F$101</f>
        <v>0</v>
      </c>
      <c r="G88" s="230" t="str">
        <f xml:space="preserve"> Inp!G$101</f>
        <v>£m</v>
      </c>
      <c r="H88" s="230">
        <f xml:space="preserve"> Inp!H$101</f>
        <v>0</v>
      </c>
      <c r="I88" s="230">
        <f xml:space="preserve"> Inp!I$101</f>
        <v>0</v>
      </c>
      <c r="J88" s="230">
        <f xml:space="preserve"> Inp!J$101</f>
        <v>0</v>
      </c>
      <c r="K88" s="230">
        <f xml:space="preserve"> Inp!K$101</f>
        <v>0</v>
      </c>
      <c r="L88" s="230">
        <f xml:space="preserve"> Inp!L$101</f>
        <v>0</v>
      </c>
      <c r="M88" s="230">
        <f xml:space="preserve"> Inp!M$101</f>
        <v>0</v>
      </c>
      <c r="N88" s="230">
        <f xml:space="preserve"> Inp!N$101</f>
        <v>2.25603823636885</v>
      </c>
      <c r="O88" s="230">
        <f xml:space="preserve"> Inp!O$101</f>
        <v>2.7897566995601699</v>
      </c>
      <c r="P88" s="230">
        <f xml:space="preserve"> Inp!P$101</f>
        <v>2.9758408095263298</v>
      </c>
      <c r="Q88" s="230">
        <f xml:space="preserve"> Inp!Q$101</f>
        <v>4.7696646913199601</v>
      </c>
    </row>
    <row r="89" spans="1:17" s="231" customFormat="1" hidden="1" outlineLevel="2">
      <c r="A89" s="226"/>
      <c r="B89" s="227"/>
      <c r="C89" s="228"/>
      <c r="D89" s="229"/>
      <c r="E89" s="230" t="str">
        <f xml:space="preserve"> Inp!E$102</f>
        <v>Indexation of RCV additions b/f - WR - nominal</v>
      </c>
      <c r="F89" s="230">
        <f xml:space="preserve"> Inp!F$102</f>
        <v>0</v>
      </c>
      <c r="G89" s="230" t="str">
        <f xml:space="preserve"> Inp!G$102</f>
        <v>£m</v>
      </c>
      <c r="H89" s="230">
        <f xml:space="preserve"> Inp!H$102</f>
        <v>0</v>
      </c>
      <c r="I89" s="230">
        <f xml:space="preserve"> Inp!I$102</f>
        <v>0</v>
      </c>
      <c r="J89" s="230">
        <f xml:space="preserve"> Inp!J$102</f>
        <v>0</v>
      </c>
      <c r="K89" s="230">
        <f xml:space="preserve"> Inp!K$102</f>
        <v>0</v>
      </c>
      <c r="L89" s="230">
        <f xml:space="preserve"> Inp!L$102</f>
        <v>0</v>
      </c>
      <c r="M89" s="230">
        <f xml:space="preserve"> Inp!M$102</f>
        <v>0</v>
      </c>
      <c r="N89" s="230">
        <f xml:space="preserve"> Inp!N$102</f>
        <v>4.5215480224610298E-2</v>
      </c>
      <c r="O89" s="230">
        <f xml:space="preserve"> Inp!O$102</f>
        <v>5.7890943163134798E-2</v>
      </c>
      <c r="P89" s="230">
        <f xml:space="preserve"> Inp!P$102</f>
        <v>6.2492657000054699E-2</v>
      </c>
      <c r="Q89" s="230">
        <f xml:space="preserve"> Inp!Q$102</f>
        <v>0.100162958517726</v>
      </c>
    </row>
    <row r="90" spans="1:17" s="231" customFormat="1" hidden="1" outlineLevel="2">
      <c r="A90" s="226"/>
      <c r="B90" s="227"/>
      <c r="C90" s="228"/>
      <c r="D90" s="229"/>
      <c r="E90" s="230" t="str">
        <f xml:space="preserve"> Inp!E$103</f>
        <v>Water resources: Non-PAYG Totex - nominal</v>
      </c>
      <c r="F90" s="230">
        <f xml:space="preserve"> Inp!F$103</f>
        <v>0</v>
      </c>
      <c r="G90" s="230" t="str">
        <f xml:space="preserve"> Inp!G$103</f>
        <v>£m</v>
      </c>
      <c r="H90" s="230">
        <f xml:space="preserve"> Inp!H$103</f>
        <v>0</v>
      </c>
      <c r="I90" s="230">
        <f xml:space="preserve"> Inp!I$103</f>
        <v>0</v>
      </c>
      <c r="J90" s="230">
        <f xml:space="preserve"> Inp!J$103</f>
        <v>0</v>
      </c>
      <c r="K90" s="230">
        <f xml:space="preserve"> Inp!K$103</f>
        <v>0</v>
      </c>
      <c r="L90" s="230">
        <f xml:space="preserve"> Inp!L$103</f>
        <v>0</v>
      </c>
      <c r="M90" s="230">
        <f xml:space="preserve"> Inp!M$103</f>
        <v>2.26252217057649</v>
      </c>
      <c r="N90" s="230">
        <f xml:space="preserve"> Inp!N$103</f>
        <v>0.50538848168616002</v>
      </c>
      <c r="O90" s="230">
        <f xml:space="preserve"> Inp!O$103</f>
        <v>0.153551501258715</v>
      </c>
      <c r="P90" s="230">
        <f xml:space="preserve"> Inp!P$103</f>
        <v>1.7725380381823099</v>
      </c>
      <c r="Q90" s="230">
        <f xml:space="preserve"> Inp!Q$103</f>
        <v>1.5973556007940699</v>
      </c>
    </row>
    <row r="91" spans="1:17" s="231" customFormat="1" hidden="1" outlineLevel="2">
      <c r="A91" s="226"/>
      <c r="B91" s="227"/>
      <c r="C91" s="228"/>
      <c r="D91" s="229"/>
      <c r="E91" s="230" t="str">
        <f xml:space="preserve"> Inp!E$104</f>
        <v>RCV additions depreciation - WR - nominal POS</v>
      </c>
      <c r="F91" s="230">
        <f xml:space="preserve"> Inp!F$104</f>
        <v>0</v>
      </c>
      <c r="G91" s="230" t="str">
        <f xml:space="preserve"> Inp!G$104</f>
        <v>£m</v>
      </c>
      <c r="H91" s="230">
        <f xml:space="preserve"> Inp!H$104</f>
        <v>0</v>
      </c>
      <c r="I91" s="230">
        <f xml:space="preserve"> Inp!I$104</f>
        <v>0</v>
      </c>
      <c r="J91" s="230">
        <f xml:space="preserve"> Inp!J$104</f>
        <v>0</v>
      </c>
      <c r="K91" s="230">
        <f xml:space="preserve"> Inp!K$104</f>
        <v>0</v>
      </c>
      <c r="L91" s="230">
        <f xml:space="preserve"> Inp!L$104</f>
        <v>0</v>
      </c>
      <c r="M91" s="230">
        <f xml:space="preserve"> Inp!M$104</f>
        <v>6.48393420764514E-3</v>
      </c>
      <c r="N91" s="230">
        <f xml:space="preserve"> Inp!N$104</f>
        <v>1.6885498719445498E-2</v>
      </c>
      <c r="O91" s="230">
        <f xml:space="preserve"> Inp!O$104</f>
        <v>2.5358334455687099E-2</v>
      </c>
      <c r="P91" s="230">
        <f xml:space="preserve"> Inp!P$104</f>
        <v>4.1206813388738599E-2</v>
      </c>
      <c r="Q91" s="230">
        <f xml:space="preserve"> Inp!Q$104</f>
        <v>6.5571017147962804E-2</v>
      </c>
    </row>
    <row r="92" spans="1:17" s="260" customFormat="1" hidden="1" outlineLevel="2">
      <c r="A92" s="257"/>
      <c r="B92" s="258"/>
      <c r="C92" s="259"/>
      <c r="D92" s="256"/>
      <c r="E92" s="273" t="str">
        <f>Time!E$39</f>
        <v>Acquisition / initial balance date flag</v>
      </c>
      <c r="F92" s="273">
        <f>Time!F$39</f>
        <v>0</v>
      </c>
      <c r="G92" s="273" t="str">
        <f>Time!G$39</f>
        <v>flag</v>
      </c>
      <c r="H92" s="273">
        <f>Time!H$39</f>
        <v>1</v>
      </c>
      <c r="I92" s="273">
        <f>Time!I$39</f>
        <v>0</v>
      </c>
      <c r="J92" s="273">
        <f>Time!J$39</f>
        <v>0</v>
      </c>
      <c r="K92" s="273">
        <f>Time!K$39</f>
        <v>0</v>
      </c>
      <c r="L92" s="273">
        <f>Time!L$39</f>
        <v>1</v>
      </c>
      <c r="M92" s="273">
        <f>Time!M$39</f>
        <v>0</v>
      </c>
      <c r="N92" s="273">
        <f>Time!N$39</f>
        <v>0</v>
      </c>
      <c r="O92" s="273">
        <f>Time!O$39</f>
        <v>0</v>
      </c>
      <c r="P92" s="273">
        <f>Time!P$39</f>
        <v>0</v>
      </c>
      <c r="Q92" s="273">
        <f>Time!Q$39</f>
        <v>0</v>
      </c>
    </row>
    <row r="93" spans="1:17" s="260" customFormat="1" hidden="1" outlineLevel="2">
      <c r="A93" s="257"/>
      <c r="B93" s="258"/>
      <c r="C93" s="259"/>
      <c r="D93" s="256"/>
      <c r="E93" s="197" t="s">
        <v>584</v>
      </c>
      <c r="F93" s="279"/>
      <c r="G93" s="197" t="s">
        <v>170</v>
      </c>
      <c r="H93" s="279"/>
      <c r="I93" s="279"/>
      <c r="J93" s="279">
        <f t="shared" ref="J93:Q93" si="49" xml:space="preserve"> IF(J92 = 1, K88 * J92, 0)</f>
        <v>0</v>
      </c>
      <c r="K93" s="279">
        <f t="shared" si="49"/>
        <v>0</v>
      </c>
      <c r="L93" s="279">
        <f t="shared" si="49"/>
        <v>0</v>
      </c>
      <c r="M93" s="279">
        <f t="shared" si="49"/>
        <v>0</v>
      </c>
      <c r="N93" s="279">
        <f t="shared" si="49"/>
        <v>0</v>
      </c>
      <c r="O93" s="279">
        <f t="shared" si="49"/>
        <v>0</v>
      </c>
      <c r="P93" s="279">
        <f t="shared" si="49"/>
        <v>0</v>
      </c>
      <c r="Q93" s="279">
        <f t="shared" si="49"/>
        <v>0</v>
      </c>
    </row>
    <row r="94" spans="1:17" s="92" customFormat="1" hidden="1" outlineLevel="2">
      <c r="A94" s="11"/>
      <c r="B94" s="12"/>
      <c r="C94" s="13"/>
      <c r="D94" s="115"/>
      <c r="E94" s="91"/>
      <c r="G94" s="93"/>
    </row>
    <row r="95" spans="1:17" s="188" customFormat="1" hidden="1" outlineLevel="2">
      <c r="A95" s="184"/>
      <c r="B95" s="217"/>
      <c r="C95" s="186"/>
      <c r="D95" s="187"/>
      <c r="E95" s="182" t="str">
        <f>Index!E$85</f>
        <v>CPIH index (PR19FD) - FYA - inflate from FYA 2017-18</v>
      </c>
      <c r="F95" s="182">
        <f>Index!F$85</f>
        <v>0</v>
      </c>
      <c r="G95" s="182" t="str">
        <f>Index!G$85</f>
        <v>Factor</v>
      </c>
      <c r="H95" s="182">
        <f>Index!H$85</f>
        <v>0</v>
      </c>
      <c r="I95" s="182">
        <f>Index!I$85</f>
        <v>0</v>
      </c>
      <c r="J95" s="182">
        <f>Index!J$85</f>
        <v>1</v>
      </c>
      <c r="K95" s="182">
        <f>Index!K$85</f>
        <v>1.0212697905005599</v>
      </c>
      <c r="L95" s="182">
        <f>Index!L$85</f>
        <v>1.0416029201511179</v>
      </c>
      <c r="M95" s="182">
        <f>Index!M$85</f>
        <v>1.0622616980779827</v>
      </c>
      <c r="N95" s="182">
        <f>Index!N$85</f>
        <v>1.0835515290872799</v>
      </c>
      <c r="O95" s="182">
        <f>Index!O$85</f>
        <v>1.1060365794841869</v>
      </c>
      <c r="P95" s="182">
        <f>Index!P$85</f>
        <v>1.1292633476533553</v>
      </c>
      <c r="Q95" s="182">
        <f>Index!Q$85</f>
        <v>1.1529778779540774</v>
      </c>
    </row>
    <row r="96" spans="1:17" s="237" customFormat="1" hidden="1" outlineLevel="2">
      <c r="A96" s="232"/>
      <c r="B96" s="233"/>
      <c r="C96" s="234"/>
      <c r="D96" s="235"/>
      <c r="E96" s="236"/>
    </row>
    <row r="97" spans="1:17" s="237" customFormat="1" hidden="1" outlineLevel="2">
      <c r="A97" s="232"/>
      <c r="B97" s="233"/>
      <c r="C97" s="234"/>
      <c r="D97" s="235"/>
      <c r="E97" s="197" t="s">
        <v>585</v>
      </c>
      <c r="G97" s="237" t="s">
        <v>170</v>
      </c>
      <c r="J97" s="314">
        <f t="shared" ref="J97:Q97" si="50" xml:space="preserve"> J93 / J95</f>
        <v>0</v>
      </c>
      <c r="K97" s="314">
        <f t="shared" si="50"/>
        <v>0</v>
      </c>
      <c r="L97" s="314">
        <f xml:space="preserve"> L93 / L95</f>
        <v>0</v>
      </c>
      <c r="M97" s="314">
        <f t="shared" si="50"/>
        <v>0</v>
      </c>
      <c r="N97" s="314">
        <f t="shared" si="50"/>
        <v>0</v>
      </c>
      <c r="O97" s="314">
        <f t="shared" si="50"/>
        <v>0</v>
      </c>
      <c r="P97" s="314">
        <f t="shared" si="50"/>
        <v>0</v>
      </c>
      <c r="Q97" s="314">
        <f t="shared" si="50"/>
        <v>0</v>
      </c>
    </row>
    <row r="98" spans="1:17" s="237" customFormat="1" hidden="1" outlineLevel="2">
      <c r="A98" s="232"/>
      <c r="B98" s="233"/>
      <c r="C98" s="234"/>
      <c r="D98" s="235"/>
      <c r="E98" s="236" t="s">
        <v>586</v>
      </c>
      <c r="G98" s="237" t="s">
        <v>170</v>
      </c>
      <c r="J98" s="84">
        <f t="shared" ref="J98:Q98" si="51" xml:space="preserve"> J88 / J95</f>
        <v>0</v>
      </c>
      <c r="K98" s="84">
        <f t="shared" si="51"/>
        <v>0</v>
      </c>
      <c r="L98" s="84">
        <f t="shared" si="51"/>
        <v>0</v>
      </c>
      <c r="M98" s="84">
        <f t="shared" si="51"/>
        <v>0</v>
      </c>
      <c r="N98" s="84">
        <f t="shared" si="51"/>
        <v>2.0820774792955201</v>
      </c>
      <c r="O98" s="84">
        <f t="shared" si="51"/>
        <v>2.5223005742370708</v>
      </c>
      <c r="P98" s="84">
        <f t="shared" si="51"/>
        <v>2.6352053448916237</v>
      </c>
      <c r="Q98" s="84">
        <f t="shared" si="51"/>
        <v>4.1368223818687468</v>
      </c>
    </row>
    <row r="99" spans="1:17" s="237" customFormat="1" hidden="1" outlineLevel="2">
      <c r="A99" s="232"/>
      <c r="B99" s="233"/>
      <c r="C99" s="234"/>
      <c r="D99" s="235"/>
      <c r="E99" s="236" t="s">
        <v>587</v>
      </c>
      <c r="G99" s="237" t="s">
        <v>170</v>
      </c>
      <c r="J99" s="84">
        <f t="shared" ref="J99:Q99" si="52" xml:space="preserve"> J89 / J95</f>
        <v>0</v>
      </c>
      <c r="K99" s="84">
        <f t="shared" si="52"/>
        <v>0</v>
      </c>
      <c r="L99" s="84">
        <f t="shared" si="52"/>
        <v>0</v>
      </c>
      <c r="M99" s="84">
        <f t="shared" si="52"/>
        <v>0</v>
      </c>
      <c r="N99" s="84">
        <f t="shared" si="52"/>
        <v>4.1728961669868309E-2</v>
      </c>
      <c r="O99" s="84">
        <f t="shared" si="52"/>
        <v>5.2340893815765947E-2</v>
      </c>
      <c r="P99" s="84">
        <f t="shared" si="52"/>
        <v>5.5339312242725668E-2</v>
      </c>
      <c r="Q99" s="84">
        <f t="shared" si="52"/>
        <v>8.6873270019249618E-2</v>
      </c>
    </row>
    <row r="100" spans="1:17" s="237" customFormat="1" hidden="1" outlineLevel="2">
      <c r="A100" s="232"/>
      <c r="B100" s="233"/>
      <c r="C100" s="234"/>
      <c r="D100" s="235"/>
      <c r="E100" s="236" t="s">
        <v>588</v>
      </c>
      <c r="G100" s="237" t="s">
        <v>170</v>
      </c>
      <c r="J100" s="84">
        <f t="shared" ref="J100:Q100" si="53" xml:space="preserve"> J90 / J95</f>
        <v>0</v>
      </c>
      <c r="K100" s="84">
        <f t="shared" si="53"/>
        <v>0</v>
      </c>
      <c r="L100" s="84">
        <f t="shared" si="53"/>
        <v>0</v>
      </c>
      <c r="M100" s="84">
        <f t="shared" si="53"/>
        <v>2.1299103362855072</v>
      </c>
      <c r="N100" s="84">
        <f t="shared" si="53"/>
        <v>0.46641850259938217</v>
      </c>
      <c r="O100" s="84">
        <f t="shared" si="53"/>
        <v>0.13883040046498782</v>
      </c>
      <c r="P100" s="84">
        <f t="shared" si="53"/>
        <v>1.5696409892924441</v>
      </c>
      <c r="Q100" s="84">
        <f t="shared" si="53"/>
        <v>1.385417388604651</v>
      </c>
    </row>
    <row r="101" spans="1:17" s="237" customFormat="1" hidden="1" outlineLevel="2">
      <c r="A101" s="232"/>
      <c r="B101" s="233"/>
      <c r="C101" s="234"/>
      <c r="D101" s="235"/>
      <c r="E101" s="236" t="s">
        <v>589</v>
      </c>
      <c r="G101" s="237" t="s">
        <v>170</v>
      </c>
      <c r="J101" s="84">
        <f t="shared" ref="J101:Q101" si="54" xml:space="preserve"> J91 / J95</f>
        <v>0</v>
      </c>
      <c r="K101" s="84">
        <f t="shared" si="54"/>
        <v>0</v>
      </c>
      <c r="L101" s="84">
        <f t="shared" si="54"/>
        <v>0</v>
      </c>
      <c r="M101" s="84">
        <f t="shared" si="54"/>
        <v>6.1038953201239705E-3</v>
      </c>
      <c r="N101" s="84">
        <f t="shared" si="54"/>
        <v>1.5583475511929599E-2</v>
      </c>
      <c r="O101" s="84">
        <f t="shared" si="54"/>
        <v>2.2927211383472739E-2</v>
      </c>
      <c r="P101" s="84">
        <f t="shared" si="54"/>
        <v>3.6489994538800578E-2</v>
      </c>
      <c r="Q101" s="84">
        <f t="shared" si="54"/>
        <v>5.6871010625387276E-2</v>
      </c>
    </row>
    <row r="102" spans="1:17" s="237" customFormat="1" hidden="1" outlineLevel="2">
      <c r="A102" s="232"/>
      <c r="B102" s="233"/>
      <c r="C102" s="234"/>
      <c r="D102" s="235"/>
      <c r="E102" s="236"/>
      <c r="J102" s="84"/>
      <c r="K102" s="84"/>
      <c r="L102" s="84"/>
      <c r="M102" s="84"/>
      <c r="N102" s="84"/>
      <c r="O102" s="84"/>
      <c r="P102" s="84"/>
      <c r="Q102" s="84"/>
    </row>
    <row r="103" spans="1:17" s="237" customFormat="1" hidden="1" outlineLevel="2">
      <c r="A103" s="232"/>
      <c r="B103" s="233"/>
      <c r="C103" s="234"/>
      <c r="D103" s="235"/>
      <c r="E103" s="236" t="str">
        <f t="shared" ref="E103:Q103" si="55" xml:space="preserve"> E98</f>
        <v>RCV additions balance BEG - WR - real</v>
      </c>
      <c r="F103" s="236">
        <f t="shared" si="55"/>
        <v>0</v>
      </c>
      <c r="G103" s="236" t="str">
        <f t="shared" si="55"/>
        <v>£m</v>
      </c>
      <c r="H103" s="236">
        <f t="shared" si="55"/>
        <v>0</v>
      </c>
      <c r="I103" s="236">
        <f t="shared" si="55"/>
        <v>0</v>
      </c>
      <c r="J103" s="236">
        <f t="shared" si="55"/>
        <v>0</v>
      </c>
      <c r="K103" s="236">
        <f t="shared" si="55"/>
        <v>0</v>
      </c>
      <c r="L103" s="236">
        <f t="shared" si="55"/>
        <v>0</v>
      </c>
      <c r="M103" s="236">
        <f t="shared" si="55"/>
        <v>0</v>
      </c>
      <c r="N103" s="236">
        <f t="shared" si="55"/>
        <v>2.0820774792955201</v>
      </c>
      <c r="O103" s="236">
        <f t="shared" si="55"/>
        <v>2.5223005742370708</v>
      </c>
      <c r="P103" s="236">
        <f t="shared" si="55"/>
        <v>2.6352053448916237</v>
      </c>
      <c r="Q103" s="236">
        <f t="shared" si="55"/>
        <v>4.1368223818687468</v>
      </c>
    </row>
    <row r="104" spans="1:17" s="237" customFormat="1" hidden="1" outlineLevel="2">
      <c r="A104" s="232"/>
      <c r="B104" s="233"/>
      <c r="C104" s="234"/>
      <c r="D104" s="235" t="s">
        <v>565</v>
      </c>
      <c r="E104" s="236" t="str">
        <f t="shared" ref="E104:Q104" si="56" xml:space="preserve"> E99</f>
        <v>Indexation of RCV additions b/f - WR - real</v>
      </c>
      <c r="F104" s="236">
        <f t="shared" si="56"/>
        <v>0</v>
      </c>
      <c r="G104" s="236" t="str">
        <f t="shared" si="56"/>
        <v>£m</v>
      </c>
      <c r="H104" s="236">
        <f t="shared" si="56"/>
        <v>0</v>
      </c>
      <c r="I104" s="236">
        <f t="shared" si="56"/>
        <v>0</v>
      </c>
      <c r="J104" s="236">
        <f t="shared" si="56"/>
        <v>0</v>
      </c>
      <c r="K104" s="236">
        <f t="shared" si="56"/>
        <v>0</v>
      </c>
      <c r="L104" s="236">
        <f t="shared" si="56"/>
        <v>0</v>
      </c>
      <c r="M104" s="236">
        <f t="shared" si="56"/>
        <v>0</v>
      </c>
      <c r="N104" s="236">
        <f t="shared" si="56"/>
        <v>4.1728961669868309E-2</v>
      </c>
      <c r="O104" s="236">
        <f t="shared" si="56"/>
        <v>5.2340893815765947E-2</v>
      </c>
      <c r="P104" s="236">
        <f t="shared" si="56"/>
        <v>5.5339312242725668E-2</v>
      </c>
      <c r="Q104" s="236">
        <f t="shared" si="56"/>
        <v>8.6873270019249618E-2</v>
      </c>
    </row>
    <row r="105" spans="1:17" hidden="1" outlineLevel="2">
      <c r="E105" s="212" t="s">
        <v>590</v>
      </c>
      <c r="F105" s="212"/>
      <c r="G105" s="212" t="s">
        <v>170</v>
      </c>
      <c r="H105" s="212"/>
      <c r="I105" s="212"/>
      <c r="J105" s="212">
        <f t="shared" ref="J105:Q105" si="57" xml:space="preserve"> SUM(J103:J104)</f>
        <v>0</v>
      </c>
      <c r="K105" s="212">
        <f t="shared" si="57"/>
        <v>0</v>
      </c>
      <c r="L105" s="212">
        <f t="shared" si="57"/>
        <v>0</v>
      </c>
      <c r="M105" s="212">
        <f t="shared" si="57"/>
        <v>0</v>
      </c>
      <c r="N105" s="212">
        <f t="shared" si="57"/>
        <v>2.1238064409653883</v>
      </c>
      <c r="O105" s="212">
        <f t="shared" si="57"/>
        <v>2.5746414680528367</v>
      </c>
      <c r="P105" s="212">
        <f t="shared" si="57"/>
        <v>2.6905446571343492</v>
      </c>
      <c r="Q105" s="212">
        <f t="shared" si="57"/>
        <v>4.2236956518879962</v>
      </c>
    </row>
    <row r="106" spans="1:17" s="237" customFormat="1" hidden="1" outlineLevel="2">
      <c r="A106" s="232"/>
      <c r="B106" s="233"/>
      <c r="C106" s="234"/>
      <c r="D106" s="235"/>
      <c r="E106" s="236"/>
      <c r="J106" s="84"/>
      <c r="K106" s="84"/>
      <c r="L106" s="84"/>
      <c r="M106" s="84"/>
      <c r="N106" s="84"/>
      <c r="O106" s="84"/>
      <c r="P106" s="84"/>
      <c r="Q106" s="84"/>
    </row>
    <row r="107" spans="1:17" s="237" customFormat="1" hidden="1" outlineLevel="2">
      <c r="A107" s="232"/>
      <c r="B107" s="233"/>
      <c r="C107" s="234"/>
      <c r="D107" s="235"/>
      <c r="E107" s="262" t="str">
        <f t="shared" ref="E107:Q107" si="58" xml:space="preserve"> E105</f>
        <v>Opening RCV (Post 2020 investment RCV) - WR - real</v>
      </c>
      <c r="F107" s="262">
        <f t="shared" si="58"/>
        <v>0</v>
      </c>
      <c r="G107" s="262" t="str">
        <f t="shared" si="58"/>
        <v>£m</v>
      </c>
      <c r="H107" s="262">
        <f t="shared" si="58"/>
        <v>0</v>
      </c>
      <c r="I107" s="262">
        <f t="shared" si="58"/>
        <v>0</v>
      </c>
      <c r="J107" s="262">
        <f t="shared" si="58"/>
        <v>0</v>
      </c>
      <c r="K107" s="262">
        <f t="shared" si="58"/>
        <v>0</v>
      </c>
      <c r="L107" s="262">
        <f t="shared" si="58"/>
        <v>0</v>
      </c>
      <c r="M107" s="262">
        <f t="shared" si="58"/>
        <v>0</v>
      </c>
      <c r="N107" s="262">
        <f t="shared" si="58"/>
        <v>2.1238064409653883</v>
      </c>
      <c r="O107" s="262">
        <f t="shared" si="58"/>
        <v>2.5746414680528367</v>
      </c>
      <c r="P107" s="262">
        <f t="shared" si="58"/>
        <v>2.6905446571343492</v>
      </c>
      <c r="Q107" s="262">
        <f t="shared" si="58"/>
        <v>4.2236956518879962</v>
      </c>
    </row>
    <row r="108" spans="1:17" s="237" customFormat="1" hidden="1" outlineLevel="2">
      <c r="A108" s="232"/>
      <c r="B108" s="233"/>
      <c r="C108" s="234"/>
      <c r="D108" s="235" t="s">
        <v>565</v>
      </c>
      <c r="E108" s="262" t="str">
        <f t="shared" ref="E108:Q108" si="59" xml:space="preserve"> E100</f>
        <v>Water resources: Non-PAYG Totex - real</v>
      </c>
      <c r="F108" s="262">
        <f t="shared" si="59"/>
        <v>0</v>
      </c>
      <c r="G108" s="262" t="str">
        <f t="shared" si="59"/>
        <v>£m</v>
      </c>
      <c r="H108" s="262">
        <f t="shared" si="59"/>
        <v>0</v>
      </c>
      <c r="I108" s="262">
        <f t="shared" si="59"/>
        <v>0</v>
      </c>
      <c r="J108" s="262">
        <f t="shared" si="59"/>
        <v>0</v>
      </c>
      <c r="K108" s="262">
        <f t="shared" si="59"/>
        <v>0</v>
      </c>
      <c r="L108" s="262">
        <f t="shared" si="59"/>
        <v>0</v>
      </c>
      <c r="M108" s="262">
        <f t="shared" si="59"/>
        <v>2.1299103362855072</v>
      </c>
      <c r="N108" s="262">
        <f t="shared" si="59"/>
        <v>0.46641850259938217</v>
      </c>
      <c r="O108" s="262">
        <f t="shared" si="59"/>
        <v>0.13883040046498782</v>
      </c>
      <c r="P108" s="262">
        <f t="shared" si="59"/>
        <v>1.5696409892924441</v>
      </c>
      <c r="Q108" s="262">
        <f t="shared" si="59"/>
        <v>1.385417388604651</v>
      </c>
    </row>
    <row r="109" spans="1:17" s="237" customFormat="1" hidden="1" outlineLevel="2">
      <c r="A109" s="232"/>
      <c r="B109" s="233"/>
      <c r="C109" s="234"/>
      <c r="D109" s="235" t="s">
        <v>473</v>
      </c>
      <c r="E109" s="262" t="str">
        <f t="shared" ref="E109:Q109" si="60" xml:space="preserve"> E101</f>
        <v>RCV additions depreciation - WR - real POS</v>
      </c>
      <c r="F109" s="262">
        <f t="shared" si="60"/>
        <v>0</v>
      </c>
      <c r="G109" s="262" t="str">
        <f t="shared" si="60"/>
        <v>£m</v>
      </c>
      <c r="H109" s="262">
        <f t="shared" si="60"/>
        <v>0</v>
      </c>
      <c r="I109" s="262">
        <f t="shared" si="60"/>
        <v>0</v>
      </c>
      <c r="J109" s="262">
        <f t="shared" si="60"/>
        <v>0</v>
      </c>
      <c r="K109" s="262">
        <f t="shared" si="60"/>
        <v>0</v>
      </c>
      <c r="L109" s="262">
        <f t="shared" si="60"/>
        <v>0</v>
      </c>
      <c r="M109" s="262">
        <f t="shared" si="60"/>
        <v>6.1038953201239705E-3</v>
      </c>
      <c r="N109" s="262">
        <f t="shared" si="60"/>
        <v>1.5583475511929599E-2</v>
      </c>
      <c r="O109" s="262">
        <f t="shared" si="60"/>
        <v>2.2927211383472739E-2</v>
      </c>
      <c r="P109" s="262">
        <f t="shared" si="60"/>
        <v>3.6489994538800578E-2</v>
      </c>
      <c r="Q109" s="262">
        <f t="shared" si="60"/>
        <v>5.6871010625387276E-2</v>
      </c>
    </row>
    <row r="110" spans="1:17" hidden="1" outlineLevel="2">
      <c r="E110" s="261" t="s">
        <v>591</v>
      </c>
      <c r="F110" s="261"/>
      <c r="G110" s="261" t="s">
        <v>170</v>
      </c>
      <c r="H110" s="261"/>
      <c r="I110" s="261"/>
      <c r="J110" s="261">
        <f t="shared" ref="J110:Q110" si="61" xml:space="preserve"> J107 + J108 - J109</f>
        <v>0</v>
      </c>
      <c r="K110" s="261">
        <f t="shared" si="61"/>
        <v>0</v>
      </c>
      <c r="L110" s="261">
        <f t="shared" si="61"/>
        <v>0</v>
      </c>
      <c r="M110" s="261">
        <f t="shared" si="61"/>
        <v>2.1238064409653834</v>
      </c>
      <c r="N110" s="261">
        <f t="shared" si="61"/>
        <v>2.5746414680528407</v>
      </c>
      <c r="O110" s="261">
        <f t="shared" si="61"/>
        <v>2.6905446571343519</v>
      </c>
      <c r="P110" s="261">
        <f t="shared" si="61"/>
        <v>4.2236956518879927</v>
      </c>
      <c r="Q110" s="261">
        <f t="shared" si="61"/>
        <v>5.5522420298672603</v>
      </c>
    </row>
    <row r="111" spans="1:17" hidden="1" outlineLevel="2"/>
    <row r="112" spans="1:17" hidden="1" outlineLevel="2">
      <c r="E112" s="84" t="str">
        <f t="shared" ref="E112:Q112" si="62" xml:space="preserve"> E105</f>
        <v>Opening RCV (Post 2020 investment RCV) - WR - real</v>
      </c>
      <c r="F112" s="84">
        <f t="shared" si="62"/>
        <v>0</v>
      </c>
      <c r="G112" s="84" t="str">
        <f t="shared" si="62"/>
        <v>£m</v>
      </c>
      <c r="H112" s="84">
        <f t="shared" si="62"/>
        <v>0</v>
      </c>
      <c r="I112" s="84">
        <f t="shared" si="62"/>
        <v>0</v>
      </c>
      <c r="J112" s="84">
        <f t="shared" si="62"/>
        <v>0</v>
      </c>
      <c r="K112" s="84">
        <f t="shared" si="62"/>
        <v>0</v>
      </c>
      <c r="L112" s="84">
        <f t="shared" si="62"/>
        <v>0</v>
      </c>
      <c r="M112" s="84">
        <f t="shared" si="62"/>
        <v>0</v>
      </c>
      <c r="N112" s="84">
        <f t="shared" si="62"/>
        <v>2.1238064409653883</v>
      </c>
      <c r="O112" s="84">
        <f t="shared" si="62"/>
        <v>2.5746414680528367</v>
      </c>
      <c r="P112" s="84">
        <f t="shared" si="62"/>
        <v>2.6905446571343492</v>
      </c>
      <c r="Q112" s="84">
        <f t="shared" si="62"/>
        <v>4.2236956518879962</v>
      </c>
    </row>
    <row r="113" spans="1:17" hidden="1" outlineLevel="2">
      <c r="E113" s="84" t="str">
        <f t="shared" ref="E113:Q113" si="63" xml:space="preserve"> E110</f>
        <v>Closing RCV (Post 2020 investment RCV) - WR - real</v>
      </c>
      <c r="F113" s="84">
        <f t="shared" si="63"/>
        <v>0</v>
      </c>
      <c r="G113" s="84" t="str">
        <f t="shared" si="63"/>
        <v>£m</v>
      </c>
      <c r="H113" s="84">
        <f t="shared" si="63"/>
        <v>0</v>
      </c>
      <c r="I113" s="84">
        <f t="shared" si="63"/>
        <v>0</v>
      </c>
      <c r="J113" s="84">
        <f t="shared" si="63"/>
        <v>0</v>
      </c>
      <c r="K113" s="84">
        <f t="shared" si="63"/>
        <v>0</v>
      </c>
      <c r="L113" s="84">
        <f t="shared" si="63"/>
        <v>0</v>
      </c>
      <c r="M113" s="84">
        <f t="shared" si="63"/>
        <v>2.1238064409653834</v>
      </c>
      <c r="N113" s="84">
        <f t="shared" si="63"/>
        <v>2.5746414680528407</v>
      </c>
      <c r="O113" s="84">
        <f t="shared" si="63"/>
        <v>2.6905446571343519</v>
      </c>
      <c r="P113" s="84">
        <f t="shared" si="63"/>
        <v>4.2236956518879927</v>
      </c>
      <c r="Q113" s="84">
        <f t="shared" si="63"/>
        <v>5.5522420298672603</v>
      </c>
    </row>
    <row r="114" spans="1:17" hidden="1" outlineLevel="2">
      <c r="E114" s="261" t="s">
        <v>592</v>
      </c>
      <c r="F114" s="261"/>
      <c r="G114" s="261" t="s">
        <v>170</v>
      </c>
      <c r="H114" s="261"/>
      <c r="I114" s="261"/>
      <c r="J114" s="261">
        <f t="shared" ref="J114" si="64" xml:space="preserve"> AVERAGE(J112:J113)</f>
        <v>0</v>
      </c>
      <c r="K114" s="261">
        <f t="shared" ref="K114" si="65" xml:space="preserve"> AVERAGE(K112:K113)</f>
        <v>0</v>
      </c>
      <c r="L114" s="261">
        <f t="shared" ref="L114" si="66" xml:space="preserve"> AVERAGE(L112:L113)</f>
        <v>0</v>
      </c>
      <c r="M114" s="261">
        <f t="shared" ref="M114" si="67" xml:space="preserve"> AVERAGE(M112:M113)</f>
        <v>1.0619032204826917</v>
      </c>
      <c r="N114" s="261">
        <f t="shared" ref="N114" si="68" xml:space="preserve"> AVERAGE(N112:N113)</f>
        <v>2.3492239545091147</v>
      </c>
      <c r="O114" s="261">
        <f t="shared" ref="O114" si="69" xml:space="preserve"> AVERAGE(O112:O113)</f>
        <v>2.6325930625935943</v>
      </c>
      <c r="P114" s="261">
        <f t="shared" ref="P114" si="70" xml:space="preserve"> AVERAGE(P112:P113)</f>
        <v>3.4571201545111707</v>
      </c>
      <c r="Q114" s="261">
        <f t="shared" ref="Q114" si="71" xml:space="preserve"> AVERAGE(Q112:Q113)</f>
        <v>4.8879688408776278</v>
      </c>
    </row>
    <row r="115" spans="1:17" hidden="1" outlineLevel="2">
      <c r="F115" s="84"/>
      <c r="G115" s="84"/>
      <c r="H115" s="84"/>
      <c r="I115" s="84"/>
      <c r="J115" s="84"/>
      <c r="K115" s="84"/>
      <c r="L115" s="84"/>
      <c r="M115" s="84"/>
      <c r="N115" s="84"/>
      <c r="O115" s="84"/>
      <c r="P115" s="84"/>
      <c r="Q115" s="84"/>
    </row>
    <row r="116" spans="1:17" hidden="1" outlineLevel="2">
      <c r="C116" s="86" t="s">
        <v>372</v>
      </c>
      <c r="F116" s="84"/>
      <c r="G116" s="84"/>
      <c r="H116" s="84"/>
      <c r="I116" s="84"/>
      <c r="J116" s="84"/>
      <c r="K116" s="84"/>
      <c r="L116" s="84"/>
      <c r="M116" s="84"/>
      <c r="N116" s="84"/>
      <c r="O116" s="84"/>
      <c r="P116" s="84"/>
      <c r="Q116" s="84"/>
    </row>
    <row r="117" spans="1:17" hidden="1" outlineLevel="2">
      <c r="E117" s="84" t="str">
        <f t="shared" ref="E117:Q117" si="72" xml:space="preserve"> E110</f>
        <v>Closing RCV (Post 2020 investment RCV) - WR - real</v>
      </c>
      <c r="F117" s="84">
        <f t="shared" si="72"/>
        <v>0</v>
      </c>
      <c r="G117" s="84" t="str">
        <f t="shared" si="72"/>
        <v>£m</v>
      </c>
      <c r="H117" s="84">
        <f t="shared" si="72"/>
        <v>0</v>
      </c>
      <c r="I117" s="84">
        <f t="shared" si="72"/>
        <v>0</v>
      </c>
      <c r="J117" s="84">
        <f t="shared" si="72"/>
        <v>0</v>
      </c>
      <c r="K117" s="84">
        <f t="shared" si="72"/>
        <v>0</v>
      </c>
      <c r="L117" s="84">
        <f t="shared" si="72"/>
        <v>0</v>
      </c>
      <c r="M117" s="84">
        <f t="shared" si="72"/>
        <v>2.1238064409653834</v>
      </c>
      <c r="N117" s="84">
        <f t="shared" si="72"/>
        <v>2.5746414680528407</v>
      </c>
      <c r="O117" s="84">
        <f t="shared" si="72"/>
        <v>2.6905446571343519</v>
      </c>
      <c r="P117" s="84">
        <f t="shared" si="72"/>
        <v>4.2236956518879927</v>
      </c>
      <c r="Q117" s="84">
        <f t="shared" si="72"/>
        <v>5.5522420298672603</v>
      </c>
    </row>
    <row r="118" spans="1:17" s="188" customFormat="1" hidden="1" outlineLevel="2">
      <c r="A118" s="184"/>
      <c r="B118" s="219"/>
      <c r="C118" s="186"/>
      <c r="D118" s="187"/>
      <c r="E118" s="182" t="str">
        <f xml:space="preserve"> Inp!E$105</f>
        <v>RCV additions balance - WR - real</v>
      </c>
      <c r="F118" s="182">
        <f xml:space="preserve"> Inp!F$105</f>
        <v>0</v>
      </c>
      <c r="G118" s="182" t="str">
        <f xml:space="preserve"> Inp!G$105</f>
        <v>£m</v>
      </c>
      <c r="H118" s="182">
        <f xml:space="preserve"> Inp!H$105</f>
        <v>0</v>
      </c>
      <c r="I118" s="182">
        <f xml:space="preserve"> Inp!I$105</f>
        <v>0</v>
      </c>
      <c r="J118" s="182">
        <f xml:space="preserve"> Inp!J$105</f>
        <v>0</v>
      </c>
      <c r="K118" s="182">
        <f xml:space="preserve"> Inp!K$105</f>
        <v>0</v>
      </c>
      <c r="L118" s="182">
        <f xml:space="preserve"> Inp!L$105</f>
        <v>0</v>
      </c>
      <c r="M118" s="182">
        <f xml:space="preserve"> Inp!M$105</f>
        <v>2.1238064409653798</v>
      </c>
      <c r="N118" s="182">
        <f xml:space="preserve"> Inp!N$105</f>
        <v>2.5746414680528402</v>
      </c>
      <c r="O118" s="182">
        <f xml:space="preserve"> Inp!O$105</f>
        <v>2.6905446571343501</v>
      </c>
      <c r="P118" s="182">
        <f xml:space="preserve"> Inp!P$105</f>
        <v>4.2236956518879998</v>
      </c>
      <c r="Q118" s="182">
        <f xml:space="preserve"> Inp!Q$105</f>
        <v>5.5522420298672603</v>
      </c>
    </row>
    <row r="119" spans="1:17" s="225" customFormat="1" hidden="1" outlineLevel="2">
      <c r="A119" s="220"/>
      <c r="B119" s="221"/>
      <c r="C119" s="222"/>
      <c r="D119" s="223"/>
      <c r="E119" s="224" t="s">
        <v>593</v>
      </c>
      <c r="G119" s="225" t="s">
        <v>570</v>
      </c>
      <c r="H119" s="248">
        <f xml:space="preserve"> SUM(J119:Q119)</f>
        <v>0</v>
      </c>
      <c r="I119" s="197"/>
      <c r="J119" s="225">
        <f t="shared" ref="J119" si="73" xml:space="preserve"> IF(ROUND(J117,3) = ROUND(J118,3), 0, 1)</f>
        <v>0</v>
      </c>
      <c r="K119" s="225">
        <f t="shared" ref="K119" si="74" xml:space="preserve"> IF(ROUND(K117,3) = ROUND(K118,3), 0, 1)</f>
        <v>0</v>
      </c>
      <c r="L119" s="225">
        <f t="shared" ref="L119" si="75" xml:space="preserve"> IF(ROUND(L117,3) = ROUND(L118,3), 0, 1)</f>
        <v>0</v>
      </c>
      <c r="M119" s="225">
        <f t="shared" ref="M119" si="76" xml:space="preserve"> IF(ROUND(M117,3) = ROUND(M118,3), 0, 1)</f>
        <v>0</v>
      </c>
      <c r="N119" s="225">
        <f t="shared" ref="N119" si="77" xml:space="preserve"> IF(ROUND(N117,3) = ROUND(N118,3), 0, 1)</f>
        <v>0</v>
      </c>
      <c r="O119" s="225">
        <f t="shared" ref="O119" si="78" xml:space="preserve"> IF(ROUND(O117,3) = ROUND(O118,3), 0, 1)</f>
        <v>0</v>
      </c>
      <c r="P119" s="225">
        <f t="shared" ref="P119" si="79" xml:space="preserve"> IF(ROUND(P117,3) = ROUND(P118,3), 0, 1)</f>
        <v>0</v>
      </c>
      <c r="Q119" s="225">
        <f t="shared" ref="Q119" si="80" xml:space="preserve"> IF(ROUND(Q117,3) = ROUND(Q118,3), 0, 1)</f>
        <v>0</v>
      </c>
    </row>
    <row r="120" spans="1:17" hidden="1" outlineLevel="2"/>
    <row r="121" spans="1:17" hidden="1" outlineLevel="2"/>
    <row r="122" spans="1:17" s="149" customFormat="1" hidden="1" outlineLevel="1">
      <c r="A122" s="144"/>
      <c r="B122" s="145"/>
      <c r="C122" s="146"/>
      <c r="D122" s="147"/>
      <c r="E122" s="148"/>
      <c r="G122" s="150"/>
    </row>
    <row r="123" spans="1:17" s="92" customFormat="1" hidden="1" outlineLevel="1" collapsed="1">
      <c r="A123" s="11"/>
      <c r="B123" s="12" t="s">
        <v>594</v>
      </c>
      <c r="C123" s="13"/>
      <c r="D123" s="14"/>
      <c r="E123" s="91"/>
      <c r="G123" s="93"/>
    </row>
    <row r="124" spans="1:17" s="92" customFormat="1" hidden="1" outlineLevel="2">
      <c r="A124" s="11"/>
      <c r="B124" s="12"/>
      <c r="C124" s="13"/>
      <c r="D124" s="115"/>
      <c r="E124" s="91"/>
      <c r="G124" s="93"/>
    </row>
    <row r="125" spans="1:17" s="92" customFormat="1" hidden="1" outlineLevel="2">
      <c r="A125" s="11"/>
      <c r="B125" s="12"/>
      <c r="C125" s="13"/>
      <c r="D125" s="115"/>
      <c r="E125" s="91" t="str">
        <f t="shared" ref="E125:Q125" si="81" xml:space="preserve"> E19</f>
        <v>RCV (RPI inflated RCV) 31 March 2020 post midnight adjustments - WR - real</v>
      </c>
      <c r="F125" s="91">
        <f t="shared" si="81"/>
        <v>0</v>
      </c>
      <c r="G125" s="91" t="str">
        <f t="shared" si="81"/>
        <v>£m</v>
      </c>
      <c r="H125" s="91">
        <f t="shared" si="81"/>
        <v>0</v>
      </c>
      <c r="I125" s="91">
        <f t="shared" si="81"/>
        <v>0</v>
      </c>
      <c r="J125" s="91">
        <f t="shared" si="81"/>
        <v>0</v>
      </c>
      <c r="K125" s="91">
        <f t="shared" si="81"/>
        <v>0</v>
      </c>
      <c r="L125" s="91">
        <f t="shared" si="81"/>
        <v>2.231742097993354</v>
      </c>
      <c r="M125" s="91">
        <f t="shared" si="81"/>
        <v>0</v>
      </c>
      <c r="N125" s="91">
        <f t="shared" si="81"/>
        <v>0</v>
      </c>
      <c r="O125" s="91">
        <f t="shared" si="81"/>
        <v>0</v>
      </c>
      <c r="P125" s="91">
        <f t="shared" si="81"/>
        <v>0</v>
      </c>
      <c r="Q125" s="91">
        <f t="shared" si="81"/>
        <v>0</v>
      </c>
    </row>
    <row r="126" spans="1:17" s="92" customFormat="1" hidden="1" outlineLevel="2">
      <c r="A126" s="11"/>
      <c r="B126" s="12"/>
      <c r="C126" s="13"/>
      <c r="D126" s="115"/>
      <c r="E126" s="91" t="str">
        <f t="shared" ref="E126:Q126" si="82" xml:space="preserve"> E55</f>
        <v>RCV (CPIH inflated RCV) 31 March 2020 post midnight adjustments - WR - real</v>
      </c>
      <c r="F126" s="91">
        <f t="shared" si="82"/>
        <v>0</v>
      </c>
      <c r="G126" s="91" t="str">
        <f t="shared" si="82"/>
        <v>£m</v>
      </c>
      <c r="H126" s="91">
        <f t="shared" si="82"/>
        <v>0</v>
      </c>
      <c r="I126" s="91">
        <f t="shared" si="82"/>
        <v>0</v>
      </c>
      <c r="J126" s="91">
        <f t="shared" si="82"/>
        <v>0</v>
      </c>
      <c r="K126" s="91">
        <f t="shared" si="82"/>
        <v>0</v>
      </c>
      <c r="L126" s="91">
        <f t="shared" si="82"/>
        <v>2.231742097993354</v>
      </c>
      <c r="M126" s="91">
        <f t="shared" si="82"/>
        <v>0</v>
      </c>
      <c r="N126" s="91">
        <f t="shared" si="82"/>
        <v>0</v>
      </c>
      <c r="O126" s="91">
        <f t="shared" si="82"/>
        <v>0</v>
      </c>
      <c r="P126" s="91">
        <f t="shared" si="82"/>
        <v>0</v>
      </c>
      <c r="Q126" s="91">
        <f t="shared" si="82"/>
        <v>0</v>
      </c>
    </row>
    <row r="127" spans="1:17" s="92" customFormat="1" hidden="1" outlineLevel="2">
      <c r="A127" s="11"/>
      <c r="B127" s="12"/>
      <c r="C127" s="13"/>
      <c r="D127" s="115"/>
      <c r="E127" s="91" t="str">
        <f t="shared" ref="E127:Q127" si="83" xml:space="preserve"> E97</f>
        <v>RCV (post 2020 investment RCV) 31 March 2020 post midnight adjustments - WR - real</v>
      </c>
      <c r="F127" s="91">
        <f t="shared" si="83"/>
        <v>0</v>
      </c>
      <c r="G127" s="91" t="str">
        <f t="shared" si="83"/>
        <v>£m</v>
      </c>
      <c r="H127" s="91">
        <f t="shared" si="83"/>
        <v>0</v>
      </c>
      <c r="I127" s="91">
        <f t="shared" si="83"/>
        <v>0</v>
      </c>
      <c r="J127" s="91">
        <f t="shared" si="83"/>
        <v>0</v>
      </c>
      <c r="K127" s="91">
        <f t="shared" si="83"/>
        <v>0</v>
      </c>
      <c r="L127" s="91">
        <f t="shared" si="83"/>
        <v>0</v>
      </c>
      <c r="M127" s="91">
        <f t="shared" si="83"/>
        <v>0</v>
      </c>
      <c r="N127" s="91">
        <f t="shared" si="83"/>
        <v>0</v>
      </c>
      <c r="O127" s="91">
        <f t="shared" si="83"/>
        <v>0</v>
      </c>
      <c r="P127" s="91">
        <f t="shared" si="83"/>
        <v>0</v>
      </c>
      <c r="Q127" s="91">
        <f t="shared" si="83"/>
        <v>0</v>
      </c>
    </row>
    <row r="128" spans="1:17" s="315" customFormat="1" hidden="1" outlineLevel="2">
      <c r="A128" s="311"/>
      <c r="B128" s="312"/>
      <c r="C128" s="313"/>
      <c r="D128" s="251"/>
      <c r="E128" s="317" t="s">
        <v>595</v>
      </c>
      <c r="F128" s="317"/>
      <c r="G128" s="317" t="s">
        <v>170</v>
      </c>
      <c r="H128" s="317"/>
      <c r="I128" s="317"/>
      <c r="J128" s="317">
        <f t="shared" ref="J128:Q128" si="84" xml:space="preserve"> SUM(J125:J127)</f>
        <v>0</v>
      </c>
      <c r="K128" s="317">
        <f t="shared" si="84"/>
        <v>0</v>
      </c>
      <c r="L128" s="317">
        <f t="shared" si="84"/>
        <v>4.463484195986708</v>
      </c>
      <c r="M128" s="317">
        <f t="shared" si="84"/>
        <v>0</v>
      </c>
      <c r="N128" s="317">
        <f t="shared" si="84"/>
        <v>0</v>
      </c>
      <c r="O128" s="317">
        <f t="shared" si="84"/>
        <v>0</v>
      </c>
      <c r="P128" s="317">
        <f t="shared" si="84"/>
        <v>0</v>
      </c>
      <c r="Q128" s="317">
        <f t="shared" si="84"/>
        <v>0</v>
      </c>
    </row>
    <row r="129" spans="1:17" s="92" customFormat="1" hidden="1" outlineLevel="2">
      <c r="A129" s="11"/>
      <c r="B129" s="12"/>
      <c r="C129" s="13"/>
      <c r="D129" s="115"/>
      <c r="E129" s="91"/>
      <c r="G129" s="93"/>
    </row>
    <row r="130" spans="1:17" s="98" customFormat="1" hidden="1" outlineLevel="2">
      <c r="A130" s="94"/>
      <c r="B130" s="95"/>
      <c r="C130" s="96"/>
      <c r="D130" s="97"/>
      <c r="E130" s="84" t="str">
        <f t="shared" ref="E130:Q130" si="85" xml:space="preserve"> E26</f>
        <v>Opening RCV (RPI inflated RCV) - WR - real</v>
      </c>
      <c r="F130" s="84">
        <f t="shared" si="85"/>
        <v>0</v>
      </c>
      <c r="G130" s="84" t="str">
        <f t="shared" si="85"/>
        <v>£m</v>
      </c>
      <c r="H130" s="84">
        <f t="shared" si="85"/>
        <v>0</v>
      </c>
      <c r="I130" s="84">
        <f t="shared" si="85"/>
        <v>0</v>
      </c>
      <c r="J130" s="84">
        <f t="shared" si="85"/>
        <v>0</v>
      </c>
      <c r="K130" s="84">
        <f t="shared" si="85"/>
        <v>0</v>
      </c>
      <c r="L130" s="84">
        <f t="shared" si="85"/>
        <v>0</v>
      </c>
      <c r="M130" s="84">
        <f t="shared" si="85"/>
        <v>2.2414242981640959</v>
      </c>
      <c r="N130" s="84">
        <f t="shared" si="85"/>
        <v>2.1130814079607414</v>
      </c>
      <c r="O130" s="84">
        <f t="shared" si="85"/>
        <v>1.9944078141723807</v>
      </c>
      <c r="P130" s="84">
        <f t="shared" si="85"/>
        <v>1.8828459933271224</v>
      </c>
      <c r="Q130" s="84">
        <f t="shared" si="85"/>
        <v>1.7775246413477852</v>
      </c>
    </row>
    <row r="131" spans="1:17" hidden="1" outlineLevel="2">
      <c r="D131" s="83" t="s">
        <v>565</v>
      </c>
      <c r="E131" s="84" t="str">
        <f t="shared" ref="E131:Q131" si="86" xml:space="preserve"> E66</f>
        <v>Opening RCV (CPIH inflated RCV) - WR - real</v>
      </c>
      <c r="F131" s="84">
        <f t="shared" si="86"/>
        <v>0</v>
      </c>
      <c r="G131" s="84" t="str">
        <f t="shared" si="86"/>
        <v>£m</v>
      </c>
      <c r="H131" s="84">
        <f t="shared" si="86"/>
        <v>0</v>
      </c>
      <c r="I131" s="84">
        <f t="shared" si="86"/>
        <v>0</v>
      </c>
      <c r="J131" s="84">
        <f t="shared" si="86"/>
        <v>0</v>
      </c>
      <c r="K131" s="84">
        <f t="shared" si="86"/>
        <v>0</v>
      </c>
      <c r="L131" s="84">
        <f t="shared" si="86"/>
        <v>0</v>
      </c>
      <c r="M131" s="84">
        <f t="shared" si="86"/>
        <v>2.2317420979933544</v>
      </c>
      <c r="N131" s="84">
        <f t="shared" si="86"/>
        <v>2.0844471195257945</v>
      </c>
      <c r="O131" s="84">
        <f t="shared" si="86"/>
        <v>1.9468736096370893</v>
      </c>
      <c r="P131" s="84">
        <f t="shared" si="86"/>
        <v>1.8183799514010417</v>
      </c>
      <c r="Q131" s="84">
        <f t="shared" si="86"/>
        <v>1.6983668746085789</v>
      </c>
    </row>
    <row r="132" spans="1:17" hidden="1" outlineLevel="2">
      <c r="D132" s="83" t="s">
        <v>565</v>
      </c>
      <c r="E132" s="84" t="str">
        <f t="shared" ref="E132:Q132" si="87" xml:space="preserve"> E105</f>
        <v>Opening RCV (Post 2020 investment RCV) - WR - real</v>
      </c>
      <c r="F132" s="84">
        <f t="shared" si="87"/>
        <v>0</v>
      </c>
      <c r="G132" s="84" t="str">
        <f t="shared" si="87"/>
        <v>£m</v>
      </c>
      <c r="H132" s="84">
        <f t="shared" si="87"/>
        <v>0</v>
      </c>
      <c r="I132" s="84">
        <f t="shared" si="87"/>
        <v>0</v>
      </c>
      <c r="J132" s="84">
        <f t="shared" si="87"/>
        <v>0</v>
      </c>
      <c r="K132" s="84">
        <f t="shared" si="87"/>
        <v>0</v>
      </c>
      <c r="L132" s="84">
        <f t="shared" si="87"/>
        <v>0</v>
      </c>
      <c r="M132" s="84">
        <f t="shared" si="87"/>
        <v>0</v>
      </c>
      <c r="N132" s="84">
        <f t="shared" si="87"/>
        <v>2.1238064409653883</v>
      </c>
      <c r="O132" s="84">
        <f t="shared" si="87"/>
        <v>2.5746414680528367</v>
      </c>
      <c r="P132" s="84">
        <f t="shared" si="87"/>
        <v>2.6905446571343492</v>
      </c>
      <c r="Q132" s="84">
        <f t="shared" si="87"/>
        <v>4.2236956518879962</v>
      </c>
    </row>
    <row r="133" spans="1:17" s="315" customFormat="1" hidden="1" outlineLevel="2">
      <c r="A133" s="311"/>
      <c r="B133" s="312"/>
      <c r="C133" s="313"/>
      <c r="D133" s="251"/>
      <c r="E133" s="317" t="s">
        <v>596</v>
      </c>
      <c r="F133" s="317"/>
      <c r="G133" s="317" t="s">
        <v>170</v>
      </c>
      <c r="H133" s="317"/>
      <c r="I133" s="317"/>
      <c r="J133" s="317">
        <f t="shared" ref="J133:Q133" si="88" xml:space="preserve"> SUM(J130:J132)</f>
        <v>0</v>
      </c>
      <c r="K133" s="317">
        <f t="shared" si="88"/>
        <v>0</v>
      </c>
      <c r="L133" s="317">
        <f t="shared" si="88"/>
        <v>0</v>
      </c>
      <c r="M133" s="317">
        <f t="shared" si="88"/>
        <v>4.4731663961574508</v>
      </c>
      <c r="N133" s="317">
        <f t="shared" si="88"/>
        <v>6.3213349684519251</v>
      </c>
      <c r="O133" s="317">
        <f t="shared" si="88"/>
        <v>6.5159228918623064</v>
      </c>
      <c r="P133" s="317">
        <f t="shared" si="88"/>
        <v>6.3917706018625129</v>
      </c>
      <c r="Q133" s="317">
        <f t="shared" si="88"/>
        <v>7.6995871678443599</v>
      </c>
    </row>
    <row r="134" spans="1:17" hidden="1" outlineLevel="2">
      <c r="F134" s="84"/>
      <c r="G134" s="84"/>
      <c r="H134" s="84"/>
      <c r="I134" s="84"/>
      <c r="J134" s="84"/>
      <c r="K134" s="84"/>
      <c r="L134" s="84"/>
      <c r="M134" s="84"/>
      <c r="N134" s="84"/>
      <c r="O134" s="84"/>
      <c r="P134" s="84"/>
      <c r="Q134" s="84"/>
    </row>
    <row r="135" spans="1:17" s="98" customFormat="1" hidden="1" outlineLevel="2">
      <c r="A135" s="94"/>
      <c r="B135" s="95"/>
      <c r="C135" s="96"/>
      <c r="D135" s="97"/>
      <c r="E135" s="84" t="str">
        <f t="shared" ref="E135:Q135" si="89" xml:space="preserve"> E30</f>
        <v>Closing RCV (RPI inflated RCV) - WR - real</v>
      </c>
      <c r="F135" s="84">
        <f t="shared" si="89"/>
        <v>0</v>
      </c>
      <c r="G135" s="84" t="str">
        <f t="shared" si="89"/>
        <v>£m</v>
      </c>
      <c r="H135" s="84">
        <f t="shared" si="89"/>
        <v>0</v>
      </c>
      <c r="I135" s="84">
        <f t="shared" si="89"/>
        <v>0</v>
      </c>
      <c r="J135" s="84">
        <f t="shared" si="89"/>
        <v>0</v>
      </c>
      <c r="K135" s="84">
        <f t="shared" si="89"/>
        <v>0</v>
      </c>
      <c r="L135" s="84">
        <f t="shared" si="89"/>
        <v>0</v>
      </c>
      <c r="M135" s="84">
        <f t="shared" si="89"/>
        <v>2.0934902944852656</v>
      </c>
      <c r="N135" s="84">
        <f t="shared" si="89"/>
        <v>1.973618035035333</v>
      </c>
      <c r="O135" s="84">
        <f t="shared" si="89"/>
        <v>1.8627768984370032</v>
      </c>
      <c r="P135" s="84">
        <f t="shared" si="89"/>
        <v>1.7585781577675328</v>
      </c>
      <c r="Q135" s="84">
        <f t="shared" si="89"/>
        <v>1.660208015018831</v>
      </c>
    </row>
    <row r="136" spans="1:17" hidden="1" outlineLevel="2">
      <c r="D136" s="83" t="s">
        <v>565</v>
      </c>
      <c r="E136" s="84" t="str">
        <f t="shared" ref="E136:Q136" si="90" xml:space="preserve"> E71</f>
        <v>Closing RCV (CPIH inflated RCV) - WR - real</v>
      </c>
      <c r="F136" s="84">
        <f t="shared" si="90"/>
        <v>0</v>
      </c>
      <c r="G136" s="84" t="str">
        <f t="shared" si="90"/>
        <v>£m</v>
      </c>
      <c r="H136" s="84">
        <f t="shared" si="90"/>
        <v>0</v>
      </c>
      <c r="I136" s="84">
        <f t="shared" si="90"/>
        <v>0</v>
      </c>
      <c r="J136" s="84">
        <f t="shared" si="90"/>
        <v>0</v>
      </c>
      <c r="K136" s="84">
        <f t="shared" si="90"/>
        <v>0</v>
      </c>
      <c r="L136" s="84">
        <f t="shared" si="90"/>
        <v>0</v>
      </c>
      <c r="M136" s="84">
        <f t="shared" si="90"/>
        <v>2.0844471195257928</v>
      </c>
      <c r="N136" s="84">
        <f t="shared" si="90"/>
        <v>1.9468736096370927</v>
      </c>
      <c r="O136" s="84">
        <f t="shared" si="90"/>
        <v>1.818379951401041</v>
      </c>
      <c r="P136" s="84">
        <f t="shared" si="90"/>
        <v>1.6983668746085725</v>
      </c>
      <c r="Q136" s="84">
        <f t="shared" si="90"/>
        <v>1.5862746608844127</v>
      </c>
    </row>
    <row r="137" spans="1:17" hidden="1" outlineLevel="2">
      <c r="D137" s="83" t="s">
        <v>565</v>
      </c>
      <c r="E137" s="84" t="str">
        <f t="shared" ref="E137:Q137" si="91" xml:space="preserve"> E110</f>
        <v>Closing RCV (Post 2020 investment RCV) - WR - real</v>
      </c>
      <c r="F137" s="84">
        <f t="shared" si="91"/>
        <v>0</v>
      </c>
      <c r="G137" s="84" t="str">
        <f t="shared" si="91"/>
        <v>£m</v>
      </c>
      <c r="H137" s="84">
        <f t="shared" si="91"/>
        <v>0</v>
      </c>
      <c r="I137" s="84">
        <f t="shared" si="91"/>
        <v>0</v>
      </c>
      <c r="J137" s="84">
        <f t="shared" si="91"/>
        <v>0</v>
      </c>
      <c r="K137" s="84">
        <f t="shared" si="91"/>
        <v>0</v>
      </c>
      <c r="L137" s="84">
        <f t="shared" si="91"/>
        <v>0</v>
      </c>
      <c r="M137" s="84">
        <f t="shared" si="91"/>
        <v>2.1238064409653834</v>
      </c>
      <c r="N137" s="84">
        <f t="shared" si="91"/>
        <v>2.5746414680528407</v>
      </c>
      <c r="O137" s="84">
        <f t="shared" si="91"/>
        <v>2.6905446571343519</v>
      </c>
      <c r="P137" s="84">
        <f t="shared" si="91"/>
        <v>4.2236956518879927</v>
      </c>
      <c r="Q137" s="84">
        <f t="shared" si="91"/>
        <v>5.5522420298672603</v>
      </c>
    </row>
    <row r="138" spans="1:17" hidden="1" outlineLevel="2">
      <c r="E138" s="212" t="s">
        <v>597</v>
      </c>
      <c r="F138" s="212"/>
      <c r="G138" s="212" t="s">
        <v>170</v>
      </c>
      <c r="H138" s="212"/>
      <c r="I138" s="212"/>
      <c r="J138" s="212">
        <f t="shared" ref="J138" si="92" xml:space="preserve"> SUM(J135:J137)</f>
        <v>0</v>
      </c>
      <c r="K138" s="212">
        <f t="shared" ref="K138" si="93" xml:space="preserve"> SUM(K135:K137)</f>
        <v>0</v>
      </c>
      <c r="L138" s="212">
        <f t="shared" ref="L138" si="94" xml:space="preserve"> SUM(L135:L137)</f>
        <v>0</v>
      </c>
      <c r="M138" s="212">
        <f t="shared" ref="M138" si="95" xml:space="preserve"> SUM(M135:M137)</f>
        <v>6.3017438549764417</v>
      </c>
      <c r="N138" s="212">
        <f t="shared" ref="N138" si="96" xml:space="preserve"> SUM(N135:N137)</f>
        <v>6.4951331127252665</v>
      </c>
      <c r="O138" s="212">
        <f t="shared" ref="O138" si="97" xml:space="preserve"> SUM(O135:O137)</f>
        <v>6.3717015069723963</v>
      </c>
      <c r="P138" s="212">
        <f t="shared" ref="P138" si="98" xml:space="preserve"> SUM(P135:P137)</f>
        <v>7.6806406842640982</v>
      </c>
      <c r="Q138" s="212">
        <f t="shared" ref="Q138" si="99" xml:space="preserve"> SUM(Q135:Q137)</f>
        <v>8.7987247057705034</v>
      </c>
    </row>
    <row r="139" spans="1:17" s="149" customFormat="1" hidden="1" outlineLevel="2">
      <c r="A139" s="144"/>
      <c r="B139" s="145"/>
      <c r="C139" s="146"/>
      <c r="D139" s="147"/>
      <c r="E139" s="148"/>
      <c r="G139" s="150"/>
    </row>
    <row r="140" spans="1:17" hidden="1" outlineLevel="2">
      <c r="E140" s="84" t="str">
        <f t="shared" ref="E140:Q140" si="100" xml:space="preserve"> E133</f>
        <v>Total: Opening RCV - WR - real</v>
      </c>
      <c r="F140" s="84">
        <f t="shared" si="100"/>
        <v>0</v>
      </c>
      <c r="G140" s="84" t="str">
        <f t="shared" si="100"/>
        <v>£m</v>
      </c>
      <c r="H140" s="84">
        <f t="shared" si="100"/>
        <v>0</v>
      </c>
      <c r="I140" s="84">
        <f t="shared" si="100"/>
        <v>0</v>
      </c>
      <c r="J140" s="84">
        <f t="shared" si="100"/>
        <v>0</v>
      </c>
      <c r="K140" s="84">
        <f t="shared" si="100"/>
        <v>0</v>
      </c>
      <c r="L140" s="84">
        <f t="shared" si="100"/>
        <v>0</v>
      </c>
      <c r="M140" s="84">
        <f t="shared" si="100"/>
        <v>4.4731663961574508</v>
      </c>
      <c r="N140" s="84">
        <f t="shared" si="100"/>
        <v>6.3213349684519251</v>
      </c>
      <c r="O140" s="84">
        <f t="shared" si="100"/>
        <v>6.5159228918623064</v>
      </c>
      <c r="P140" s="84">
        <f t="shared" si="100"/>
        <v>6.3917706018625129</v>
      </c>
      <c r="Q140" s="84">
        <f t="shared" si="100"/>
        <v>7.6995871678443599</v>
      </c>
    </row>
    <row r="141" spans="1:17" hidden="1" outlineLevel="2">
      <c r="E141" s="84" t="str">
        <f t="shared" ref="E141:Q141" si="101" xml:space="preserve"> E138</f>
        <v>Total: Closing RCV - WR - real</v>
      </c>
      <c r="F141" s="84">
        <f t="shared" si="101"/>
        <v>0</v>
      </c>
      <c r="G141" s="84" t="str">
        <f t="shared" si="101"/>
        <v>£m</v>
      </c>
      <c r="H141" s="84">
        <f t="shared" si="101"/>
        <v>0</v>
      </c>
      <c r="I141" s="84">
        <f t="shared" si="101"/>
        <v>0</v>
      </c>
      <c r="J141" s="84">
        <f t="shared" si="101"/>
        <v>0</v>
      </c>
      <c r="K141" s="84">
        <f t="shared" si="101"/>
        <v>0</v>
      </c>
      <c r="L141" s="84">
        <f t="shared" si="101"/>
        <v>0</v>
      </c>
      <c r="M141" s="84">
        <f t="shared" si="101"/>
        <v>6.3017438549764417</v>
      </c>
      <c r="N141" s="84">
        <f t="shared" si="101"/>
        <v>6.4951331127252665</v>
      </c>
      <c r="O141" s="84">
        <f t="shared" si="101"/>
        <v>6.3717015069723963</v>
      </c>
      <c r="P141" s="84">
        <f t="shared" si="101"/>
        <v>7.6806406842640982</v>
      </c>
      <c r="Q141" s="84">
        <f t="shared" si="101"/>
        <v>8.7987247057705034</v>
      </c>
    </row>
    <row r="142" spans="1:17" hidden="1" outlineLevel="2">
      <c r="E142" s="212" t="s">
        <v>598</v>
      </c>
      <c r="F142" s="212"/>
      <c r="G142" s="212" t="s">
        <v>170</v>
      </c>
      <c r="H142" s="212"/>
      <c r="I142" s="212"/>
      <c r="J142" s="212">
        <f t="shared" ref="J142" si="102" xml:space="preserve"> AVERAGE(J140:J141)</f>
        <v>0</v>
      </c>
      <c r="K142" s="212">
        <f t="shared" ref="K142" si="103" xml:space="preserve"> AVERAGE(K140:K141)</f>
        <v>0</v>
      </c>
      <c r="L142" s="212">
        <f t="shared" ref="L142" si="104" xml:space="preserve"> AVERAGE(L140:L141)</f>
        <v>0</v>
      </c>
      <c r="M142" s="212">
        <f t="shared" ref="M142" si="105" xml:space="preserve"> AVERAGE(M140:M141)</f>
        <v>5.3874551255669463</v>
      </c>
      <c r="N142" s="212">
        <f t="shared" ref="N142" si="106" xml:space="preserve"> AVERAGE(N140:N141)</f>
        <v>6.4082340405885958</v>
      </c>
      <c r="O142" s="212">
        <f t="shared" ref="O142" si="107" xml:space="preserve"> AVERAGE(O140:O141)</f>
        <v>6.4438121994173514</v>
      </c>
      <c r="P142" s="212">
        <f t="shared" ref="P142" si="108" xml:space="preserve"> AVERAGE(P140:P141)</f>
        <v>7.0362056430633055</v>
      </c>
      <c r="Q142" s="212">
        <f t="shared" ref="Q142" si="109" xml:space="preserve"> AVERAGE(Q140:Q141)</f>
        <v>8.2491559368074316</v>
      </c>
    </row>
    <row r="143" spans="1:17" hidden="1" outlineLevel="2">
      <c r="F143" s="84"/>
      <c r="G143" s="84"/>
      <c r="H143" s="84"/>
      <c r="I143" s="84"/>
      <c r="J143" s="84"/>
      <c r="K143" s="84"/>
      <c r="L143" s="84"/>
      <c r="M143" s="84"/>
      <c r="N143" s="84"/>
      <c r="O143" s="84"/>
      <c r="P143" s="84"/>
      <c r="Q143" s="84"/>
    </row>
    <row r="144" spans="1:17" hidden="1" outlineLevel="2">
      <c r="C144" s="86" t="s">
        <v>372</v>
      </c>
      <c r="F144" s="84"/>
      <c r="G144" s="84"/>
      <c r="H144" s="84"/>
      <c r="I144" s="84"/>
      <c r="J144" s="84"/>
      <c r="K144" s="84"/>
      <c r="L144" s="84"/>
      <c r="M144" s="84"/>
      <c r="N144" s="84"/>
      <c r="O144" s="84"/>
      <c r="P144" s="84"/>
      <c r="Q144" s="84"/>
    </row>
    <row r="145" spans="1:17" s="188" customFormat="1" hidden="1" outlineLevel="2">
      <c r="A145" s="184"/>
      <c r="B145" s="219"/>
      <c r="C145" s="186"/>
      <c r="D145" s="187"/>
      <c r="E145" s="182" t="str">
        <f xml:space="preserve"> Inp!E$106</f>
        <v>RCV balance - WR BEG - nominal</v>
      </c>
      <c r="F145" s="182">
        <f xml:space="preserve"> Inp!F$106</f>
        <v>0</v>
      </c>
      <c r="G145" s="182" t="str">
        <f xml:space="preserve"> Inp!G$106</f>
        <v>£m</v>
      </c>
      <c r="H145" s="182">
        <f xml:space="preserve"> Inp!H$106</f>
        <v>0</v>
      </c>
      <c r="I145" s="182">
        <f xml:space="preserve"> Inp!I$106</f>
        <v>0</v>
      </c>
      <c r="J145" s="182">
        <f xml:space="preserve"> Inp!J$106</f>
        <v>0</v>
      </c>
      <c r="K145" s="182">
        <f xml:space="preserve"> Inp!K$106</f>
        <v>0</v>
      </c>
      <c r="L145" s="182">
        <f xml:space="preserve"> Inp!L$106</f>
        <v>0</v>
      </c>
      <c r="M145" s="182">
        <f xml:space="preserve"> Inp!M$106</f>
        <v>4.6491781725881198</v>
      </c>
      <c r="N145" s="182">
        <f xml:space="preserve"> Inp!N$106</f>
        <v>6.6941011282397698</v>
      </c>
      <c r="O145" s="182">
        <f xml:space="preserve"> Inp!O$106</f>
        <v>7.0378114159188803</v>
      </c>
      <c r="P145" s="182">
        <f xml:space="preserve"> Inp!P$106</f>
        <v>7.0473349402659897</v>
      </c>
      <c r="Q145" s="182">
        <f xml:space="preserve"> Inp!Q$106</f>
        <v>8.6734660112346393</v>
      </c>
    </row>
    <row r="146" spans="1:17" s="188" customFormat="1" hidden="1" outlineLevel="2">
      <c r="A146" s="184"/>
      <c r="B146" s="219"/>
      <c r="C146" s="186"/>
      <c r="D146" s="187"/>
      <c r="E146" s="182" t="str">
        <f xml:space="preserve"> Inp!E$107</f>
        <v>Indexation on RCV balance BEG - WR - nominal</v>
      </c>
      <c r="F146" s="182">
        <f xml:space="preserve"> Inp!F$107</f>
        <v>0</v>
      </c>
      <c r="G146" s="182" t="str">
        <f xml:space="preserve"> Inp!G$107</f>
        <v>£m</v>
      </c>
      <c r="H146" s="182">
        <f xml:space="preserve"> Inp!H$107</f>
        <v>0</v>
      </c>
      <c r="I146" s="182">
        <f xml:space="preserve"> Inp!I$107</f>
        <v>0</v>
      </c>
      <c r="J146" s="182">
        <f xml:space="preserve"> Inp!J$107</f>
        <v>0</v>
      </c>
      <c r="K146" s="182">
        <f xml:space="preserve"> Inp!K$107</f>
        <v>0</v>
      </c>
      <c r="L146" s="182">
        <f xml:space="preserve"> Inp!L$107</f>
        <v>0</v>
      </c>
      <c r="M146" s="182">
        <f xml:space="preserve"> Inp!M$107</f>
        <v>0.102495159179463</v>
      </c>
      <c r="N146" s="182">
        <f xml:space="preserve"> Inp!N$107</f>
        <v>0.15539104269919499</v>
      </c>
      <c r="O146" s="182">
        <f xml:space="preserve"> Inp!O$107</f>
        <v>0.16903765157922701</v>
      </c>
      <c r="P146" s="182">
        <f xml:space="preserve"> Inp!P$107</f>
        <v>0.17065732702557401</v>
      </c>
      <c r="Q146" s="182">
        <f xml:space="preserve"> Inp!Q$107</f>
        <v>0.20398766266899601</v>
      </c>
    </row>
    <row r="147" spans="1:17" s="188" customFormat="1" hidden="1" outlineLevel="2">
      <c r="A147" s="184"/>
      <c r="B147" s="217"/>
      <c r="C147" s="186"/>
      <c r="D147" s="187"/>
      <c r="E147" s="182" t="str">
        <f>Index!E$85</f>
        <v>CPIH index (PR19FD) - FYA - inflate from FYA 2017-18</v>
      </c>
      <c r="F147" s="182">
        <f>Index!F$85</f>
        <v>0</v>
      </c>
      <c r="G147" s="182" t="str">
        <f>Index!G$85</f>
        <v>Factor</v>
      </c>
      <c r="H147" s="182">
        <f>Index!H$85</f>
        <v>0</v>
      </c>
      <c r="I147" s="182">
        <f>Index!I$85</f>
        <v>0</v>
      </c>
      <c r="J147" s="182">
        <f>Index!J$85</f>
        <v>1</v>
      </c>
      <c r="K147" s="182">
        <f>Index!K$85</f>
        <v>1.0212697905005599</v>
      </c>
      <c r="L147" s="182">
        <f>Index!L$85</f>
        <v>1.0416029201511179</v>
      </c>
      <c r="M147" s="182">
        <f>Index!M$85</f>
        <v>1.0622616980779827</v>
      </c>
      <c r="N147" s="182">
        <f>Index!N$85</f>
        <v>1.0835515290872799</v>
      </c>
      <c r="O147" s="182">
        <f>Index!O$85</f>
        <v>1.1060365794841869</v>
      </c>
      <c r="P147" s="182">
        <f>Index!P$85</f>
        <v>1.1292633476533553</v>
      </c>
      <c r="Q147" s="182">
        <f>Index!Q$85</f>
        <v>1.1529778779540774</v>
      </c>
    </row>
    <row r="148" spans="1:17" s="241" customFormat="1" hidden="1" outlineLevel="2">
      <c r="A148" s="238"/>
      <c r="B148" s="221"/>
      <c r="C148" s="239"/>
      <c r="D148" s="240"/>
      <c r="E148" s="197" t="s">
        <v>599</v>
      </c>
      <c r="F148" s="197"/>
      <c r="G148" s="197" t="s">
        <v>170</v>
      </c>
      <c r="H148" s="197"/>
      <c r="I148" s="197"/>
      <c r="J148" s="197">
        <f t="shared" ref="J148:Q148" si="110" xml:space="preserve"> J145 / J147</f>
        <v>0</v>
      </c>
      <c r="K148" s="197">
        <f t="shared" si="110"/>
        <v>0</v>
      </c>
      <c r="L148" s="197">
        <f t="shared" si="110"/>
        <v>0</v>
      </c>
      <c r="M148" s="197">
        <f t="shared" si="110"/>
        <v>4.3766787233317102</v>
      </c>
      <c r="N148" s="197">
        <f t="shared" si="110"/>
        <v>6.17792596710051</v>
      </c>
      <c r="O148" s="197">
        <f t="shared" si="110"/>
        <v>6.3630910102458333</v>
      </c>
      <c r="P148" s="197">
        <f t="shared" si="110"/>
        <v>6.2406479010503375</v>
      </c>
      <c r="Q148" s="197">
        <f t="shared" si="110"/>
        <v>7.5226647250382888</v>
      </c>
    </row>
    <row r="149" spans="1:17" s="225" customFormat="1" hidden="1" outlineLevel="2">
      <c r="A149" s="220"/>
      <c r="B149" s="221"/>
      <c r="C149" s="222"/>
      <c r="D149" s="223"/>
      <c r="E149" s="224" t="s">
        <v>600</v>
      </c>
      <c r="F149" s="224"/>
      <c r="G149" s="224" t="s">
        <v>170</v>
      </c>
      <c r="H149" s="224"/>
      <c r="I149" s="224"/>
      <c r="J149" s="224">
        <f t="shared" ref="J149:Q149" si="111" xml:space="preserve"> J146 / J147</f>
        <v>0</v>
      </c>
      <c r="K149" s="224">
        <f t="shared" si="111"/>
        <v>0</v>
      </c>
      <c r="L149" s="224">
        <f t="shared" si="111"/>
        <v>0</v>
      </c>
      <c r="M149" s="224">
        <f t="shared" si="111"/>
        <v>9.6487672825739626E-2</v>
      </c>
      <c r="N149" s="224">
        <f t="shared" si="111"/>
        <v>0.14340900135140527</v>
      </c>
      <c r="O149" s="224">
        <f t="shared" si="111"/>
        <v>0.15283188161648298</v>
      </c>
      <c r="P149" s="224">
        <f t="shared" si="111"/>
        <v>0.15112270081217574</v>
      </c>
      <c r="Q149" s="224">
        <f t="shared" si="111"/>
        <v>0.17692244280607156</v>
      </c>
    </row>
    <row r="150" spans="1:17" s="225" customFormat="1" hidden="1" outlineLevel="2">
      <c r="A150" s="220"/>
      <c r="B150" s="221"/>
      <c r="C150" s="222"/>
      <c r="D150" s="223"/>
      <c r="E150" s="224" t="str">
        <f t="shared" ref="E150:Q150" si="112" xml:space="preserve"> E58</f>
        <v>Indexation on RCV - CPI(H) other adjustments balance - WR - real</v>
      </c>
      <c r="F150" s="224">
        <f t="shared" si="112"/>
        <v>0</v>
      </c>
      <c r="G150" s="224" t="str">
        <f t="shared" si="112"/>
        <v>£m</v>
      </c>
      <c r="H150" s="224">
        <f t="shared" si="112"/>
        <v>0</v>
      </c>
      <c r="I150" s="224">
        <f t="shared" si="112"/>
        <v>0</v>
      </c>
      <c r="J150" s="224">
        <f t="shared" si="112"/>
        <v>0</v>
      </c>
      <c r="K150" s="224">
        <f t="shared" si="112"/>
        <v>0</v>
      </c>
      <c r="L150" s="224">
        <f t="shared" si="112"/>
        <v>0</v>
      </c>
      <c r="M150" s="224">
        <f t="shared" si="112"/>
        <v>0</v>
      </c>
      <c r="N150" s="224">
        <f t="shared" si="112"/>
        <v>0</v>
      </c>
      <c r="O150" s="224">
        <f t="shared" si="112"/>
        <v>0</v>
      </c>
      <c r="P150" s="224">
        <f t="shared" si="112"/>
        <v>0</v>
      </c>
      <c r="Q150" s="224">
        <f t="shared" si="112"/>
        <v>0</v>
      </c>
    </row>
    <row r="151" spans="1:17" s="243" customFormat="1" hidden="1" outlineLevel="2">
      <c r="A151" s="11"/>
      <c r="B151" s="12"/>
      <c r="C151" s="13"/>
      <c r="D151" s="14"/>
      <c r="E151" s="8" t="s">
        <v>601</v>
      </c>
      <c r="F151" s="8"/>
      <c r="G151" s="8" t="s">
        <v>170</v>
      </c>
      <c r="H151" s="8"/>
      <c r="I151" s="8"/>
      <c r="J151" s="8">
        <f t="shared" ref="J151:Q151" si="113" xml:space="preserve"> SUM(J148:J150)</f>
        <v>0</v>
      </c>
      <c r="K151" s="8">
        <f t="shared" si="113"/>
        <v>0</v>
      </c>
      <c r="L151" s="8">
        <f t="shared" si="113"/>
        <v>0</v>
      </c>
      <c r="M151" s="8">
        <f t="shared" si="113"/>
        <v>4.4731663961574499</v>
      </c>
      <c r="N151" s="8">
        <f t="shared" si="113"/>
        <v>6.3213349684519153</v>
      </c>
      <c r="O151" s="8">
        <f t="shared" si="113"/>
        <v>6.5159228918623162</v>
      </c>
      <c r="P151" s="8">
        <f t="shared" si="113"/>
        <v>6.3917706018625129</v>
      </c>
      <c r="Q151" s="8">
        <f t="shared" si="113"/>
        <v>7.6995871678443599</v>
      </c>
    </row>
    <row r="152" spans="1:17" s="241" customFormat="1" hidden="1" outlineLevel="2">
      <c r="A152" s="238"/>
      <c r="B152" s="242"/>
      <c r="C152" s="239"/>
      <c r="D152" s="240"/>
      <c r="E152" s="197"/>
      <c r="F152" s="197"/>
      <c r="G152" s="197"/>
      <c r="H152" s="197"/>
      <c r="I152" s="197"/>
      <c r="J152" s="197"/>
      <c r="K152" s="197"/>
      <c r="L152" s="197"/>
      <c r="M152" s="197"/>
      <c r="N152" s="197"/>
      <c r="O152" s="197"/>
      <c r="P152" s="197"/>
      <c r="Q152" s="197"/>
    </row>
    <row r="153" spans="1:17" hidden="1" outlineLevel="2">
      <c r="E153" s="84" t="str">
        <f t="shared" ref="E153:Q153" si="114" xml:space="preserve"> E133</f>
        <v>Total: Opening RCV - WR - real</v>
      </c>
      <c r="F153" s="84">
        <f t="shared" si="114"/>
        <v>0</v>
      </c>
      <c r="G153" s="84" t="str">
        <f t="shared" si="114"/>
        <v>£m</v>
      </c>
      <c r="H153" s="84">
        <f t="shared" si="114"/>
        <v>0</v>
      </c>
      <c r="I153" s="84">
        <f t="shared" si="114"/>
        <v>0</v>
      </c>
      <c r="J153" s="84">
        <f t="shared" si="114"/>
        <v>0</v>
      </c>
      <c r="K153" s="84">
        <f t="shared" si="114"/>
        <v>0</v>
      </c>
      <c r="L153" s="84">
        <f t="shared" si="114"/>
        <v>0</v>
      </c>
      <c r="M153" s="84">
        <f t="shared" si="114"/>
        <v>4.4731663961574508</v>
      </c>
      <c r="N153" s="84">
        <f t="shared" si="114"/>
        <v>6.3213349684519251</v>
      </c>
      <c r="O153" s="84">
        <f t="shared" si="114"/>
        <v>6.5159228918623064</v>
      </c>
      <c r="P153" s="84">
        <f t="shared" si="114"/>
        <v>6.3917706018625129</v>
      </c>
      <c r="Q153" s="84">
        <f t="shared" si="114"/>
        <v>7.6995871678443599</v>
      </c>
    </row>
    <row r="154" spans="1:17" s="241" customFormat="1" hidden="1" outlineLevel="2">
      <c r="A154" s="238"/>
      <c r="B154" s="221"/>
      <c r="C154" s="239"/>
      <c r="D154" s="240"/>
      <c r="E154" s="197" t="str">
        <f t="shared" ref="E154:Q154" si="115" xml:space="preserve"> E151</f>
        <v>Total: WR BEG - real</v>
      </c>
      <c r="F154" s="197">
        <f t="shared" si="115"/>
        <v>0</v>
      </c>
      <c r="G154" s="197" t="str">
        <f t="shared" si="115"/>
        <v>£m</v>
      </c>
      <c r="H154" s="197">
        <f t="shared" si="115"/>
        <v>0</v>
      </c>
      <c r="I154" s="197">
        <f t="shared" si="115"/>
        <v>0</v>
      </c>
      <c r="J154" s="197">
        <f t="shared" si="115"/>
        <v>0</v>
      </c>
      <c r="K154" s="197">
        <f t="shared" si="115"/>
        <v>0</v>
      </c>
      <c r="L154" s="197">
        <f t="shared" si="115"/>
        <v>0</v>
      </c>
      <c r="M154" s="197">
        <f t="shared" si="115"/>
        <v>4.4731663961574499</v>
      </c>
      <c r="N154" s="197">
        <f t="shared" si="115"/>
        <v>6.3213349684519153</v>
      </c>
      <c r="O154" s="197">
        <f t="shared" si="115"/>
        <v>6.5159228918623162</v>
      </c>
      <c r="P154" s="197">
        <f t="shared" si="115"/>
        <v>6.3917706018625129</v>
      </c>
      <c r="Q154" s="197">
        <f t="shared" si="115"/>
        <v>7.6995871678443599</v>
      </c>
    </row>
    <row r="155" spans="1:17" s="225" customFormat="1" hidden="1" outlineLevel="2">
      <c r="A155" s="220"/>
      <c r="B155" s="221"/>
      <c r="C155" s="222"/>
      <c r="D155" s="223"/>
      <c r="E155" s="224" t="s">
        <v>602</v>
      </c>
      <c r="G155" s="225" t="s">
        <v>570</v>
      </c>
      <c r="H155" s="248">
        <f xml:space="preserve"> SUM(J155:Q155)</f>
        <v>0</v>
      </c>
      <c r="I155" s="197"/>
      <c r="J155" s="225">
        <f t="shared" ref="J155:Q155" si="116" xml:space="preserve"> IF(ROUND(J153,3) = ROUND(J154,3), 0, 1)</f>
        <v>0</v>
      </c>
      <c r="K155" s="225">
        <f t="shared" si="116"/>
        <v>0</v>
      </c>
      <c r="L155" s="225">
        <f t="shared" si="116"/>
        <v>0</v>
      </c>
      <c r="M155" s="225">
        <f t="shared" si="116"/>
        <v>0</v>
      </c>
      <c r="N155" s="225">
        <f t="shared" si="116"/>
        <v>0</v>
      </c>
      <c r="O155" s="225">
        <f t="shared" si="116"/>
        <v>0</v>
      </c>
      <c r="P155" s="225">
        <f t="shared" si="116"/>
        <v>0</v>
      </c>
      <c r="Q155" s="225">
        <f t="shared" si="116"/>
        <v>0</v>
      </c>
    </row>
    <row r="156" spans="1:17" hidden="1" outlineLevel="2"/>
    <row r="157" spans="1:17" hidden="1" outlineLevel="2">
      <c r="C157" s="86" t="s">
        <v>372</v>
      </c>
      <c r="F157" s="84"/>
      <c r="G157" s="84"/>
      <c r="H157" s="84"/>
      <c r="I157" s="84"/>
      <c r="J157" s="84"/>
      <c r="K157" s="84"/>
      <c r="L157" s="84"/>
      <c r="M157" s="84"/>
      <c r="N157" s="84"/>
      <c r="O157" s="84"/>
      <c r="P157" s="84"/>
      <c r="Q157" s="84"/>
    </row>
    <row r="158" spans="1:17" hidden="1" outlineLevel="2">
      <c r="E158" s="84" t="str">
        <f t="shared" ref="E158:Q158" si="117" xml:space="preserve"> E138</f>
        <v>Total: Closing RCV - WR - real</v>
      </c>
      <c r="F158" s="84">
        <f t="shared" si="117"/>
        <v>0</v>
      </c>
      <c r="G158" s="84" t="str">
        <f t="shared" si="117"/>
        <v>£m</v>
      </c>
      <c r="H158" s="84">
        <f t="shared" si="117"/>
        <v>0</v>
      </c>
      <c r="I158" s="84">
        <f t="shared" si="117"/>
        <v>0</v>
      </c>
      <c r="J158" s="84">
        <f t="shared" si="117"/>
        <v>0</v>
      </c>
      <c r="K158" s="84">
        <f t="shared" si="117"/>
        <v>0</v>
      </c>
      <c r="L158" s="84">
        <f t="shared" si="117"/>
        <v>0</v>
      </c>
      <c r="M158" s="84">
        <f t="shared" si="117"/>
        <v>6.3017438549764417</v>
      </c>
      <c r="N158" s="84">
        <f t="shared" si="117"/>
        <v>6.4951331127252665</v>
      </c>
      <c r="O158" s="84">
        <f t="shared" si="117"/>
        <v>6.3717015069723963</v>
      </c>
      <c r="P158" s="84">
        <f t="shared" si="117"/>
        <v>7.6806406842640982</v>
      </c>
      <c r="Q158" s="84">
        <f t="shared" si="117"/>
        <v>8.7987247057705034</v>
      </c>
    </row>
    <row r="159" spans="1:17" s="188" customFormat="1" hidden="1" outlineLevel="2">
      <c r="A159" s="184"/>
      <c r="B159" s="219"/>
      <c r="C159" s="186"/>
      <c r="D159" s="187"/>
      <c r="E159" s="182" t="str">
        <f xml:space="preserve"> Inp!E$108</f>
        <v>RCV balance - WR - real</v>
      </c>
      <c r="F159" s="182">
        <f xml:space="preserve"> Inp!F$108</f>
        <v>0</v>
      </c>
      <c r="G159" s="182" t="str">
        <f xml:space="preserve"> Inp!G$108</f>
        <v>£m</v>
      </c>
      <c r="H159" s="182">
        <f xml:space="preserve"> Inp!H$108</f>
        <v>0</v>
      </c>
      <c r="I159" s="182">
        <f xml:space="preserve"> Inp!I$108</f>
        <v>0</v>
      </c>
      <c r="J159" s="182">
        <f xml:space="preserve"> Inp!J$108</f>
        <v>0</v>
      </c>
      <c r="K159" s="182">
        <f xml:space="preserve"> Inp!K$108</f>
        <v>0</v>
      </c>
      <c r="L159" s="182">
        <f xml:space="preserve"> Inp!L$108</f>
        <v>0</v>
      </c>
      <c r="M159" s="182">
        <f xml:space="preserve"> Inp!M$108</f>
        <v>6.30174385497644</v>
      </c>
      <c r="N159" s="182">
        <f xml:space="preserve"> Inp!N$108</f>
        <v>6.4951331127252603</v>
      </c>
      <c r="O159" s="182">
        <f xml:space="preserve"> Inp!O$108</f>
        <v>6.3717015069723999</v>
      </c>
      <c r="P159" s="182">
        <f xml:space="preserve"> Inp!P$108</f>
        <v>7.6806406842641097</v>
      </c>
      <c r="Q159" s="182">
        <f xml:space="preserve"> Inp!Q$108</f>
        <v>8.7987247057704998</v>
      </c>
    </row>
    <row r="160" spans="1:17" s="241" customFormat="1" hidden="1" outlineLevel="2">
      <c r="A160" s="238"/>
      <c r="B160" s="221"/>
      <c r="C160" s="239"/>
      <c r="D160" s="240"/>
      <c r="E160" s="197" t="str">
        <f t="shared" ref="E160:Q160" si="118" xml:space="preserve"> E58</f>
        <v>Indexation on RCV - CPI(H) other adjustments balance - WR - real</v>
      </c>
      <c r="F160" s="197">
        <f t="shared" si="118"/>
        <v>0</v>
      </c>
      <c r="G160" s="197" t="str">
        <f t="shared" si="118"/>
        <v>£m</v>
      </c>
      <c r="H160" s="197">
        <f t="shared" si="118"/>
        <v>0</v>
      </c>
      <c r="I160" s="197">
        <f t="shared" si="118"/>
        <v>0</v>
      </c>
      <c r="J160" s="197">
        <f t="shared" si="118"/>
        <v>0</v>
      </c>
      <c r="K160" s="197">
        <f t="shared" si="118"/>
        <v>0</v>
      </c>
      <c r="L160" s="197">
        <f t="shared" si="118"/>
        <v>0</v>
      </c>
      <c r="M160" s="197">
        <f t="shared" si="118"/>
        <v>0</v>
      </c>
      <c r="N160" s="197">
        <f t="shared" si="118"/>
        <v>0</v>
      </c>
      <c r="O160" s="197">
        <f t="shared" si="118"/>
        <v>0</v>
      </c>
      <c r="P160" s="197">
        <f t="shared" si="118"/>
        <v>0</v>
      </c>
      <c r="Q160" s="197">
        <f t="shared" si="118"/>
        <v>0</v>
      </c>
    </row>
    <row r="161" spans="1:17" s="225" customFormat="1" hidden="1" outlineLevel="2">
      <c r="A161" s="220"/>
      <c r="B161" s="221"/>
      <c r="C161" s="222"/>
      <c r="D161" s="223"/>
      <c r="E161" s="224" t="s">
        <v>1397</v>
      </c>
      <c r="G161" s="225" t="s">
        <v>570</v>
      </c>
      <c r="H161" s="248">
        <f xml:space="preserve"> SUM(J161:Q161)</f>
        <v>0</v>
      </c>
      <c r="I161" s="197"/>
      <c r="J161" s="225">
        <f t="shared" ref="J161:Q161" si="119" xml:space="preserve"> IF(ROUND(J158,3) = ROUND((J159 + J160),3), 0, 1)</f>
        <v>0</v>
      </c>
      <c r="K161" s="225">
        <f t="shared" si="119"/>
        <v>0</v>
      </c>
      <c r="L161" s="225">
        <f t="shared" si="119"/>
        <v>0</v>
      </c>
      <c r="M161" s="225">
        <f t="shared" si="119"/>
        <v>0</v>
      </c>
      <c r="N161" s="225">
        <f t="shared" si="119"/>
        <v>0</v>
      </c>
      <c r="O161" s="225">
        <f t="shared" si="119"/>
        <v>0</v>
      </c>
      <c r="P161" s="225">
        <f t="shared" si="119"/>
        <v>0</v>
      </c>
      <c r="Q161" s="225">
        <f t="shared" si="119"/>
        <v>0</v>
      </c>
    </row>
    <row r="162" spans="1:17" hidden="1" outlineLevel="2"/>
    <row r="163" spans="1:17" hidden="1" outlineLevel="2"/>
    <row r="164" spans="1:17" hidden="1" outlineLevel="1"/>
    <row r="165" spans="1:17" hidden="1" outlineLevel="1" collapsed="1">
      <c r="B165" s="85" t="s">
        <v>603</v>
      </c>
    </row>
    <row r="166" spans="1:17" hidden="1" outlineLevel="2"/>
    <row r="167" spans="1:17" s="162" customFormat="1" hidden="1" outlineLevel="2">
      <c r="A167" s="158"/>
      <c r="B167" s="159"/>
      <c r="C167" s="160"/>
      <c r="D167" s="161"/>
      <c r="E167" s="156" t="str">
        <f xml:space="preserve"> Inp!E$201</f>
        <v>Regulatory equity notional (PR19FD)</v>
      </c>
      <c r="F167" s="156">
        <f xml:space="preserve"> Inp!F$201</f>
        <v>0</v>
      </c>
      <c r="G167" s="156" t="str">
        <f xml:space="preserve"> Inp!G$201</f>
        <v>%</v>
      </c>
      <c r="H167" s="156">
        <f xml:space="preserve"> Inp!H$201</f>
        <v>0</v>
      </c>
      <c r="I167" s="156">
        <f xml:space="preserve"> Inp!I$201</f>
        <v>0</v>
      </c>
      <c r="J167" s="250">
        <f xml:space="preserve"> Inp!J$201</f>
        <v>0</v>
      </c>
      <c r="K167" s="250">
        <f xml:space="preserve"> Inp!K$201</f>
        <v>0</v>
      </c>
      <c r="L167" s="250">
        <f xml:space="preserve"> Inp!L$201</f>
        <v>0</v>
      </c>
      <c r="M167" s="250">
        <f xml:space="preserve"> Inp!M$201</f>
        <v>0.4</v>
      </c>
      <c r="N167" s="250">
        <f xml:space="preserve"> Inp!N$201</f>
        <v>0.4</v>
      </c>
      <c r="O167" s="250">
        <f xml:space="preserve"> Inp!O$201</f>
        <v>0.4</v>
      </c>
      <c r="P167" s="250">
        <f xml:space="preserve"> Inp!P$201</f>
        <v>0.4</v>
      </c>
      <c r="Q167" s="250">
        <f xml:space="preserve"> Inp!Q$201</f>
        <v>0.4</v>
      </c>
    </row>
    <row r="168" spans="1:17" hidden="1" outlineLevel="2">
      <c r="B168" s="309"/>
      <c r="E168" s="84" t="str">
        <f t="shared" ref="E168:Q168" si="120" xml:space="preserve"> E142</f>
        <v>Average total RCV - WR - real</v>
      </c>
      <c r="F168" s="84">
        <f t="shared" si="120"/>
        <v>0</v>
      </c>
      <c r="G168" s="84" t="str">
        <f t="shared" si="120"/>
        <v>£m</v>
      </c>
      <c r="H168" s="84">
        <f t="shared" si="120"/>
        <v>0</v>
      </c>
      <c r="I168" s="84">
        <f t="shared" si="120"/>
        <v>0</v>
      </c>
      <c r="J168" s="84">
        <f t="shared" si="120"/>
        <v>0</v>
      </c>
      <c r="K168" s="84">
        <f t="shared" si="120"/>
        <v>0</v>
      </c>
      <c r="L168" s="84">
        <f t="shared" si="120"/>
        <v>0</v>
      </c>
      <c r="M168" s="84">
        <f t="shared" si="120"/>
        <v>5.3874551255669463</v>
      </c>
      <c r="N168" s="84">
        <f t="shared" si="120"/>
        <v>6.4082340405885958</v>
      </c>
      <c r="O168" s="84">
        <f t="shared" si="120"/>
        <v>6.4438121994173514</v>
      </c>
      <c r="P168" s="84">
        <f t="shared" si="120"/>
        <v>7.0362056430633055</v>
      </c>
      <c r="Q168" s="84">
        <f t="shared" si="120"/>
        <v>8.2491559368074316</v>
      </c>
    </row>
    <row r="169" spans="1:17" hidden="1" outlineLevel="2">
      <c r="B169" s="270"/>
      <c r="E169" s="84" t="s">
        <v>604</v>
      </c>
      <c r="G169" s="70" t="s">
        <v>170</v>
      </c>
      <c r="J169" s="84">
        <f t="shared" ref="J169" si="121" xml:space="preserve"> J167 * J168</f>
        <v>0</v>
      </c>
      <c r="K169" s="84">
        <f t="shared" ref="K169" si="122" xml:space="preserve"> K167 * K168</f>
        <v>0</v>
      </c>
      <c r="L169" s="84">
        <f t="shared" ref="L169" si="123" xml:space="preserve"> L167 * L168</f>
        <v>0</v>
      </c>
      <c r="M169" s="84">
        <f t="shared" ref="M169" si="124" xml:space="preserve"> M167 * M168</f>
        <v>2.1549820502267787</v>
      </c>
      <c r="N169" s="84">
        <f t="shared" ref="N169" si="125" xml:space="preserve"> N167 * N168</f>
        <v>2.5632936162354385</v>
      </c>
      <c r="O169" s="84">
        <f t="shared" ref="O169" si="126" xml:space="preserve"> O167 * O168</f>
        <v>2.5775248797669406</v>
      </c>
      <c r="P169" s="84">
        <f t="shared" ref="P169" si="127" xml:space="preserve"> P167 * P168</f>
        <v>2.8144822572253223</v>
      </c>
      <c r="Q169" s="84">
        <f t="shared" ref="Q169" si="128" xml:space="preserve"> Q167 * Q168</f>
        <v>3.2996623747229727</v>
      </c>
    </row>
    <row r="170" spans="1:17" hidden="1" outlineLevel="1"/>
    <row r="171" spans="1:17" hidden="1" outlineLevel="1" collapsed="1">
      <c r="B171" s="85" t="s">
        <v>605</v>
      </c>
    </row>
    <row r="172" spans="1:17" hidden="1" outlineLevel="2"/>
    <row r="173" spans="1:17" s="162" customFormat="1" hidden="1" outlineLevel="2">
      <c r="A173" s="158"/>
      <c r="B173" s="159"/>
      <c r="C173" s="160"/>
      <c r="D173" s="161"/>
      <c r="E173" s="156" t="str">
        <f xml:space="preserve"> Inp!E$209</f>
        <v>Regulatory equity actual</v>
      </c>
      <c r="F173" s="156">
        <f xml:space="preserve"> Inp!F$209</f>
        <v>0</v>
      </c>
      <c r="G173" s="156" t="str">
        <f xml:space="preserve"> Inp!G$209</f>
        <v>%</v>
      </c>
      <c r="H173" s="156">
        <f xml:space="preserve"> Inp!H$209</f>
        <v>0</v>
      </c>
      <c r="I173" s="156">
        <f xml:space="preserve"> Inp!I$209</f>
        <v>0</v>
      </c>
      <c r="J173" s="306">
        <f xml:space="preserve"> Inp!J$209</f>
        <v>0</v>
      </c>
      <c r="K173" s="306">
        <f xml:space="preserve"> Inp!K$209</f>
        <v>0</v>
      </c>
      <c r="L173" s="306">
        <f xml:space="preserve"> Inp!L$209</f>
        <v>0</v>
      </c>
      <c r="M173" s="306">
        <f xml:space="preserve"> Inp!M$209</f>
        <v>0</v>
      </c>
      <c r="N173" s="306">
        <f xml:space="preserve"> Inp!N$209</f>
        <v>0</v>
      </c>
      <c r="O173" s="306">
        <f xml:space="preserve"> Inp!O$209</f>
        <v>0</v>
      </c>
      <c r="P173" s="306">
        <f xml:space="preserve"> Inp!P$209</f>
        <v>0</v>
      </c>
      <c r="Q173" s="306">
        <f xml:space="preserve"> Inp!Q$209</f>
        <v>0</v>
      </c>
    </row>
    <row r="174" spans="1:17" hidden="1" outlineLevel="2">
      <c r="E174" s="84" t="str">
        <f t="shared" ref="E174:Q174" si="129" xml:space="preserve"> E142</f>
        <v>Average total RCV - WR - real</v>
      </c>
      <c r="F174" s="84">
        <f t="shared" si="129"/>
        <v>0</v>
      </c>
      <c r="G174" s="84" t="str">
        <f t="shared" si="129"/>
        <v>£m</v>
      </c>
      <c r="H174" s="84">
        <f t="shared" si="129"/>
        <v>0</v>
      </c>
      <c r="I174" s="84">
        <f t="shared" si="129"/>
        <v>0</v>
      </c>
      <c r="J174" s="84">
        <f t="shared" si="129"/>
        <v>0</v>
      </c>
      <c r="K174" s="84">
        <f t="shared" si="129"/>
        <v>0</v>
      </c>
      <c r="L174" s="84">
        <f t="shared" si="129"/>
        <v>0</v>
      </c>
      <c r="M174" s="84">
        <f t="shared" si="129"/>
        <v>5.3874551255669463</v>
      </c>
      <c r="N174" s="84">
        <f t="shared" si="129"/>
        <v>6.4082340405885958</v>
      </c>
      <c r="O174" s="84">
        <f t="shared" si="129"/>
        <v>6.4438121994173514</v>
      </c>
      <c r="P174" s="84">
        <f t="shared" si="129"/>
        <v>7.0362056430633055</v>
      </c>
      <c r="Q174" s="84">
        <f t="shared" si="129"/>
        <v>8.2491559368074316</v>
      </c>
    </row>
    <row r="175" spans="1:17" hidden="1" outlineLevel="2">
      <c r="E175" s="84" t="s">
        <v>606</v>
      </c>
      <c r="G175" s="70" t="s">
        <v>170</v>
      </c>
      <c r="J175" s="84">
        <f t="shared" ref="J175:Q175" si="130" xml:space="preserve"> J173 * J174</f>
        <v>0</v>
      </c>
      <c r="K175" s="84">
        <f t="shared" si="130"/>
        <v>0</v>
      </c>
      <c r="L175" s="84">
        <f t="shared" si="130"/>
        <v>0</v>
      </c>
      <c r="M175" s="84">
        <f t="shared" si="130"/>
        <v>0</v>
      </c>
      <c r="N175" s="84">
        <f t="shared" si="130"/>
        <v>0</v>
      </c>
      <c r="O175" s="84">
        <f t="shared" si="130"/>
        <v>0</v>
      </c>
      <c r="P175" s="84">
        <f t="shared" si="130"/>
        <v>0</v>
      </c>
      <c r="Q175" s="84">
        <f t="shared" si="130"/>
        <v>0</v>
      </c>
    </row>
    <row r="176" spans="1:17" hidden="1" outlineLevel="1"/>
    <row r="177" spans="1:20" hidden="1" outlineLevel="1"/>
    <row r="178" spans="1:20"/>
    <row r="179" spans="1:20" collapsed="1">
      <c r="A179" s="33" t="s">
        <v>607</v>
      </c>
      <c r="B179" s="33"/>
      <c r="C179" s="33"/>
      <c r="D179" s="33"/>
      <c r="E179" s="33"/>
      <c r="F179" s="33"/>
      <c r="G179" s="33"/>
      <c r="H179" s="33"/>
      <c r="I179" s="33"/>
      <c r="J179" s="33"/>
      <c r="K179" s="33"/>
      <c r="L179" s="33"/>
      <c r="M179" s="33"/>
      <c r="N179" s="33"/>
      <c r="O179" s="33"/>
      <c r="P179" s="33"/>
      <c r="Q179" s="33"/>
      <c r="R179" s="33"/>
      <c r="S179" s="33"/>
      <c r="T179" s="33"/>
    </row>
    <row r="180" spans="1:20" hidden="1" outlineLevel="1"/>
    <row r="181" spans="1:20" s="92" customFormat="1" hidden="1" outlineLevel="1" collapsed="1">
      <c r="A181" s="11"/>
      <c r="B181" s="12" t="s">
        <v>559</v>
      </c>
      <c r="C181" s="13"/>
      <c r="D181" s="14"/>
      <c r="E181" s="91"/>
      <c r="G181" s="93"/>
    </row>
    <row r="182" spans="1:20" s="92" customFormat="1" hidden="1" outlineLevel="2">
      <c r="A182" s="11"/>
      <c r="B182" s="12"/>
      <c r="C182" s="13"/>
      <c r="D182" s="115"/>
      <c r="E182" s="91"/>
      <c r="G182" s="93"/>
    </row>
    <row r="183" spans="1:20" s="296" customFormat="1" hidden="1" outlineLevel="2">
      <c r="A183" s="291"/>
      <c r="B183" s="292"/>
      <c r="C183" s="293"/>
      <c r="D183" s="294"/>
      <c r="E183" s="182" t="str">
        <f>Inp!E$112</f>
        <v>RCV CPI(H) + RPI wedge bf balance BEG - WN - nominal</v>
      </c>
      <c r="F183" s="182">
        <f>Inp!F$112</f>
        <v>0</v>
      </c>
      <c r="G183" s="182" t="str">
        <f>Inp!G$112</f>
        <v>£m</v>
      </c>
      <c r="H183" s="182">
        <f>Inp!H$112</f>
        <v>0</v>
      </c>
      <c r="I183" s="182">
        <f>Inp!I$112</f>
        <v>0</v>
      </c>
      <c r="J183" s="182">
        <f>Inp!J$112</f>
        <v>0</v>
      </c>
      <c r="K183" s="182">
        <f>Inp!K$112</f>
        <v>0</v>
      </c>
      <c r="L183" s="182">
        <f>Inp!L$112</f>
        <v>0</v>
      </c>
      <c r="M183" s="297">
        <f>Inp!M$112</f>
        <v>73.560799707247</v>
      </c>
      <c r="N183" s="297">
        <f>Inp!N$112</f>
        <v>71.954708324037199</v>
      </c>
      <c r="O183" s="297">
        <f>Inp!O$112</f>
        <v>70.749913402219093</v>
      </c>
      <c r="P183" s="297">
        <f>Inp!P$112</f>
        <v>69.694750433529904</v>
      </c>
      <c r="Q183" s="297">
        <f>Inp!Q$112</f>
        <v>68.688358237269796</v>
      </c>
    </row>
    <row r="184" spans="1:20" s="188" customFormat="1" hidden="1" outlineLevel="2">
      <c r="A184" s="184"/>
      <c r="B184" s="217"/>
      <c r="C184" s="186"/>
      <c r="D184" s="187"/>
      <c r="E184" s="182" t="str">
        <f>Inp!E$113</f>
        <v>Indexation on RCV - CPI(H) + RPI wedge bf balance - WN - nominal</v>
      </c>
      <c r="F184" s="182">
        <f>Inp!F$113</f>
        <v>0</v>
      </c>
      <c r="G184" s="182" t="str">
        <f>Inp!G$113</f>
        <v>£m</v>
      </c>
      <c r="H184" s="182">
        <f>Inp!H$113</f>
        <v>0</v>
      </c>
      <c r="I184" s="182">
        <f>Inp!I$113</f>
        <v>0</v>
      </c>
      <c r="J184" s="182">
        <f>Inp!J$113</f>
        <v>0</v>
      </c>
      <c r="K184" s="182">
        <f>Inp!K$113</f>
        <v>0</v>
      </c>
      <c r="L184" s="182">
        <f>Inp!L$113</f>
        <v>0</v>
      </c>
      <c r="M184" s="297">
        <f>Inp!M$113</f>
        <v>1.7844446111166099</v>
      </c>
      <c r="N184" s="297">
        <f>Inp!N$113</f>
        <v>2.1289706311660601</v>
      </c>
      <c r="O184" s="297">
        <f>Inp!O$113</f>
        <v>2.2288828632572102</v>
      </c>
      <c r="P184" s="297">
        <f>Inp!P$113</f>
        <v>2.2302320138730098</v>
      </c>
      <c r="Q184" s="297">
        <f>Inp!Q$113</f>
        <v>2.19802746359268</v>
      </c>
    </row>
    <row r="185" spans="1:20" s="188" customFormat="1" hidden="1" outlineLevel="2">
      <c r="A185" s="184"/>
      <c r="B185" s="217"/>
      <c r="C185" s="186"/>
      <c r="D185" s="187"/>
      <c r="E185" s="182" t="str">
        <f>Inp!E$114</f>
        <v>RCV - CPI(H) + RPI wedge bf depreciation - WN - nominal</v>
      </c>
      <c r="F185" s="182">
        <f>Inp!F$114</f>
        <v>0</v>
      </c>
      <c r="G185" s="182" t="str">
        <f>Inp!G$114</f>
        <v>£m</v>
      </c>
      <c r="H185" s="182">
        <f>Inp!H$114</f>
        <v>0</v>
      </c>
      <c r="I185" s="182">
        <f>Inp!I$114</f>
        <v>0</v>
      </c>
      <c r="J185" s="182">
        <f>Inp!J$114</f>
        <v>0</v>
      </c>
      <c r="K185" s="182">
        <f>Inp!K$114</f>
        <v>0</v>
      </c>
      <c r="L185" s="182">
        <f>Inp!L$114</f>
        <v>0</v>
      </c>
      <c r="M185" s="297">
        <f>Inp!M$114</f>
        <v>3.3905359943263602</v>
      </c>
      <c r="N185" s="297">
        <f>Inp!N$114</f>
        <v>3.3337655529841501</v>
      </c>
      <c r="O185" s="297">
        <f>Inp!O$114</f>
        <v>3.2840458319464298</v>
      </c>
      <c r="P185" s="297">
        <f>Inp!P$114</f>
        <v>3.23662421013313</v>
      </c>
      <c r="Q185" s="297">
        <f>Inp!Q$114</f>
        <v>3.1898873565388102</v>
      </c>
    </row>
    <row r="186" spans="1:20" s="260" customFormat="1" hidden="1" outlineLevel="2">
      <c r="A186" s="257"/>
      <c r="B186" s="258"/>
      <c r="C186" s="259"/>
      <c r="D186" s="256"/>
      <c r="E186" s="273" t="str">
        <f>Time!E$39</f>
        <v>Acquisition / initial balance date flag</v>
      </c>
      <c r="F186" s="273">
        <f>Time!F$39</f>
        <v>0</v>
      </c>
      <c r="G186" s="273" t="str">
        <f>Time!G$39</f>
        <v>flag</v>
      </c>
      <c r="H186" s="273">
        <f>Time!H$39</f>
        <v>1</v>
      </c>
      <c r="I186" s="273">
        <f>Time!I$39</f>
        <v>0</v>
      </c>
      <c r="J186" s="273">
        <f>Time!J$39</f>
        <v>0</v>
      </c>
      <c r="K186" s="273">
        <f>Time!K$39</f>
        <v>0</v>
      </c>
      <c r="L186" s="273">
        <f>Time!L$39</f>
        <v>1</v>
      </c>
      <c r="M186" s="273">
        <f>Time!M$39</f>
        <v>0</v>
      </c>
      <c r="N186" s="273">
        <f>Time!N$39</f>
        <v>0</v>
      </c>
      <c r="O186" s="273">
        <f>Time!O$39</f>
        <v>0</v>
      </c>
      <c r="P186" s="273">
        <f>Time!P$39</f>
        <v>0</v>
      </c>
      <c r="Q186" s="273">
        <f>Time!Q$39</f>
        <v>0</v>
      </c>
    </row>
    <row r="187" spans="1:20" s="260" customFormat="1" hidden="1" outlineLevel="2">
      <c r="A187" s="257"/>
      <c r="B187" s="258"/>
      <c r="C187" s="259"/>
      <c r="D187" s="256"/>
      <c r="E187" s="197" t="s">
        <v>608</v>
      </c>
      <c r="F187" s="279"/>
      <c r="G187" s="197" t="s">
        <v>170</v>
      </c>
      <c r="H187" s="279"/>
      <c r="I187" s="279"/>
      <c r="J187" s="279">
        <f t="shared" ref="J187" si="131" xml:space="preserve"> IF(J186 = 1, K183 * J186, 0)</f>
        <v>0</v>
      </c>
      <c r="K187" s="279">
        <f t="shared" ref="K187" si="132" xml:space="preserve"> IF(K186 = 1, L183 * K186, 0)</f>
        <v>0</v>
      </c>
      <c r="L187" s="279">
        <f t="shared" ref="L187" si="133" xml:space="preserve"> IF(L186 = 1, M183 * L186, 0)</f>
        <v>73.560799707247</v>
      </c>
      <c r="M187" s="279">
        <f t="shared" ref="M187" si="134" xml:space="preserve"> IF(M186 = 1, N183 * M186, 0)</f>
        <v>0</v>
      </c>
      <c r="N187" s="279">
        <f t="shared" ref="N187" si="135" xml:space="preserve"> IF(N186 = 1, O183 * N186, 0)</f>
        <v>0</v>
      </c>
      <c r="O187" s="279">
        <f t="shared" ref="O187" si="136" xml:space="preserve"> IF(O186 = 1, P183 * O186, 0)</f>
        <v>0</v>
      </c>
      <c r="P187" s="279">
        <f t="shared" ref="P187" si="137" xml:space="preserve"> IF(P186 = 1, Q183 * P186, 0)</f>
        <v>0</v>
      </c>
      <c r="Q187" s="279">
        <f t="shared" ref="Q187" si="138" xml:space="preserve"> IF(Q186 = 1, R183 * Q186, 0)</f>
        <v>0</v>
      </c>
    </row>
    <row r="188" spans="1:20" s="260" customFormat="1" hidden="1" outlineLevel="2">
      <c r="A188" s="257"/>
      <c r="B188" s="258"/>
      <c r="C188" s="259"/>
      <c r="D188" s="256"/>
      <c r="E188" s="197"/>
      <c r="F188" s="279"/>
      <c r="G188" s="197"/>
      <c r="H188" s="279"/>
      <c r="I188" s="279"/>
      <c r="J188" s="279"/>
      <c r="K188" s="279"/>
      <c r="L188" s="279"/>
      <c r="M188" s="279"/>
      <c r="N188" s="279"/>
      <c r="O188" s="279"/>
      <c r="P188" s="279"/>
      <c r="Q188" s="279"/>
    </row>
    <row r="189" spans="1:20" s="188" customFormat="1" hidden="1" outlineLevel="2">
      <c r="A189" s="184"/>
      <c r="B189" s="217"/>
      <c r="C189" s="186"/>
      <c r="D189" s="187"/>
      <c r="E189" s="182" t="str">
        <f>Index!E$85</f>
        <v>CPIH index (PR19FD) - FYA - inflate from FYA 2017-18</v>
      </c>
      <c r="F189" s="182">
        <f>Index!F$85</f>
        <v>0</v>
      </c>
      <c r="G189" s="182" t="str">
        <f>Index!G$85</f>
        <v>Factor</v>
      </c>
      <c r="H189" s="182">
        <f>Index!H$85</f>
        <v>0</v>
      </c>
      <c r="I189" s="182">
        <f>Index!I$85</f>
        <v>0</v>
      </c>
      <c r="J189" s="182">
        <f>Index!J$85</f>
        <v>1</v>
      </c>
      <c r="K189" s="182">
        <f>Index!K$85</f>
        <v>1.0212697905005599</v>
      </c>
      <c r="L189" s="182">
        <f>Index!L$85</f>
        <v>1.0416029201511179</v>
      </c>
      <c r="M189" s="182">
        <f>Index!M$85</f>
        <v>1.0622616980779827</v>
      </c>
      <c r="N189" s="182">
        <f>Index!N$85</f>
        <v>1.0835515290872799</v>
      </c>
      <c r="O189" s="182">
        <f>Index!O$85</f>
        <v>1.1060365794841869</v>
      </c>
      <c r="P189" s="182">
        <f>Index!P$85</f>
        <v>1.1292633476533553</v>
      </c>
      <c r="Q189" s="182">
        <f>Index!Q$85</f>
        <v>1.1529778779540774</v>
      </c>
    </row>
    <row r="190" spans="1:20" hidden="1" outlineLevel="2">
      <c r="F190" s="84"/>
      <c r="G190" s="84"/>
      <c r="H190" s="84"/>
      <c r="I190" s="84"/>
      <c r="J190" s="84"/>
      <c r="K190" s="84"/>
      <c r="L190" s="84"/>
      <c r="M190" s="84"/>
      <c r="N190" s="84"/>
      <c r="O190" s="84"/>
      <c r="P190" s="84"/>
      <c r="Q190" s="84"/>
    </row>
    <row r="191" spans="1:20" s="118" customFormat="1" hidden="1" outlineLevel="2">
      <c r="A191" s="387"/>
      <c r="B191" s="270"/>
      <c r="C191" s="271"/>
      <c r="D191" s="272"/>
      <c r="E191" s="117" t="s">
        <v>609</v>
      </c>
      <c r="F191" s="117"/>
      <c r="G191" s="117" t="s">
        <v>170</v>
      </c>
      <c r="H191" s="117"/>
      <c r="I191" s="117"/>
      <c r="J191" s="117">
        <f t="shared" ref="J191:Q191" si="139" xml:space="preserve"> J187 / J189</f>
        <v>0</v>
      </c>
      <c r="K191" s="117">
        <f t="shared" si="139"/>
        <v>0</v>
      </c>
      <c r="L191" s="117">
        <f xml:space="preserve"> L187 / L189</f>
        <v>70.622689591322043</v>
      </c>
      <c r="M191" s="117">
        <f t="shared" si="139"/>
        <v>0</v>
      </c>
      <c r="N191" s="117">
        <f t="shared" si="139"/>
        <v>0</v>
      </c>
      <c r="O191" s="117">
        <f t="shared" si="139"/>
        <v>0</v>
      </c>
      <c r="P191" s="117">
        <f t="shared" si="139"/>
        <v>0</v>
      </c>
      <c r="Q191" s="117">
        <f t="shared" si="139"/>
        <v>0</v>
      </c>
    </row>
    <row r="192" spans="1:20" hidden="1" outlineLevel="2">
      <c r="E192" s="84" t="s">
        <v>610</v>
      </c>
      <c r="F192" s="84"/>
      <c r="G192" s="84" t="s">
        <v>170</v>
      </c>
      <c r="H192" s="84"/>
      <c r="I192" s="84"/>
      <c r="J192" s="84">
        <f t="shared" ref="J192:Q192" si="140" xml:space="preserve"> J183 / J189</f>
        <v>0</v>
      </c>
      <c r="K192" s="84">
        <f t="shared" si="140"/>
        <v>0</v>
      </c>
      <c r="L192" s="84">
        <f t="shared" si="140"/>
        <v>0</v>
      </c>
      <c r="M192" s="84">
        <f t="shared" si="140"/>
        <v>69.249225346583813</v>
      </c>
      <c r="N192" s="84">
        <f t="shared" si="140"/>
        <v>66.406355759238892</v>
      </c>
      <c r="O192" s="84">
        <f t="shared" si="140"/>
        <v>63.967064665450891</v>
      </c>
      <c r="P192" s="84">
        <f t="shared" si="140"/>
        <v>61.717003902019648</v>
      </c>
      <c r="Q192" s="84">
        <f t="shared" si="140"/>
        <v>59.574740808691928</v>
      </c>
    </row>
    <row r="193" spans="1:17" hidden="1" outlineLevel="2">
      <c r="E193" s="84" t="s">
        <v>611</v>
      </c>
      <c r="F193" s="84"/>
      <c r="G193" s="84" t="s">
        <v>170</v>
      </c>
      <c r="H193" s="84"/>
      <c r="I193" s="84"/>
      <c r="J193" s="84">
        <f t="shared" ref="J193:Q193" si="141" xml:space="preserve"> J184 / J189</f>
        <v>0</v>
      </c>
      <c r="K193" s="84">
        <f t="shared" si="141"/>
        <v>0</v>
      </c>
      <c r="L193" s="84">
        <f t="shared" si="141"/>
        <v>0</v>
      </c>
      <c r="M193" s="84">
        <f t="shared" si="141"/>
        <v>1.6798540457076807</v>
      </c>
      <c r="N193" s="84">
        <f t="shared" si="141"/>
        <v>1.9648079246949888</v>
      </c>
      <c r="O193" s="84">
        <f t="shared" si="141"/>
        <v>2.01519814498059</v>
      </c>
      <c r="P193" s="84">
        <f t="shared" si="141"/>
        <v>1.9749441248646757</v>
      </c>
      <c r="Q193" s="84">
        <f t="shared" si="141"/>
        <v>1.9063917058781821</v>
      </c>
    </row>
    <row r="194" spans="1:17" hidden="1" outlineLevel="2">
      <c r="E194" s="84" t="s">
        <v>612</v>
      </c>
      <c r="F194" s="84"/>
      <c r="G194" s="84" t="s">
        <v>170</v>
      </c>
      <c r="H194" s="84"/>
      <c r="I194" s="84"/>
      <c r="J194" s="84">
        <f t="shared" ref="J194:Q194" si="142" xml:space="preserve"> J185 / J189</f>
        <v>0</v>
      </c>
      <c r="K194" s="84">
        <f t="shared" si="142"/>
        <v>0</v>
      </c>
      <c r="L194" s="84">
        <f t="shared" si="142"/>
        <v>0</v>
      </c>
      <c r="M194" s="84">
        <f t="shared" si="142"/>
        <v>3.1918085726531151</v>
      </c>
      <c r="N194" s="84">
        <f t="shared" si="142"/>
        <v>3.0767023657770278</v>
      </c>
      <c r="O194" s="84">
        <f t="shared" si="142"/>
        <v>2.9692018264694129</v>
      </c>
      <c r="P194" s="84">
        <f t="shared" si="142"/>
        <v>2.8661376612097937</v>
      </c>
      <c r="Q194" s="84">
        <f t="shared" si="142"/>
        <v>2.7666509631556542</v>
      </c>
    </row>
    <row r="195" spans="1:17" hidden="1" outlineLevel="2">
      <c r="F195" s="84"/>
      <c r="G195" s="84"/>
      <c r="H195" s="84"/>
      <c r="I195" s="84"/>
      <c r="J195" s="84"/>
      <c r="K195" s="84"/>
      <c r="L195" s="84"/>
      <c r="M195" s="84"/>
      <c r="N195" s="84"/>
      <c r="O195" s="84"/>
      <c r="P195" s="84"/>
      <c r="Q195" s="84"/>
    </row>
    <row r="196" spans="1:17" hidden="1" outlineLevel="2">
      <c r="E196" s="84" t="str">
        <f t="shared" ref="E196:Q196" si="143" xml:space="preserve"> E192</f>
        <v>RCV CPI(H) + RPI wedge bf balance BEG - WN - real</v>
      </c>
      <c r="F196" s="84">
        <f t="shared" si="143"/>
        <v>0</v>
      </c>
      <c r="G196" s="84" t="str">
        <f t="shared" si="143"/>
        <v>£m</v>
      </c>
      <c r="H196" s="84">
        <f t="shared" si="143"/>
        <v>0</v>
      </c>
      <c r="I196" s="84">
        <f t="shared" si="143"/>
        <v>0</v>
      </c>
      <c r="J196" s="84">
        <f t="shared" si="143"/>
        <v>0</v>
      </c>
      <c r="K196" s="84">
        <f t="shared" si="143"/>
        <v>0</v>
      </c>
      <c r="L196" s="84">
        <f t="shared" si="143"/>
        <v>0</v>
      </c>
      <c r="M196" s="84">
        <f t="shared" si="143"/>
        <v>69.249225346583813</v>
      </c>
      <c r="N196" s="84">
        <f t="shared" si="143"/>
        <v>66.406355759238892</v>
      </c>
      <c r="O196" s="84">
        <f t="shared" si="143"/>
        <v>63.967064665450891</v>
      </c>
      <c r="P196" s="84">
        <f t="shared" si="143"/>
        <v>61.717003902019648</v>
      </c>
      <c r="Q196" s="84">
        <f t="shared" si="143"/>
        <v>59.574740808691928</v>
      </c>
    </row>
    <row r="197" spans="1:17" hidden="1" outlineLevel="2">
      <c r="D197" s="83" t="s">
        <v>565</v>
      </c>
      <c r="E197" s="84" t="str">
        <f t="shared" ref="E197:Q197" si="144" xml:space="preserve"> E193</f>
        <v>Indexation on RCV - CPI(H) + RPI wedge bf balance - WN - real</v>
      </c>
      <c r="F197" s="84">
        <f t="shared" si="144"/>
        <v>0</v>
      </c>
      <c r="G197" s="84" t="str">
        <f t="shared" si="144"/>
        <v>£m</v>
      </c>
      <c r="H197" s="84">
        <f t="shared" si="144"/>
        <v>0</v>
      </c>
      <c r="I197" s="84">
        <f t="shared" si="144"/>
        <v>0</v>
      </c>
      <c r="J197" s="84">
        <f t="shared" si="144"/>
        <v>0</v>
      </c>
      <c r="K197" s="84">
        <f t="shared" si="144"/>
        <v>0</v>
      </c>
      <c r="L197" s="84">
        <f t="shared" si="144"/>
        <v>0</v>
      </c>
      <c r="M197" s="84">
        <f t="shared" si="144"/>
        <v>1.6798540457076807</v>
      </c>
      <c r="N197" s="84">
        <f t="shared" si="144"/>
        <v>1.9648079246949888</v>
      </c>
      <c r="O197" s="84">
        <f t="shared" si="144"/>
        <v>2.01519814498059</v>
      </c>
      <c r="P197" s="84">
        <f t="shared" si="144"/>
        <v>1.9749441248646757</v>
      </c>
      <c r="Q197" s="84">
        <f t="shared" si="144"/>
        <v>1.9063917058781821</v>
      </c>
    </row>
    <row r="198" spans="1:17" hidden="1" outlineLevel="2">
      <c r="E198" s="212" t="s">
        <v>613</v>
      </c>
      <c r="F198" s="212"/>
      <c r="G198" s="212" t="s">
        <v>170</v>
      </c>
      <c r="H198" s="212"/>
      <c r="I198" s="212"/>
      <c r="J198" s="212">
        <f t="shared" ref="J198:Q198" si="145" xml:space="preserve"> SUM(J196:J197)</f>
        <v>0</v>
      </c>
      <c r="K198" s="212">
        <f t="shared" si="145"/>
        <v>0</v>
      </c>
      <c r="L198" s="212">
        <f t="shared" si="145"/>
        <v>0</v>
      </c>
      <c r="M198" s="212">
        <f t="shared" si="145"/>
        <v>70.929079392291499</v>
      </c>
      <c r="N198" s="212">
        <f t="shared" si="145"/>
        <v>68.371163683933887</v>
      </c>
      <c r="O198" s="212">
        <f t="shared" si="145"/>
        <v>65.982262810431479</v>
      </c>
      <c r="P198" s="212">
        <f t="shared" si="145"/>
        <v>63.691948026884326</v>
      </c>
      <c r="Q198" s="212">
        <f t="shared" si="145"/>
        <v>61.481132514570113</v>
      </c>
    </row>
    <row r="199" spans="1:17" hidden="1" outlineLevel="2">
      <c r="F199" s="84"/>
      <c r="G199" s="84"/>
      <c r="H199" s="84"/>
      <c r="I199" s="84"/>
      <c r="J199" s="84"/>
      <c r="K199" s="84"/>
      <c r="L199" s="84"/>
      <c r="M199" s="84"/>
      <c r="N199" s="84"/>
      <c r="O199" s="84"/>
      <c r="P199" s="84"/>
      <c r="Q199" s="84"/>
    </row>
    <row r="200" spans="1:17" s="315" customFormat="1" hidden="1" outlineLevel="2">
      <c r="A200" s="311"/>
      <c r="B200" s="312"/>
      <c r="C200" s="313"/>
      <c r="D200" s="251"/>
      <c r="E200" s="314" t="str">
        <f t="shared" ref="E200:Q200" si="146" xml:space="preserve"> E198</f>
        <v>Opening RCV (RPI inflated RCV) - WN - real</v>
      </c>
      <c r="F200" s="314">
        <f t="shared" si="146"/>
        <v>0</v>
      </c>
      <c r="G200" s="314" t="str">
        <f t="shared" si="146"/>
        <v>£m</v>
      </c>
      <c r="H200" s="314">
        <f t="shared" si="146"/>
        <v>0</v>
      </c>
      <c r="I200" s="314">
        <f t="shared" si="146"/>
        <v>0</v>
      </c>
      <c r="J200" s="314">
        <f t="shared" si="146"/>
        <v>0</v>
      </c>
      <c r="K200" s="314">
        <f t="shared" si="146"/>
        <v>0</v>
      </c>
      <c r="L200" s="314">
        <f t="shared" si="146"/>
        <v>0</v>
      </c>
      <c r="M200" s="314">
        <f t="shared" si="146"/>
        <v>70.929079392291499</v>
      </c>
      <c r="N200" s="314">
        <f t="shared" si="146"/>
        <v>68.371163683933887</v>
      </c>
      <c r="O200" s="314">
        <f t="shared" si="146"/>
        <v>65.982262810431479</v>
      </c>
      <c r="P200" s="314">
        <f t="shared" si="146"/>
        <v>63.691948026884326</v>
      </c>
      <c r="Q200" s="314">
        <f t="shared" si="146"/>
        <v>61.481132514570113</v>
      </c>
    </row>
    <row r="201" spans="1:17" s="315" customFormat="1" hidden="1" outlineLevel="2">
      <c r="A201" s="311"/>
      <c r="B201" s="312"/>
      <c r="C201" s="313"/>
      <c r="D201" s="251" t="s">
        <v>473</v>
      </c>
      <c r="E201" s="314" t="str">
        <f t="shared" ref="E201:Q201" si="147" xml:space="preserve"> E194</f>
        <v>RCV - CPI(H) + RPI wedge bf depreciation - WN - real</v>
      </c>
      <c r="F201" s="314">
        <f t="shared" si="147"/>
        <v>0</v>
      </c>
      <c r="G201" s="314" t="str">
        <f t="shared" si="147"/>
        <v>£m</v>
      </c>
      <c r="H201" s="314">
        <f t="shared" si="147"/>
        <v>0</v>
      </c>
      <c r="I201" s="314">
        <f t="shared" si="147"/>
        <v>0</v>
      </c>
      <c r="J201" s="314">
        <f t="shared" si="147"/>
        <v>0</v>
      </c>
      <c r="K201" s="314">
        <f t="shared" si="147"/>
        <v>0</v>
      </c>
      <c r="L201" s="314">
        <f t="shared" si="147"/>
        <v>0</v>
      </c>
      <c r="M201" s="314">
        <f t="shared" si="147"/>
        <v>3.1918085726531151</v>
      </c>
      <c r="N201" s="314">
        <f t="shared" si="147"/>
        <v>3.0767023657770278</v>
      </c>
      <c r="O201" s="314">
        <f t="shared" si="147"/>
        <v>2.9692018264694129</v>
      </c>
      <c r="P201" s="314">
        <f t="shared" si="147"/>
        <v>2.8661376612097937</v>
      </c>
      <c r="Q201" s="314">
        <f t="shared" si="147"/>
        <v>2.7666509631556542</v>
      </c>
    </row>
    <row r="202" spans="1:17" s="315" customFormat="1" hidden="1" outlineLevel="2">
      <c r="A202" s="311"/>
      <c r="B202" s="312"/>
      <c r="C202" s="313"/>
      <c r="D202" s="251"/>
      <c r="E202" s="317" t="s">
        <v>614</v>
      </c>
      <c r="F202" s="317"/>
      <c r="G202" s="317" t="s">
        <v>170</v>
      </c>
      <c r="H202" s="317"/>
      <c r="I202" s="317"/>
      <c r="J202" s="317">
        <f t="shared" ref="J202:Q202" si="148" xml:space="preserve"> J200 - J201</f>
        <v>0</v>
      </c>
      <c r="K202" s="317">
        <f t="shared" si="148"/>
        <v>0</v>
      </c>
      <c r="L202" s="317">
        <f t="shared" si="148"/>
        <v>0</v>
      </c>
      <c r="M202" s="317">
        <f t="shared" si="148"/>
        <v>67.737270819638383</v>
      </c>
      <c r="N202" s="317">
        <f t="shared" si="148"/>
        <v>65.294461318156863</v>
      </c>
      <c r="O202" s="317">
        <f t="shared" si="148"/>
        <v>63.013060983962063</v>
      </c>
      <c r="P202" s="317">
        <f t="shared" si="148"/>
        <v>60.825810365674535</v>
      </c>
      <c r="Q202" s="317">
        <f t="shared" si="148"/>
        <v>58.714481551414458</v>
      </c>
    </row>
    <row r="203" spans="1:17" s="92" customFormat="1" hidden="1" outlineLevel="2">
      <c r="A203" s="11"/>
      <c r="B203" s="12"/>
      <c r="C203" s="13"/>
      <c r="D203" s="14"/>
      <c r="E203" s="91"/>
      <c r="G203" s="93"/>
    </row>
    <row r="204" spans="1:17" s="92" customFormat="1" hidden="1" outlineLevel="2">
      <c r="A204" s="11"/>
      <c r="B204" s="12"/>
      <c r="C204" s="13"/>
      <c r="D204" s="115"/>
      <c r="E204" s="91" t="str">
        <f t="shared" ref="E204:Q204" si="149" xml:space="preserve"> E198</f>
        <v>Opening RCV (RPI inflated RCV) - WN - real</v>
      </c>
      <c r="F204" s="91">
        <f t="shared" si="149"/>
        <v>0</v>
      </c>
      <c r="G204" s="91" t="str">
        <f t="shared" si="149"/>
        <v>£m</v>
      </c>
      <c r="H204" s="91">
        <f t="shared" si="149"/>
        <v>0</v>
      </c>
      <c r="I204" s="91">
        <f t="shared" si="149"/>
        <v>0</v>
      </c>
      <c r="J204" s="91">
        <f t="shared" si="149"/>
        <v>0</v>
      </c>
      <c r="K204" s="91">
        <f t="shared" si="149"/>
        <v>0</v>
      </c>
      <c r="L204" s="91">
        <f t="shared" si="149"/>
        <v>0</v>
      </c>
      <c r="M204" s="91">
        <f t="shared" si="149"/>
        <v>70.929079392291499</v>
      </c>
      <c r="N204" s="91">
        <f t="shared" si="149"/>
        <v>68.371163683933887</v>
      </c>
      <c r="O204" s="91">
        <f t="shared" si="149"/>
        <v>65.982262810431479</v>
      </c>
      <c r="P204" s="91">
        <f t="shared" si="149"/>
        <v>63.691948026884326</v>
      </c>
      <c r="Q204" s="91">
        <f t="shared" si="149"/>
        <v>61.481132514570113</v>
      </c>
    </row>
    <row r="205" spans="1:17" s="92" customFormat="1" hidden="1" outlineLevel="2">
      <c r="A205" s="11"/>
      <c r="B205" s="12"/>
      <c r="C205" s="13"/>
      <c r="D205" s="115"/>
      <c r="E205" s="91" t="str">
        <f t="shared" ref="E205:Q205" si="150" xml:space="preserve"> E202</f>
        <v>Closing RCV (RPI inflated RCV) - WN - real</v>
      </c>
      <c r="F205" s="91">
        <f t="shared" si="150"/>
        <v>0</v>
      </c>
      <c r="G205" s="91" t="str">
        <f t="shared" si="150"/>
        <v>£m</v>
      </c>
      <c r="H205" s="91">
        <f t="shared" si="150"/>
        <v>0</v>
      </c>
      <c r="I205" s="91">
        <f t="shared" si="150"/>
        <v>0</v>
      </c>
      <c r="J205" s="91">
        <f t="shared" si="150"/>
        <v>0</v>
      </c>
      <c r="K205" s="91">
        <f t="shared" si="150"/>
        <v>0</v>
      </c>
      <c r="L205" s="91">
        <f t="shared" si="150"/>
        <v>0</v>
      </c>
      <c r="M205" s="91">
        <f t="shared" si="150"/>
        <v>67.737270819638383</v>
      </c>
      <c r="N205" s="91">
        <f t="shared" si="150"/>
        <v>65.294461318156863</v>
      </c>
      <c r="O205" s="91">
        <f t="shared" si="150"/>
        <v>63.013060983962063</v>
      </c>
      <c r="P205" s="91">
        <f t="shared" si="150"/>
        <v>60.825810365674535</v>
      </c>
      <c r="Q205" s="91">
        <f t="shared" si="150"/>
        <v>58.714481551414458</v>
      </c>
    </row>
    <row r="206" spans="1:17" s="315" customFormat="1" hidden="1" outlineLevel="2">
      <c r="A206" s="311"/>
      <c r="B206" s="312"/>
      <c r="C206" s="313"/>
      <c r="D206" s="251"/>
      <c r="E206" s="317" t="s">
        <v>615</v>
      </c>
      <c r="F206" s="317"/>
      <c r="G206" s="317" t="s">
        <v>170</v>
      </c>
      <c r="H206" s="317"/>
      <c r="I206" s="317"/>
      <c r="J206" s="317">
        <f t="shared" ref="J206:Q206" si="151" xml:space="preserve"> AVERAGE(J204:J205)</f>
        <v>0</v>
      </c>
      <c r="K206" s="317">
        <f t="shared" si="151"/>
        <v>0</v>
      </c>
      <c r="L206" s="317">
        <f t="shared" si="151"/>
        <v>0</v>
      </c>
      <c r="M206" s="317">
        <f t="shared" si="151"/>
        <v>69.333175105964941</v>
      </c>
      <c r="N206" s="317">
        <f t="shared" si="151"/>
        <v>66.832812501045368</v>
      </c>
      <c r="O206" s="317">
        <f t="shared" si="151"/>
        <v>64.497661897196764</v>
      </c>
      <c r="P206" s="317">
        <f t="shared" si="151"/>
        <v>62.25887919627943</v>
      </c>
      <c r="Q206" s="317">
        <f t="shared" si="151"/>
        <v>60.097807032992286</v>
      </c>
    </row>
    <row r="207" spans="1:17" hidden="1" outlineLevel="2">
      <c r="F207" s="84"/>
      <c r="G207" s="84"/>
      <c r="H207" s="84"/>
      <c r="I207" s="84"/>
      <c r="J207" s="84"/>
      <c r="K207" s="84"/>
      <c r="L207" s="84"/>
      <c r="M207" s="84"/>
      <c r="N207" s="84"/>
      <c r="O207" s="84"/>
      <c r="P207" s="84"/>
      <c r="Q207" s="84"/>
    </row>
    <row r="208" spans="1:17" hidden="1" outlineLevel="2">
      <c r="C208" s="86" t="s">
        <v>372</v>
      </c>
      <c r="F208" s="84"/>
      <c r="G208" s="84"/>
      <c r="H208" s="84"/>
      <c r="I208" s="84"/>
      <c r="J208" s="84"/>
      <c r="K208" s="84"/>
      <c r="L208" s="84"/>
      <c r="M208" s="84"/>
      <c r="N208" s="84"/>
      <c r="O208" s="84"/>
      <c r="P208" s="84"/>
      <c r="Q208" s="84"/>
    </row>
    <row r="209" spans="1:17" hidden="1" outlineLevel="2">
      <c r="E209" s="84" t="str">
        <f t="shared" ref="E209:Q209" si="152" xml:space="preserve"> E202</f>
        <v>Closing RCV (RPI inflated RCV) - WN - real</v>
      </c>
      <c r="F209" s="84">
        <f t="shared" si="152"/>
        <v>0</v>
      </c>
      <c r="G209" s="84" t="str">
        <f t="shared" si="152"/>
        <v>£m</v>
      </c>
      <c r="H209" s="84">
        <f t="shared" si="152"/>
        <v>0</v>
      </c>
      <c r="I209" s="84">
        <f t="shared" si="152"/>
        <v>0</v>
      </c>
      <c r="J209" s="84">
        <f t="shared" si="152"/>
        <v>0</v>
      </c>
      <c r="K209" s="84">
        <f t="shared" si="152"/>
        <v>0</v>
      </c>
      <c r="L209" s="84">
        <f t="shared" si="152"/>
        <v>0</v>
      </c>
      <c r="M209" s="84">
        <f t="shared" si="152"/>
        <v>67.737270819638383</v>
      </c>
      <c r="N209" s="84">
        <f t="shared" si="152"/>
        <v>65.294461318156863</v>
      </c>
      <c r="O209" s="84">
        <f t="shared" si="152"/>
        <v>63.013060983962063</v>
      </c>
      <c r="P209" s="84">
        <f t="shared" si="152"/>
        <v>60.825810365674535</v>
      </c>
      <c r="Q209" s="84">
        <f t="shared" si="152"/>
        <v>58.714481551414458</v>
      </c>
    </row>
    <row r="210" spans="1:17" s="188" customFormat="1" hidden="1" outlineLevel="2">
      <c r="A210" s="184"/>
      <c r="B210" s="219"/>
      <c r="C210" s="186"/>
      <c r="D210" s="187"/>
      <c r="E210" s="182" t="str">
        <f xml:space="preserve"> Inp!E$115</f>
        <v>RCV CPI(H) + RPI wedge bf balance - WN - real</v>
      </c>
      <c r="F210" s="182">
        <f xml:space="preserve"> Inp!F$115</f>
        <v>0</v>
      </c>
      <c r="G210" s="182" t="str">
        <f xml:space="preserve"> Inp!G$115</f>
        <v>£m</v>
      </c>
      <c r="H210" s="182">
        <f xml:space="preserve"> Inp!H$115</f>
        <v>0</v>
      </c>
      <c r="I210" s="182">
        <f xml:space="preserve"> Inp!I$115</f>
        <v>0</v>
      </c>
      <c r="J210" s="182">
        <f xml:space="preserve"> Inp!J$115</f>
        <v>0</v>
      </c>
      <c r="K210" s="182">
        <f xml:space="preserve"> Inp!K$115</f>
        <v>0</v>
      </c>
      <c r="L210" s="182">
        <f xml:space="preserve"> Inp!L$115</f>
        <v>0</v>
      </c>
      <c r="M210" s="182">
        <f xml:space="preserve"> Inp!M$115</f>
        <v>67.737270819638297</v>
      </c>
      <c r="N210" s="182">
        <f xml:space="preserve"> Inp!N$115</f>
        <v>65.294461318156905</v>
      </c>
      <c r="O210" s="182">
        <f xml:space="preserve"> Inp!O$115</f>
        <v>63.013060983962099</v>
      </c>
      <c r="P210" s="182">
        <f xml:space="preserve"> Inp!P$115</f>
        <v>60.825810365674499</v>
      </c>
      <c r="Q210" s="182">
        <f xml:space="preserve"> Inp!Q$115</f>
        <v>58.714481551414501</v>
      </c>
    </row>
    <row r="211" spans="1:17" s="225" customFormat="1" hidden="1" outlineLevel="2">
      <c r="A211" s="220"/>
      <c r="B211" s="221"/>
      <c r="C211" s="222"/>
      <c r="D211" s="223"/>
      <c r="E211" s="224" t="s">
        <v>616</v>
      </c>
      <c r="G211" s="225" t="s">
        <v>570</v>
      </c>
      <c r="H211" s="248">
        <f xml:space="preserve"> SUM(J211:Q211)</f>
        <v>0</v>
      </c>
      <c r="I211" s="197"/>
      <c r="J211" s="225">
        <f t="shared" ref="J211:Q211" si="153" xml:space="preserve"> IF(ROUND(J209,3) = ROUND(J210,3), 0, 1)</f>
        <v>0</v>
      </c>
      <c r="K211" s="225">
        <f t="shared" si="153"/>
        <v>0</v>
      </c>
      <c r="L211" s="225">
        <f t="shared" si="153"/>
        <v>0</v>
      </c>
      <c r="M211" s="225">
        <f t="shared" si="153"/>
        <v>0</v>
      </c>
      <c r="N211" s="225">
        <f t="shared" si="153"/>
        <v>0</v>
      </c>
      <c r="O211" s="225">
        <f t="shared" si="153"/>
        <v>0</v>
      </c>
      <c r="P211" s="225">
        <f t="shared" si="153"/>
        <v>0</v>
      </c>
      <c r="Q211" s="225">
        <f t="shared" si="153"/>
        <v>0</v>
      </c>
    </row>
    <row r="212" spans="1:17" s="149" customFormat="1" hidden="1" outlineLevel="2">
      <c r="A212" s="144"/>
      <c r="B212" s="145"/>
      <c r="C212" s="146"/>
      <c r="D212" s="218"/>
      <c r="E212" s="148"/>
      <c r="G212" s="150"/>
    </row>
    <row r="213" spans="1:17" s="188" customFormat="1" hidden="1" outlineLevel="2">
      <c r="A213" s="184"/>
      <c r="B213" s="217"/>
      <c r="C213" s="186"/>
      <c r="D213" s="187"/>
      <c r="E213" s="182"/>
      <c r="F213" s="182"/>
      <c r="G213" s="182"/>
      <c r="H213" s="182"/>
      <c r="I213" s="182"/>
      <c r="J213" s="182"/>
      <c r="K213" s="182"/>
      <c r="L213" s="182"/>
      <c r="M213" s="182"/>
      <c r="N213" s="182"/>
      <c r="O213" s="182"/>
      <c r="P213" s="182"/>
      <c r="Q213" s="182"/>
    </row>
    <row r="214" spans="1:17" s="149" customFormat="1" hidden="1" outlineLevel="1">
      <c r="A214" s="144"/>
      <c r="B214" s="145"/>
      <c r="C214" s="146"/>
      <c r="D214" s="147"/>
      <c r="E214" s="148"/>
      <c r="G214" s="150"/>
    </row>
    <row r="215" spans="1:17" s="92" customFormat="1" hidden="1" outlineLevel="1" collapsed="1">
      <c r="A215" s="11"/>
      <c r="B215" s="12" t="s">
        <v>571</v>
      </c>
      <c r="C215" s="13"/>
      <c r="D215" s="14"/>
      <c r="E215" s="91"/>
      <c r="G215" s="93"/>
    </row>
    <row r="216" spans="1:17" s="92" customFormat="1" hidden="1" outlineLevel="2">
      <c r="A216" s="11"/>
      <c r="B216" s="12"/>
      <c r="C216" s="13"/>
      <c r="D216" s="115"/>
      <c r="E216" s="91"/>
      <c r="G216" s="93"/>
    </row>
    <row r="217" spans="1:17" s="157" customFormat="1" hidden="1" outlineLevel="2">
      <c r="A217" s="152"/>
      <c r="B217" s="153"/>
      <c r="C217" s="154"/>
      <c r="D217" s="155"/>
      <c r="E217" s="156" t="str">
        <f>Inp!E$116</f>
        <v>RCV CPI(H) bf balance BEG - WN - nominal</v>
      </c>
      <c r="F217" s="156">
        <f>Inp!F$116</f>
        <v>0</v>
      </c>
      <c r="G217" s="156" t="str">
        <f>Inp!G$116</f>
        <v>£m</v>
      </c>
      <c r="H217" s="156">
        <f>Inp!H$116</f>
        <v>0</v>
      </c>
      <c r="I217" s="156">
        <f>Inp!I$116</f>
        <v>0</v>
      </c>
      <c r="J217" s="156">
        <f>Inp!J$116</f>
        <v>0</v>
      </c>
      <c r="K217" s="156">
        <f>Inp!K$116</f>
        <v>0</v>
      </c>
      <c r="L217" s="156">
        <f>Inp!L$116</f>
        <v>0</v>
      </c>
      <c r="M217" s="156">
        <f>Inp!M$116</f>
        <v>73.560799707247</v>
      </c>
      <c r="N217" s="156">
        <f>Inp!N$116</f>
        <v>71.6438881505469</v>
      </c>
      <c r="O217" s="156">
        <f>Inp!O$116</f>
        <v>69.827723814934899</v>
      </c>
      <c r="P217" s="156">
        <f>Inp!P$116</f>
        <v>68.140560075040497</v>
      </c>
      <c r="Q217" s="156">
        <f>Inp!Q$116</f>
        <v>66.649508339478501</v>
      </c>
    </row>
    <row r="218" spans="1:17" s="162" customFormat="1" hidden="1" outlineLevel="2">
      <c r="A218" s="158"/>
      <c r="B218" s="159"/>
      <c r="C218" s="160"/>
      <c r="D218" s="161"/>
      <c r="E218" s="156" t="str">
        <f>Inp!E$117</f>
        <v>Indexation on RCV - CPI(H) bf balance - WN - nominal</v>
      </c>
      <c r="F218" s="156">
        <f>Inp!F$117</f>
        <v>0</v>
      </c>
      <c r="G218" s="156" t="str">
        <f>Inp!G$117</f>
        <v>£m</v>
      </c>
      <c r="H218" s="156">
        <f>Inp!H$117</f>
        <v>0</v>
      </c>
      <c r="I218" s="156">
        <f>Inp!I$117</f>
        <v>0</v>
      </c>
      <c r="J218" s="156">
        <f>Inp!J$117</f>
        <v>0</v>
      </c>
      <c r="K218" s="156">
        <f>Inp!K$117</f>
        <v>0</v>
      </c>
      <c r="L218" s="156">
        <f>Inp!L$117</f>
        <v>0</v>
      </c>
      <c r="M218" s="156">
        <f>Inp!M$117</f>
        <v>1.45897846086503</v>
      </c>
      <c r="N218" s="156">
        <f>Inp!N$117</f>
        <v>1.43588559611435</v>
      </c>
      <c r="O218" s="156">
        <f>Inp!O$117</f>
        <v>1.4490126652330599</v>
      </c>
      <c r="P218" s="156">
        <f>Inp!P$117</f>
        <v>1.43095176157589</v>
      </c>
      <c r="Q218" s="156">
        <f>Inp!Q$117</f>
        <v>1.39963967512915</v>
      </c>
    </row>
    <row r="219" spans="1:17" s="162" customFormat="1" hidden="1" outlineLevel="2">
      <c r="A219" s="158"/>
      <c r="B219" s="159"/>
      <c r="C219" s="160"/>
      <c r="D219" s="161"/>
      <c r="E219" s="156" t="str">
        <f>Inp!E$119</f>
        <v>Indexation on RCV - CPI(H) other adjustments balance - WN - nominal</v>
      </c>
      <c r="F219" s="156">
        <f>Inp!F$119</f>
        <v>0</v>
      </c>
      <c r="G219" s="156" t="str">
        <f>Inp!G$119</f>
        <v>£m</v>
      </c>
      <c r="H219" s="156">
        <f>Inp!H$119</f>
        <v>0</v>
      </c>
      <c r="I219" s="156">
        <f>Inp!I$119</f>
        <v>0</v>
      </c>
      <c r="J219" s="156">
        <f>Inp!J$119</f>
        <v>0</v>
      </c>
      <c r="K219" s="156">
        <f>Inp!K$119</f>
        <v>0</v>
      </c>
      <c r="L219" s="156">
        <f>Inp!L$119</f>
        <v>0</v>
      </c>
      <c r="M219" s="247">
        <f>Inp!M$119</f>
        <v>0</v>
      </c>
      <c r="N219" s="156">
        <f>Inp!N$119</f>
        <v>0</v>
      </c>
      <c r="O219" s="156">
        <f>Inp!O$119</f>
        <v>0</v>
      </c>
      <c r="P219" s="156">
        <f>Inp!P$119</f>
        <v>0</v>
      </c>
      <c r="Q219" s="156">
        <f>Inp!Q$119</f>
        <v>0</v>
      </c>
    </row>
    <row r="220" spans="1:17" s="162" customFormat="1" hidden="1" outlineLevel="2">
      <c r="A220" s="158"/>
      <c r="B220" s="159"/>
      <c r="C220" s="160"/>
      <c r="D220" s="161"/>
      <c r="E220" s="156" t="str">
        <f>Inp!E$120</f>
        <v>RCV - CPI(H) bf depreciation - WN - nominal</v>
      </c>
      <c r="F220" s="156">
        <f>Inp!F$120</f>
        <v>0</v>
      </c>
      <c r="G220" s="156" t="str">
        <f>Inp!G$120</f>
        <v>£m</v>
      </c>
      <c r="H220" s="156">
        <f>Inp!H$120</f>
        <v>0</v>
      </c>
      <c r="I220" s="156">
        <f>Inp!I$120</f>
        <v>0</v>
      </c>
      <c r="J220" s="156">
        <f>Inp!J$120</f>
        <v>0</v>
      </c>
      <c r="K220" s="156">
        <f>Inp!K$120</f>
        <v>0</v>
      </c>
      <c r="L220" s="156">
        <f>Inp!L$120</f>
        <v>0</v>
      </c>
      <c r="M220" s="156">
        <f>Inp!M$120</f>
        <v>3.3758900175650401</v>
      </c>
      <c r="N220" s="156">
        <f>Inp!N$120</f>
        <v>3.2520499317264302</v>
      </c>
      <c r="O220" s="156">
        <f>Inp!O$120</f>
        <v>3.1361764051273902</v>
      </c>
      <c r="P220" s="156">
        <f>Inp!P$120</f>
        <v>2.9220034971378901</v>
      </c>
      <c r="Q220" s="156">
        <f>Inp!Q$120</f>
        <v>2.7559904945916101</v>
      </c>
    </row>
    <row r="221" spans="1:17" s="162" customFormat="1" hidden="1" outlineLevel="2">
      <c r="A221" s="158"/>
      <c r="B221" s="159"/>
      <c r="C221" s="160"/>
      <c r="D221" s="161"/>
      <c r="E221" s="156" t="str">
        <f>Inp!E$121</f>
        <v>Other adjustments CPI(H) - WN - nominal</v>
      </c>
      <c r="F221" s="156">
        <f>Inp!F$121</f>
        <v>0</v>
      </c>
      <c r="G221" s="156" t="str">
        <f>Inp!G$121</f>
        <v>£m</v>
      </c>
      <c r="H221" s="156">
        <f>Inp!H$121</f>
        <v>0</v>
      </c>
      <c r="I221" s="156">
        <f>Inp!I$121</f>
        <v>0</v>
      </c>
      <c r="J221" s="156">
        <f>Inp!J$121</f>
        <v>0</v>
      </c>
      <c r="K221" s="156">
        <f>Inp!K$121</f>
        <v>0</v>
      </c>
      <c r="L221" s="156">
        <f>Inp!L$121</f>
        <v>0</v>
      </c>
      <c r="M221" s="156">
        <f>Inp!M$121</f>
        <v>0</v>
      </c>
      <c r="N221" s="156">
        <f>Inp!N$121</f>
        <v>0</v>
      </c>
      <c r="O221" s="156">
        <f>Inp!O$121</f>
        <v>0</v>
      </c>
      <c r="P221" s="156">
        <f>Inp!P$121</f>
        <v>0</v>
      </c>
      <c r="Q221" s="156">
        <f>Inp!Q$121</f>
        <v>0</v>
      </c>
    </row>
    <row r="222" spans="1:17" s="260" customFormat="1" hidden="1" outlineLevel="2">
      <c r="A222" s="257"/>
      <c r="B222" s="258"/>
      <c r="C222" s="259"/>
      <c r="D222" s="256"/>
      <c r="E222" s="273" t="str">
        <f>Time!E$39</f>
        <v>Acquisition / initial balance date flag</v>
      </c>
      <c r="F222" s="273">
        <f>Time!F$39</f>
        <v>0</v>
      </c>
      <c r="G222" s="273" t="str">
        <f>Time!G$39</f>
        <v>flag</v>
      </c>
      <c r="H222" s="273">
        <f>Time!H$39</f>
        <v>1</v>
      </c>
      <c r="I222" s="273">
        <f>Time!I$39</f>
        <v>0</v>
      </c>
      <c r="J222" s="273">
        <f>Time!J$39</f>
        <v>0</v>
      </c>
      <c r="K222" s="273">
        <f>Time!K$39</f>
        <v>0</v>
      </c>
      <c r="L222" s="273">
        <f>Time!L$39</f>
        <v>1</v>
      </c>
      <c r="M222" s="273">
        <f>Time!M$39</f>
        <v>0</v>
      </c>
      <c r="N222" s="273">
        <f>Time!N$39</f>
        <v>0</v>
      </c>
      <c r="O222" s="273">
        <f>Time!O$39</f>
        <v>0</v>
      </c>
      <c r="P222" s="273">
        <f>Time!P$39</f>
        <v>0</v>
      </c>
      <c r="Q222" s="273">
        <f>Time!Q$39</f>
        <v>0</v>
      </c>
    </row>
    <row r="223" spans="1:17" s="260" customFormat="1" hidden="1" outlineLevel="2">
      <c r="A223" s="257"/>
      <c r="B223" s="258"/>
      <c r="C223" s="259"/>
      <c r="D223" s="256"/>
      <c r="E223" s="197" t="s">
        <v>617</v>
      </c>
      <c r="F223" s="279"/>
      <c r="G223" s="197" t="s">
        <v>170</v>
      </c>
      <c r="H223" s="279"/>
      <c r="I223" s="279"/>
      <c r="J223" s="279">
        <f t="shared" ref="J223:Q223" si="154" xml:space="preserve"> IF(J222 = 1, K217 * J222, 0)</f>
        <v>0</v>
      </c>
      <c r="K223" s="279">
        <f t="shared" si="154"/>
        <v>0</v>
      </c>
      <c r="L223" s="279">
        <f t="shared" si="154"/>
        <v>73.560799707247</v>
      </c>
      <c r="M223" s="279">
        <f t="shared" si="154"/>
        <v>0</v>
      </c>
      <c r="N223" s="279">
        <f t="shared" si="154"/>
        <v>0</v>
      </c>
      <c r="O223" s="279">
        <f t="shared" si="154"/>
        <v>0</v>
      </c>
      <c r="P223" s="279">
        <f t="shared" si="154"/>
        <v>0</v>
      </c>
      <c r="Q223" s="279">
        <f t="shared" si="154"/>
        <v>0</v>
      </c>
    </row>
    <row r="224" spans="1:17" hidden="1" outlineLevel="2">
      <c r="F224" s="84"/>
      <c r="G224" s="84"/>
      <c r="H224" s="84"/>
      <c r="I224" s="84"/>
      <c r="J224" s="84"/>
      <c r="K224" s="84"/>
      <c r="L224" s="84"/>
      <c r="M224" s="84"/>
      <c r="N224" s="84"/>
      <c r="O224" s="84"/>
      <c r="P224" s="84"/>
      <c r="Q224" s="84"/>
    </row>
    <row r="225" spans="1:16384" s="188" customFormat="1" hidden="1" outlineLevel="2">
      <c r="A225" s="184"/>
      <c r="B225" s="217"/>
      <c r="C225" s="186"/>
      <c r="D225" s="187"/>
      <c r="E225" s="182" t="str">
        <f>Index!E$85</f>
        <v>CPIH index (PR19FD) - FYA - inflate from FYA 2017-18</v>
      </c>
      <c r="F225" s="182">
        <f>Index!F$85</f>
        <v>0</v>
      </c>
      <c r="G225" s="182" t="str">
        <f>Index!G$85</f>
        <v>Factor</v>
      </c>
      <c r="H225" s="182">
        <f>Index!H$85</f>
        <v>0</v>
      </c>
      <c r="I225" s="182">
        <f>Index!I$85</f>
        <v>0</v>
      </c>
      <c r="J225" s="182">
        <f>Index!J$85</f>
        <v>1</v>
      </c>
      <c r="K225" s="182">
        <f>Index!K$85</f>
        <v>1.0212697905005599</v>
      </c>
      <c r="L225" s="182">
        <f>Index!L$85</f>
        <v>1.0416029201511179</v>
      </c>
      <c r="M225" s="182">
        <f>Index!M$85</f>
        <v>1.0622616980779827</v>
      </c>
      <c r="N225" s="182">
        <f>Index!N$85</f>
        <v>1.0835515290872799</v>
      </c>
      <c r="O225" s="182">
        <f>Index!O$85</f>
        <v>1.1060365794841869</v>
      </c>
      <c r="P225" s="182">
        <f>Index!P$85</f>
        <v>1.1292633476533553</v>
      </c>
      <c r="Q225" s="182">
        <f>Index!Q$85</f>
        <v>1.1529778779540774</v>
      </c>
    </row>
    <row r="226" spans="1:16384" hidden="1" outlineLevel="2">
      <c r="F226" s="84"/>
      <c r="G226" s="84"/>
      <c r="H226" s="84"/>
      <c r="I226" s="84"/>
      <c r="J226" s="84"/>
      <c r="K226" s="84"/>
      <c r="L226" s="84"/>
      <c r="M226" s="84"/>
      <c r="N226" s="84"/>
      <c r="O226" s="84"/>
      <c r="P226" s="84"/>
      <c r="Q226" s="84"/>
    </row>
    <row r="227" spans="1:16384" s="118" customFormat="1" hidden="1" outlineLevel="2">
      <c r="A227" s="387"/>
      <c r="B227" s="270"/>
      <c r="C227" s="271"/>
      <c r="D227" s="272"/>
      <c r="E227" s="280" t="s">
        <v>618</v>
      </c>
      <c r="F227" s="117"/>
      <c r="G227" s="117" t="s">
        <v>170</v>
      </c>
      <c r="H227" s="117"/>
      <c r="I227" s="117"/>
      <c r="J227" s="117">
        <f t="shared" ref="J227:Q227" si="155" xml:space="preserve"> J223 / J225</f>
        <v>0</v>
      </c>
      <c r="K227" s="117">
        <f t="shared" si="155"/>
        <v>0</v>
      </c>
      <c r="L227" s="117">
        <f t="shared" si="155"/>
        <v>70.622689591322043</v>
      </c>
      <c r="M227" s="117">
        <f t="shared" si="155"/>
        <v>0</v>
      </c>
      <c r="N227" s="117">
        <f t="shared" si="155"/>
        <v>0</v>
      </c>
      <c r="O227" s="117">
        <f t="shared" si="155"/>
        <v>0</v>
      </c>
      <c r="P227" s="117">
        <f t="shared" si="155"/>
        <v>0</v>
      </c>
      <c r="Q227" s="117">
        <f t="shared" si="155"/>
        <v>0</v>
      </c>
    </row>
    <row r="228" spans="1:16384" hidden="1" outlineLevel="2">
      <c r="E228" s="84" t="s">
        <v>619</v>
      </c>
      <c r="F228" s="84"/>
      <c r="G228" s="84" t="s">
        <v>170</v>
      </c>
      <c r="H228" s="84"/>
      <c r="I228" s="84"/>
      <c r="J228" s="84">
        <f t="shared" ref="J228:Q228" si="156" xml:space="preserve"> J217 / J225</f>
        <v>0</v>
      </c>
      <c r="K228" s="84">
        <f t="shared" si="156"/>
        <v>0</v>
      </c>
      <c r="L228" s="84">
        <f t="shared" si="156"/>
        <v>0</v>
      </c>
      <c r="M228" s="84">
        <f t="shared" si="156"/>
        <v>69.249225346583813</v>
      </c>
      <c r="N228" s="84">
        <f t="shared" si="156"/>
        <v>66.119502605377249</v>
      </c>
      <c r="O228" s="84">
        <f t="shared" si="156"/>
        <v>63.133286104786769</v>
      </c>
      <c r="P228" s="84">
        <f t="shared" si="156"/>
        <v>60.340716996295612</v>
      </c>
      <c r="Q228" s="84">
        <f t="shared" si="156"/>
        <v>57.806406882451149</v>
      </c>
    </row>
    <row r="229" spans="1:16384" hidden="1" outlineLevel="2">
      <c r="E229" s="84" t="s">
        <v>620</v>
      </c>
      <c r="F229" s="84"/>
      <c r="G229" s="84" t="s">
        <v>170</v>
      </c>
      <c r="H229" s="84"/>
      <c r="I229" s="84"/>
      <c r="J229" s="84">
        <f t="shared" ref="J229:Q229" si="157" xml:space="preserve"> J218 / J225</f>
        <v>0</v>
      </c>
      <c r="K229" s="84">
        <f t="shared" si="157"/>
        <v>0</v>
      </c>
      <c r="L229" s="84">
        <f t="shared" si="157"/>
        <v>0</v>
      </c>
      <c r="M229" s="84">
        <f t="shared" si="157"/>
        <v>1.3734642447382337</v>
      </c>
      <c r="N229" s="84">
        <f t="shared" si="157"/>
        <v>1.3251659543352363</v>
      </c>
      <c r="O229" s="84">
        <f t="shared" si="157"/>
        <v>1.3100947040185813</v>
      </c>
      <c r="P229" s="84">
        <f t="shared" si="157"/>
        <v>1.2671550569222427</v>
      </c>
      <c r="Q229" s="84">
        <f t="shared" si="157"/>
        <v>1.2139345445315621</v>
      </c>
    </row>
    <row r="230" spans="1:16384" hidden="1" outlineLevel="2">
      <c r="E230" s="84" t="s">
        <v>621</v>
      </c>
      <c r="F230" s="84"/>
      <c r="G230" s="84" t="s">
        <v>170</v>
      </c>
      <c r="H230" s="84"/>
      <c r="I230" s="84"/>
      <c r="J230" s="84">
        <f t="shared" ref="J230:Q230" si="158" xml:space="preserve"> J219 / J225</f>
        <v>0</v>
      </c>
      <c r="K230" s="84">
        <f t="shared" si="158"/>
        <v>0</v>
      </c>
      <c r="L230" s="84">
        <f t="shared" si="158"/>
        <v>0</v>
      </c>
      <c r="M230" s="84">
        <f t="shared" si="158"/>
        <v>0</v>
      </c>
      <c r="N230" s="84">
        <f t="shared" si="158"/>
        <v>0</v>
      </c>
      <c r="O230" s="84">
        <f t="shared" si="158"/>
        <v>0</v>
      </c>
      <c r="P230" s="84">
        <f t="shared" si="158"/>
        <v>0</v>
      </c>
      <c r="Q230" s="84">
        <f t="shared" si="158"/>
        <v>0</v>
      </c>
    </row>
    <row r="231" spans="1:16384" hidden="1" outlineLevel="2">
      <c r="E231" s="84" t="s">
        <v>622</v>
      </c>
      <c r="F231" s="84"/>
      <c r="G231" s="84" t="s">
        <v>170</v>
      </c>
      <c r="H231" s="84"/>
      <c r="I231" s="84"/>
      <c r="J231" s="84">
        <f t="shared" ref="J231:Q231" si="159" xml:space="preserve"> J220 / J225</f>
        <v>0</v>
      </c>
      <c r="K231" s="84">
        <f t="shared" si="159"/>
        <v>0</v>
      </c>
      <c r="L231" s="84">
        <f t="shared" si="159"/>
        <v>0</v>
      </c>
      <c r="M231" s="84">
        <f t="shared" si="159"/>
        <v>3.1780210316094912</v>
      </c>
      <c r="N231" s="84">
        <f t="shared" si="159"/>
        <v>3.0012877509072093</v>
      </c>
      <c r="O231" s="84">
        <f t="shared" si="159"/>
        <v>2.8355087555874352</v>
      </c>
      <c r="P231" s="84">
        <f t="shared" si="159"/>
        <v>2.5875306262351514</v>
      </c>
      <c r="Q231" s="84">
        <f t="shared" si="159"/>
        <v>2.3903238277928001</v>
      </c>
    </row>
    <row r="232" spans="1:16384" hidden="1" outlineLevel="2">
      <c r="E232" s="84" t="s">
        <v>623</v>
      </c>
      <c r="F232" s="84"/>
      <c r="G232" s="84" t="s">
        <v>170</v>
      </c>
      <c r="H232" s="84"/>
      <c r="I232" s="84"/>
      <c r="J232" s="84">
        <f t="shared" ref="J232:Q232" si="160" xml:space="preserve"> J221 / J225</f>
        <v>0</v>
      </c>
      <c r="K232" s="84">
        <f t="shared" si="160"/>
        <v>0</v>
      </c>
      <c r="L232" s="84">
        <f t="shared" si="160"/>
        <v>0</v>
      </c>
      <c r="M232" s="84">
        <f t="shared" si="160"/>
        <v>0</v>
      </c>
      <c r="N232" s="84">
        <f t="shared" si="160"/>
        <v>0</v>
      </c>
      <c r="O232" s="84">
        <f t="shared" si="160"/>
        <v>0</v>
      </c>
      <c r="P232" s="84">
        <f t="shared" si="160"/>
        <v>0</v>
      </c>
      <c r="Q232" s="84">
        <f t="shared" si="160"/>
        <v>0</v>
      </c>
    </row>
    <row r="233" spans="1:16384" hidden="1" outlineLevel="2">
      <c r="F233" s="84"/>
      <c r="G233" s="84"/>
      <c r="H233" s="84"/>
      <c r="I233" s="84"/>
      <c r="J233" s="84"/>
      <c r="K233" s="84"/>
      <c r="L233" s="84"/>
      <c r="M233" s="84"/>
      <c r="N233" s="84"/>
      <c r="O233" s="84"/>
      <c r="P233" s="84"/>
      <c r="Q233" s="84"/>
    </row>
    <row r="234" spans="1:16384" hidden="1" outlineLevel="2">
      <c r="E234" s="84" t="str">
        <f t="shared" ref="E234:Q234" si="161" xml:space="preserve"> E228</f>
        <v>RCV CPI(H) bf balance BEG - WN - real</v>
      </c>
      <c r="F234" s="84">
        <f t="shared" si="161"/>
        <v>0</v>
      </c>
      <c r="G234" s="84" t="str">
        <f t="shared" si="161"/>
        <v>£m</v>
      </c>
      <c r="H234" s="84">
        <f t="shared" si="161"/>
        <v>0</v>
      </c>
      <c r="I234" s="84">
        <f t="shared" si="161"/>
        <v>0</v>
      </c>
      <c r="J234" s="84">
        <f t="shared" si="161"/>
        <v>0</v>
      </c>
      <c r="K234" s="84">
        <f t="shared" si="161"/>
        <v>0</v>
      </c>
      <c r="L234" s="84">
        <f t="shared" si="161"/>
        <v>0</v>
      </c>
      <c r="M234" s="84">
        <f t="shared" si="161"/>
        <v>69.249225346583813</v>
      </c>
      <c r="N234" s="84">
        <f t="shared" si="161"/>
        <v>66.119502605377249</v>
      </c>
      <c r="O234" s="84">
        <f t="shared" si="161"/>
        <v>63.133286104786769</v>
      </c>
      <c r="P234" s="84">
        <f t="shared" si="161"/>
        <v>60.340716996295612</v>
      </c>
      <c r="Q234" s="84">
        <f t="shared" si="161"/>
        <v>57.806406882451149</v>
      </c>
    </row>
    <row r="235" spans="1:16384" hidden="1" outlineLevel="2">
      <c r="D235" s="83" t="s">
        <v>565</v>
      </c>
      <c r="E235" s="84" t="str">
        <f t="shared" ref="E235:Q235" si="162" xml:space="preserve"> E229</f>
        <v>Indexation on RCV - CPI(H) bf balance - WN - real</v>
      </c>
      <c r="F235" s="84">
        <f t="shared" si="162"/>
        <v>0</v>
      </c>
      <c r="G235" s="84" t="str">
        <f t="shared" si="162"/>
        <v>£m</v>
      </c>
      <c r="H235" s="84">
        <f t="shared" si="162"/>
        <v>0</v>
      </c>
      <c r="I235" s="84">
        <f t="shared" si="162"/>
        <v>0</v>
      </c>
      <c r="J235" s="84">
        <f t="shared" si="162"/>
        <v>0</v>
      </c>
      <c r="K235" s="84">
        <f t="shared" si="162"/>
        <v>0</v>
      </c>
      <c r="L235" s="84">
        <f t="shared" si="162"/>
        <v>0</v>
      </c>
      <c r="M235" s="84">
        <f t="shared" si="162"/>
        <v>1.3734642447382337</v>
      </c>
      <c r="N235" s="84">
        <f t="shared" si="162"/>
        <v>1.3251659543352363</v>
      </c>
      <c r="O235" s="84">
        <f t="shared" si="162"/>
        <v>1.3100947040185813</v>
      </c>
      <c r="P235" s="84">
        <f t="shared" si="162"/>
        <v>1.2671550569222427</v>
      </c>
      <c r="Q235" s="84">
        <f t="shared" si="162"/>
        <v>1.2139345445315621</v>
      </c>
    </row>
    <row r="236" spans="1:16384" s="193" customFormat="1" hidden="1" outlineLevel="2">
      <c r="A236" s="189"/>
      <c r="B236" s="309"/>
      <c r="C236" s="191"/>
      <c r="D236" s="192" t="s">
        <v>565</v>
      </c>
      <c r="E236" s="182" t="str">
        <f>Inp!E$118</f>
        <v>RCV other adjustments balance - WN - real</v>
      </c>
      <c r="F236" s="182">
        <f>Inp!F$118</f>
        <v>0</v>
      </c>
      <c r="G236" s="182" t="str">
        <f>Inp!G$118</f>
        <v>£m</v>
      </c>
      <c r="H236" s="182">
        <f>Inp!H$118</f>
        <v>0</v>
      </c>
      <c r="I236" s="182">
        <f>Inp!I$118</f>
        <v>0</v>
      </c>
      <c r="J236" s="182">
        <f>Inp!J$118</f>
        <v>0</v>
      </c>
      <c r="K236" s="182">
        <f>Inp!K$118</f>
        <v>0</v>
      </c>
      <c r="L236" s="182">
        <f>Inp!L$118</f>
        <v>0</v>
      </c>
      <c r="M236" s="493">
        <f>Inp!M$118</f>
        <v>0</v>
      </c>
      <c r="N236" s="182">
        <f>Inp!N$118</f>
        <v>0</v>
      </c>
      <c r="O236" s="182">
        <f>Inp!O$118</f>
        <v>0</v>
      </c>
      <c r="P236" s="182">
        <f>Inp!P$118</f>
        <v>0</v>
      </c>
      <c r="Q236" s="182">
        <f>Inp!Q$118</f>
        <v>0</v>
      </c>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88"/>
      <c r="DX236" s="188"/>
      <c r="DY236" s="188"/>
      <c r="DZ236" s="188"/>
      <c r="EA236" s="188"/>
      <c r="EB236" s="188"/>
      <c r="EC236" s="188"/>
      <c r="ED236" s="188"/>
      <c r="EE236" s="188"/>
      <c r="EF236" s="188"/>
      <c r="EG236" s="188"/>
      <c r="EH236" s="188"/>
      <c r="EI236" s="188"/>
      <c r="EJ236" s="188"/>
      <c r="EK236" s="188"/>
      <c r="EL236" s="188"/>
      <c r="EM236" s="188"/>
      <c r="EN236" s="188"/>
      <c r="EO236" s="188"/>
      <c r="EP236" s="188"/>
      <c r="EQ236" s="188"/>
      <c r="ER236" s="188"/>
      <c r="ES236" s="188"/>
      <c r="ET236" s="188"/>
      <c r="EU236" s="188"/>
      <c r="EV236" s="188"/>
      <c r="EW236" s="188"/>
      <c r="EX236" s="188"/>
      <c r="EY236" s="188"/>
      <c r="EZ236" s="188"/>
      <c r="FA236" s="188"/>
      <c r="FB236" s="188"/>
      <c r="FC236" s="188"/>
      <c r="FD236" s="188"/>
      <c r="FE236" s="188"/>
      <c r="FF236" s="188"/>
      <c r="FG236" s="188"/>
      <c r="FH236" s="188"/>
      <c r="FI236" s="188"/>
      <c r="FJ236" s="188"/>
      <c r="FK236" s="188"/>
      <c r="FL236" s="188"/>
      <c r="FM236" s="188"/>
      <c r="FN236" s="188"/>
      <c r="FO236" s="188"/>
      <c r="FP236" s="188"/>
      <c r="FQ236" s="188"/>
      <c r="FR236" s="188"/>
      <c r="FS236" s="188"/>
      <c r="FT236" s="188"/>
      <c r="FU236" s="188"/>
      <c r="FV236" s="188"/>
      <c r="FW236" s="188"/>
      <c r="FX236" s="188"/>
      <c r="FY236" s="188"/>
      <c r="FZ236" s="188"/>
      <c r="GA236" s="188"/>
      <c r="GB236" s="188"/>
      <c r="GC236" s="188"/>
      <c r="GD236" s="188"/>
      <c r="GE236" s="188"/>
      <c r="GF236" s="188"/>
      <c r="GG236" s="188"/>
      <c r="GH236" s="188"/>
      <c r="GI236" s="188"/>
      <c r="GJ236" s="188"/>
      <c r="GK236" s="188"/>
      <c r="GL236" s="188"/>
      <c r="GM236" s="188"/>
      <c r="GN236" s="188"/>
      <c r="GO236" s="188"/>
      <c r="GP236" s="188"/>
      <c r="GQ236" s="188"/>
      <c r="GR236" s="188"/>
      <c r="GS236" s="188"/>
      <c r="GT236" s="188"/>
      <c r="GU236" s="188"/>
      <c r="GV236" s="188"/>
      <c r="GW236" s="188"/>
      <c r="GX236" s="188"/>
      <c r="GY236" s="188"/>
      <c r="GZ236" s="188"/>
      <c r="HA236" s="188"/>
      <c r="HB236" s="188"/>
      <c r="HC236" s="188"/>
      <c r="HD236" s="188"/>
      <c r="HE236" s="188"/>
      <c r="HF236" s="188"/>
      <c r="HG236" s="188"/>
      <c r="HH236" s="188"/>
      <c r="HI236" s="188"/>
      <c r="HJ236" s="188"/>
      <c r="HK236" s="188"/>
      <c r="HL236" s="188"/>
      <c r="HM236" s="188"/>
      <c r="HN236" s="188"/>
      <c r="HO236" s="188"/>
      <c r="HP236" s="188"/>
      <c r="HQ236" s="188"/>
      <c r="HR236" s="188"/>
      <c r="HS236" s="188"/>
      <c r="HT236" s="188"/>
      <c r="HU236" s="188"/>
      <c r="HV236" s="188"/>
      <c r="HW236" s="188"/>
      <c r="HX236" s="188"/>
      <c r="HY236" s="188"/>
      <c r="HZ236" s="188"/>
      <c r="IA236" s="188"/>
      <c r="IB236" s="188"/>
      <c r="IC236" s="188"/>
      <c r="ID236" s="188"/>
      <c r="IE236" s="188"/>
      <c r="IF236" s="188"/>
      <c r="IG236" s="188"/>
      <c r="IH236" s="188"/>
      <c r="II236" s="188"/>
      <c r="IJ236" s="188"/>
      <c r="IK236" s="188"/>
      <c r="IL236" s="188"/>
      <c r="IM236" s="188"/>
      <c r="IN236" s="188"/>
      <c r="IO236" s="188"/>
      <c r="IP236" s="188"/>
      <c r="IQ236" s="188"/>
      <c r="IR236" s="188"/>
      <c r="IS236" s="188"/>
      <c r="IT236" s="188"/>
      <c r="IU236" s="188"/>
      <c r="IV236" s="188"/>
      <c r="IW236" s="188"/>
      <c r="IX236" s="188"/>
      <c r="IY236" s="188"/>
      <c r="IZ236" s="188"/>
      <c r="JA236" s="188"/>
      <c r="JB236" s="188"/>
      <c r="JC236" s="188"/>
      <c r="JD236" s="188"/>
      <c r="JE236" s="188"/>
      <c r="JF236" s="188"/>
      <c r="JG236" s="188"/>
      <c r="JH236" s="188"/>
      <c r="JI236" s="188"/>
      <c r="JJ236" s="188"/>
      <c r="JK236" s="188"/>
      <c r="JL236" s="188"/>
      <c r="JM236" s="188"/>
      <c r="JN236" s="188"/>
      <c r="JO236" s="188"/>
      <c r="JP236" s="188"/>
      <c r="JQ236" s="188"/>
      <c r="JR236" s="188"/>
      <c r="JS236" s="188"/>
      <c r="JT236" s="188"/>
      <c r="JU236" s="188"/>
      <c r="JV236" s="188"/>
      <c r="JW236" s="188"/>
      <c r="JX236" s="188"/>
      <c r="JY236" s="188"/>
      <c r="JZ236" s="188"/>
      <c r="KA236" s="188"/>
      <c r="KB236" s="188"/>
      <c r="KC236" s="188"/>
      <c r="KD236" s="188"/>
      <c r="KE236" s="188"/>
      <c r="KF236" s="188"/>
      <c r="KG236" s="188"/>
      <c r="KH236" s="188"/>
      <c r="KI236" s="188"/>
      <c r="KJ236" s="188"/>
      <c r="KK236" s="188"/>
      <c r="KL236" s="188"/>
      <c r="KM236" s="188"/>
      <c r="KN236" s="188"/>
      <c r="KO236" s="188"/>
      <c r="KP236" s="188"/>
      <c r="KQ236" s="188"/>
      <c r="KR236" s="188"/>
      <c r="KS236" s="188"/>
      <c r="KT236" s="188"/>
      <c r="KU236" s="188"/>
      <c r="KV236" s="188"/>
      <c r="KW236" s="188"/>
      <c r="KX236" s="188"/>
      <c r="KY236" s="188"/>
      <c r="KZ236" s="188"/>
      <c r="LA236" s="188"/>
      <c r="LB236" s="188"/>
      <c r="LC236" s="188"/>
      <c r="LD236" s="188"/>
      <c r="LE236" s="188"/>
      <c r="LF236" s="188"/>
      <c r="LG236" s="188"/>
      <c r="LH236" s="188"/>
      <c r="LI236" s="188"/>
      <c r="LJ236" s="188"/>
      <c r="LK236" s="188"/>
      <c r="LL236" s="188"/>
      <c r="LM236" s="188"/>
      <c r="LN236" s="188"/>
      <c r="LO236" s="188"/>
      <c r="LP236" s="188"/>
      <c r="LQ236" s="188"/>
      <c r="LR236" s="188"/>
      <c r="LS236" s="188"/>
      <c r="LT236" s="188"/>
      <c r="LU236" s="188"/>
      <c r="LV236" s="188"/>
      <c r="LW236" s="188"/>
      <c r="LX236" s="188"/>
      <c r="LY236" s="188"/>
      <c r="LZ236" s="188"/>
      <c r="MA236" s="188"/>
      <c r="MB236" s="188"/>
      <c r="MC236" s="188"/>
      <c r="MD236" s="188"/>
      <c r="ME236" s="188"/>
      <c r="MF236" s="188"/>
      <c r="MG236" s="188"/>
      <c r="MH236" s="188"/>
      <c r="MI236" s="188"/>
      <c r="MJ236" s="188"/>
      <c r="MK236" s="188"/>
      <c r="ML236" s="188"/>
      <c r="MM236" s="188"/>
      <c r="MN236" s="188"/>
      <c r="MO236" s="188"/>
      <c r="MP236" s="188"/>
      <c r="MQ236" s="188"/>
      <c r="MR236" s="188"/>
      <c r="MS236" s="188"/>
      <c r="MT236" s="188"/>
      <c r="MU236" s="188"/>
      <c r="MV236" s="188"/>
      <c r="MW236" s="188"/>
      <c r="MX236" s="188"/>
      <c r="MY236" s="188"/>
      <c r="MZ236" s="188"/>
      <c r="NA236" s="188"/>
      <c r="NB236" s="188"/>
      <c r="NC236" s="188"/>
      <c r="ND236" s="188"/>
      <c r="NE236" s="188"/>
      <c r="NF236" s="188"/>
      <c r="NG236" s="188"/>
      <c r="NH236" s="188"/>
      <c r="NI236" s="188"/>
      <c r="NJ236" s="188"/>
      <c r="NK236" s="188"/>
      <c r="NL236" s="188"/>
      <c r="NM236" s="188"/>
      <c r="NN236" s="188"/>
      <c r="NO236" s="188"/>
      <c r="NP236" s="188"/>
      <c r="NQ236" s="188"/>
      <c r="NR236" s="188"/>
      <c r="NS236" s="188"/>
      <c r="NT236" s="188"/>
      <c r="NU236" s="188"/>
      <c r="NV236" s="188"/>
      <c r="NW236" s="188"/>
      <c r="NX236" s="188"/>
      <c r="NY236" s="188"/>
      <c r="NZ236" s="188"/>
      <c r="OA236" s="188"/>
      <c r="OB236" s="188"/>
      <c r="OC236" s="188"/>
      <c r="OD236" s="188"/>
      <c r="OE236" s="188"/>
      <c r="OF236" s="188"/>
      <c r="OG236" s="188"/>
      <c r="OH236" s="188"/>
      <c r="OI236" s="188"/>
      <c r="OJ236" s="188"/>
      <c r="OK236" s="188"/>
      <c r="OL236" s="188"/>
      <c r="OM236" s="188"/>
      <c r="ON236" s="188"/>
      <c r="OO236" s="188"/>
      <c r="OP236" s="188"/>
      <c r="OQ236" s="188"/>
      <c r="OR236" s="188"/>
      <c r="OS236" s="188"/>
      <c r="OT236" s="188"/>
      <c r="OU236" s="188"/>
      <c r="OV236" s="188"/>
      <c r="OW236" s="188"/>
      <c r="OX236" s="188"/>
      <c r="OY236" s="188"/>
      <c r="OZ236" s="188"/>
      <c r="PA236" s="188"/>
      <c r="PB236" s="188"/>
      <c r="PC236" s="188"/>
      <c r="PD236" s="188"/>
      <c r="PE236" s="188"/>
      <c r="PF236" s="188"/>
      <c r="PG236" s="188"/>
      <c r="PH236" s="188"/>
      <c r="PI236" s="188"/>
      <c r="PJ236" s="188"/>
      <c r="PK236" s="188"/>
      <c r="PL236" s="188"/>
      <c r="PM236" s="188"/>
      <c r="PN236" s="188"/>
      <c r="PO236" s="188"/>
      <c r="PP236" s="188"/>
      <c r="PQ236" s="188"/>
      <c r="PR236" s="188"/>
      <c r="PS236" s="188"/>
      <c r="PT236" s="188"/>
      <c r="PU236" s="188"/>
      <c r="PV236" s="188"/>
      <c r="PW236" s="188"/>
      <c r="PX236" s="188"/>
      <c r="PY236" s="188"/>
      <c r="PZ236" s="188"/>
      <c r="QA236" s="188"/>
      <c r="QB236" s="188"/>
      <c r="QC236" s="188"/>
      <c r="QD236" s="188"/>
      <c r="QE236" s="188"/>
      <c r="QF236" s="188"/>
      <c r="QG236" s="188"/>
      <c r="QH236" s="188"/>
      <c r="QI236" s="188"/>
      <c r="QJ236" s="188"/>
      <c r="QK236" s="188"/>
      <c r="QL236" s="188"/>
      <c r="QM236" s="188"/>
      <c r="QN236" s="188"/>
      <c r="QO236" s="188"/>
      <c r="QP236" s="188"/>
      <c r="QQ236" s="188"/>
      <c r="QR236" s="188"/>
      <c r="QS236" s="188"/>
      <c r="QT236" s="188"/>
      <c r="QU236" s="188"/>
      <c r="QV236" s="188"/>
      <c r="QW236" s="188"/>
      <c r="QX236" s="188"/>
      <c r="QY236" s="188"/>
      <c r="QZ236" s="188"/>
      <c r="RA236" s="188"/>
      <c r="RB236" s="188"/>
      <c r="RC236" s="188"/>
      <c r="RD236" s="188"/>
      <c r="RE236" s="188"/>
      <c r="RF236" s="188"/>
      <c r="RG236" s="188"/>
      <c r="RH236" s="188"/>
      <c r="RI236" s="188"/>
      <c r="RJ236" s="188"/>
      <c r="RK236" s="188"/>
      <c r="RL236" s="188"/>
      <c r="RM236" s="188"/>
      <c r="RN236" s="188"/>
      <c r="RO236" s="188"/>
      <c r="RP236" s="188"/>
      <c r="RQ236" s="188"/>
      <c r="RR236" s="188"/>
      <c r="RS236" s="188"/>
      <c r="RT236" s="188"/>
      <c r="RU236" s="188"/>
      <c r="RV236" s="188"/>
      <c r="RW236" s="188"/>
      <c r="RX236" s="188"/>
      <c r="RY236" s="188"/>
      <c r="RZ236" s="188"/>
      <c r="SA236" s="188"/>
      <c r="SB236" s="188"/>
      <c r="SC236" s="188"/>
      <c r="SD236" s="188"/>
      <c r="SE236" s="188"/>
      <c r="SF236" s="188"/>
      <c r="SG236" s="188"/>
      <c r="SH236" s="188"/>
      <c r="SI236" s="188"/>
      <c r="SJ236" s="188"/>
      <c r="SK236" s="188"/>
      <c r="SL236" s="188"/>
      <c r="SM236" s="188"/>
      <c r="SN236" s="188"/>
      <c r="SO236" s="188"/>
      <c r="SP236" s="188"/>
      <c r="SQ236" s="188"/>
      <c r="SR236" s="188"/>
      <c r="SS236" s="188"/>
      <c r="ST236" s="188"/>
      <c r="SU236" s="188"/>
      <c r="SV236" s="188"/>
      <c r="SW236" s="188"/>
      <c r="SX236" s="188"/>
      <c r="SY236" s="188"/>
      <c r="SZ236" s="188"/>
      <c r="TA236" s="188"/>
      <c r="TB236" s="188"/>
      <c r="TC236" s="188"/>
      <c r="TD236" s="188"/>
      <c r="TE236" s="188"/>
      <c r="TF236" s="188"/>
      <c r="TG236" s="188"/>
      <c r="TH236" s="188"/>
      <c r="TI236" s="188"/>
      <c r="TJ236" s="188"/>
      <c r="TK236" s="188"/>
      <c r="TL236" s="188"/>
      <c r="TM236" s="188"/>
      <c r="TN236" s="188"/>
      <c r="TO236" s="188"/>
      <c r="TP236" s="188"/>
      <c r="TQ236" s="188"/>
      <c r="TR236" s="188"/>
      <c r="TS236" s="188"/>
      <c r="TT236" s="188"/>
      <c r="TU236" s="188"/>
      <c r="TV236" s="188"/>
      <c r="TW236" s="188"/>
      <c r="TX236" s="188"/>
      <c r="TY236" s="188"/>
      <c r="TZ236" s="188"/>
      <c r="UA236" s="188"/>
      <c r="UB236" s="188"/>
      <c r="UC236" s="188"/>
      <c r="UD236" s="188"/>
      <c r="UE236" s="188"/>
      <c r="UF236" s="188"/>
      <c r="UG236" s="188"/>
      <c r="UH236" s="188"/>
      <c r="UI236" s="188"/>
      <c r="UJ236" s="188"/>
      <c r="UK236" s="188"/>
      <c r="UL236" s="188"/>
      <c r="UM236" s="188"/>
      <c r="UN236" s="188"/>
      <c r="UO236" s="188"/>
      <c r="UP236" s="188"/>
      <c r="UQ236" s="188"/>
      <c r="UR236" s="188"/>
      <c r="US236" s="188"/>
      <c r="UT236" s="188"/>
      <c r="UU236" s="188"/>
      <c r="UV236" s="188"/>
      <c r="UW236" s="188"/>
      <c r="UX236" s="188"/>
      <c r="UY236" s="188"/>
      <c r="UZ236" s="188"/>
      <c r="VA236" s="188"/>
      <c r="VB236" s="188"/>
      <c r="VC236" s="188"/>
      <c r="VD236" s="188"/>
      <c r="VE236" s="188"/>
      <c r="VF236" s="188"/>
      <c r="VG236" s="188"/>
      <c r="VH236" s="188"/>
      <c r="VI236" s="188"/>
      <c r="VJ236" s="188"/>
      <c r="VK236" s="188"/>
      <c r="VL236" s="188"/>
      <c r="VM236" s="188"/>
      <c r="VN236" s="188"/>
      <c r="VO236" s="188"/>
      <c r="VP236" s="188"/>
      <c r="VQ236" s="188"/>
      <c r="VR236" s="188"/>
      <c r="VS236" s="188"/>
      <c r="VT236" s="188"/>
      <c r="VU236" s="188"/>
      <c r="VV236" s="188"/>
      <c r="VW236" s="188"/>
      <c r="VX236" s="188"/>
      <c r="VY236" s="188"/>
      <c r="VZ236" s="188"/>
      <c r="WA236" s="188"/>
      <c r="WB236" s="188"/>
      <c r="WC236" s="188"/>
      <c r="WD236" s="188"/>
      <c r="WE236" s="188"/>
      <c r="WF236" s="188"/>
      <c r="WG236" s="188"/>
      <c r="WH236" s="188"/>
      <c r="WI236" s="188"/>
      <c r="WJ236" s="188"/>
      <c r="WK236" s="188"/>
      <c r="WL236" s="188"/>
      <c r="WM236" s="188"/>
      <c r="WN236" s="188"/>
      <c r="WO236" s="188"/>
      <c r="WP236" s="188"/>
      <c r="WQ236" s="188"/>
      <c r="WR236" s="188"/>
      <c r="WS236" s="188"/>
      <c r="WT236" s="188"/>
      <c r="WU236" s="188"/>
      <c r="WV236" s="188"/>
      <c r="WW236" s="188"/>
      <c r="WX236" s="188"/>
      <c r="WY236" s="188"/>
      <c r="WZ236" s="188"/>
      <c r="XA236" s="188"/>
      <c r="XB236" s="188"/>
      <c r="XC236" s="188"/>
      <c r="XD236" s="188"/>
      <c r="XE236" s="188"/>
      <c r="XF236" s="188"/>
      <c r="XG236" s="188"/>
      <c r="XH236" s="188"/>
      <c r="XI236" s="188"/>
      <c r="XJ236" s="188"/>
      <c r="XK236" s="188"/>
      <c r="XL236" s="188"/>
      <c r="XM236" s="188"/>
      <c r="XN236" s="188"/>
      <c r="XO236" s="188"/>
      <c r="XP236" s="188"/>
      <c r="XQ236" s="188"/>
      <c r="XR236" s="188"/>
      <c r="XS236" s="188"/>
      <c r="XT236" s="188"/>
      <c r="XU236" s="188"/>
      <c r="XV236" s="188"/>
      <c r="XW236" s="188"/>
      <c r="XX236" s="188"/>
      <c r="XY236" s="188"/>
      <c r="XZ236" s="188"/>
      <c r="YA236" s="188"/>
      <c r="YB236" s="188"/>
      <c r="YC236" s="188"/>
      <c r="YD236" s="188"/>
      <c r="YE236" s="188"/>
      <c r="YF236" s="188"/>
      <c r="YG236" s="188"/>
      <c r="YH236" s="188"/>
      <c r="YI236" s="188"/>
      <c r="YJ236" s="188"/>
      <c r="YK236" s="188"/>
      <c r="YL236" s="188"/>
      <c r="YM236" s="188"/>
      <c r="YN236" s="188"/>
      <c r="YO236" s="188"/>
      <c r="YP236" s="188"/>
      <c r="YQ236" s="188"/>
      <c r="YR236" s="188"/>
      <c r="YS236" s="188"/>
      <c r="YT236" s="188"/>
      <c r="YU236" s="188"/>
      <c r="YV236" s="188"/>
      <c r="YW236" s="188"/>
      <c r="YX236" s="188"/>
      <c r="YY236" s="188"/>
      <c r="YZ236" s="188"/>
      <c r="ZA236" s="188"/>
      <c r="ZB236" s="188"/>
      <c r="ZC236" s="188"/>
      <c r="ZD236" s="188"/>
      <c r="ZE236" s="188"/>
      <c r="ZF236" s="188"/>
      <c r="ZG236" s="188"/>
      <c r="ZH236" s="188"/>
      <c r="ZI236" s="188"/>
      <c r="ZJ236" s="188"/>
      <c r="ZK236" s="188"/>
      <c r="ZL236" s="188"/>
      <c r="ZM236" s="188"/>
      <c r="ZN236" s="188"/>
      <c r="ZO236" s="188"/>
      <c r="ZP236" s="188"/>
      <c r="ZQ236" s="188"/>
      <c r="ZR236" s="188"/>
      <c r="ZS236" s="188"/>
      <c r="ZT236" s="188"/>
      <c r="ZU236" s="188"/>
      <c r="ZV236" s="188"/>
      <c r="ZW236" s="188"/>
      <c r="ZX236" s="188"/>
      <c r="ZY236" s="188"/>
      <c r="ZZ236" s="188"/>
      <c r="AAA236" s="188"/>
      <c r="AAB236" s="188"/>
      <c r="AAC236" s="188"/>
      <c r="AAD236" s="188"/>
      <c r="AAE236" s="188"/>
      <c r="AAF236" s="188"/>
      <c r="AAG236" s="188"/>
      <c r="AAH236" s="188"/>
      <c r="AAI236" s="188"/>
      <c r="AAJ236" s="188"/>
      <c r="AAK236" s="188"/>
      <c r="AAL236" s="188"/>
      <c r="AAM236" s="188"/>
      <c r="AAN236" s="188"/>
      <c r="AAO236" s="188"/>
      <c r="AAP236" s="188"/>
      <c r="AAQ236" s="188"/>
      <c r="AAR236" s="188"/>
      <c r="AAS236" s="188"/>
      <c r="AAT236" s="188"/>
      <c r="AAU236" s="188"/>
      <c r="AAV236" s="188"/>
      <c r="AAW236" s="188"/>
      <c r="AAX236" s="188"/>
      <c r="AAY236" s="188"/>
      <c r="AAZ236" s="188"/>
      <c r="ABA236" s="188"/>
      <c r="ABB236" s="188"/>
      <c r="ABC236" s="188"/>
      <c r="ABD236" s="188"/>
      <c r="ABE236" s="188"/>
      <c r="ABF236" s="188"/>
      <c r="ABG236" s="188"/>
      <c r="ABH236" s="188"/>
      <c r="ABI236" s="188"/>
      <c r="ABJ236" s="188"/>
      <c r="ABK236" s="188"/>
      <c r="ABL236" s="188"/>
      <c r="ABM236" s="188"/>
      <c r="ABN236" s="188"/>
      <c r="ABO236" s="188"/>
      <c r="ABP236" s="188"/>
      <c r="ABQ236" s="188"/>
      <c r="ABR236" s="188"/>
      <c r="ABS236" s="188"/>
      <c r="ABT236" s="188"/>
      <c r="ABU236" s="188"/>
      <c r="ABV236" s="188"/>
      <c r="ABW236" s="188"/>
      <c r="ABX236" s="188"/>
      <c r="ABY236" s="188"/>
      <c r="ABZ236" s="188"/>
      <c r="ACA236" s="188"/>
      <c r="ACB236" s="188"/>
      <c r="ACC236" s="188"/>
      <c r="ACD236" s="188"/>
      <c r="ACE236" s="188"/>
      <c r="ACF236" s="188"/>
      <c r="ACG236" s="188"/>
      <c r="ACH236" s="188"/>
      <c r="ACI236" s="188"/>
      <c r="ACJ236" s="188"/>
      <c r="ACK236" s="188"/>
      <c r="ACL236" s="188"/>
      <c r="ACM236" s="188"/>
      <c r="ACN236" s="188"/>
      <c r="ACO236" s="188"/>
      <c r="ACP236" s="188"/>
      <c r="ACQ236" s="188"/>
      <c r="ACR236" s="188"/>
      <c r="ACS236" s="188"/>
      <c r="ACT236" s="188"/>
      <c r="ACU236" s="188"/>
      <c r="ACV236" s="188"/>
      <c r="ACW236" s="188"/>
      <c r="ACX236" s="188"/>
      <c r="ACY236" s="188"/>
      <c r="ACZ236" s="188"/>
      <c r="ADA236" s="188"/>
      <c r="ADB236" s="188"/>
      <c r="ADC236" s="188"/>
      <c r="ADD236" s="188"/>
      <c r="ADE236" s="188"/>
      <c r="ADF236" s="188"/>
      <c r="ADG236" s="188"/>
      <c r="ADH236" s="188"/>
      <c r="ADI236" s="188"/>
      <c r="ADJ236" s="188"/>
      <c r="ADK236" s="188"/>
      <c r="ADL236" s="188"/>
      <c r="ADM236" s="188"/>
      <c r="ADN236" s="188"/>
      <c r="ADO236" s="188"/>
      <c r="ADP236" s="188"/>
      <c r="ADQ236" s="188"/>
      <c r="ADR236" s="188"/>
      <c r="ADS236" s="188"/>
      <c r="ADT236" s="188"/>
      <c r="ADU236" s="188"/>
      <c r="ADV236" s="188"/>
      <c r="ADW236" s="188"/>
      <c r="ADX236" s="188"/>
      <c r="ADY236" s="188"/>
      <c r="ADZ236" s="188"/>
      <c r="AEA236" s="188"/>
      <c r="AEB236" s="188"/>
      <c r="AEC236" s="188"/>
      <c r="AED236" s="188"/>
      <c r="AEE236" s="188"/>
      <c r="AEF236" s="188"/>
      <c r="AEG236" s="188"/>
      <c r="AEH236" s="188"/>
      <c r="AEI236" s="188"/>
      <c r="AEJ236" s="188"/>
      <c r="AEK236" s="188"/>
      <c r="AEL236" s="188"/>
      <c r="AEM236" s="188"/>
      <c r="AEN236" s="188"/>
      <c r="AEO236" s="188"/>
      <c r="AEP236" s="188"/>
      <c r="AEQ236" s="188"/>
      <c r="AER236" s="188"/>
      <c r="AES236" s="188"/>
      <c r="AET236" s="188"/>
      <c r="AEU236" s="188"/>
      <c r="AEV236" s="188"/>
      <c r="AEW236" s="188"/>
      <c r="AEX236" s="188"/>
      <c r="AEY236" s="188"/>
      <c r="AEZ236" s="188"/>
      <c r="AFA236" s="188"/>
      <c r="AFB236" s="188"/>
      <c r="AFC236" s="188"/>
      <c r="AFD236" s="188"/>
      <c r="AFE236" s="188"/>
      <c r="AFF236" s="188"/>
      <c r="AFG236" s="188"/>
      <c r="AFH236" s="188"/>
      <c r="AFI236" s="188"/>
      <c r="AFJ236" s="188"/>
      <c r="AFK236" s="188"/>
      <c r="AFL236" s="188"/>
      <c r="AFM236" s="188"/>
      <c r="AFN236" s="188"/>
      <c r="AFO236" s="188"/>
      <c r="AFP236" s="188"/>
      <c r="AFQ236" s="188"/>
      <c r="AFR236" s="188"/>
      <c r="AFS236" s="188"/>
      <c r="AFT236" s="188"/>
      <c r="AFU236" s="188"/>
      <c r="AFV236" s="188"/>
      <c r="AFW236" s="188"/>
      <c r="AFX236" s="188"/>
      <c r="AFY236" s="188"/>
      <c r="AFZ236" s="188"/>
      <c r="AGA236" s="188"/>
      <c r="AGB236" s="188"/>
      <c r="AGC236" s="188"/>
      <c r="AGD236" s="188"/>
      <c r="AGE236" s="188"/>
      <c r="AGF236" s="188"/>
      <c r="AGG236" s="188"/>
      <c r="AGH236" s="188"/>
      <c r="AGI236" s="188"/>
      <c r="AGJ236" s="188"/>
      <c r="AGK236" s="188"/>
      <c r="AGL236" s="188"/>
      <c r="AGM236" s="188"/>
      <c r="AGN236" s="188"/>
      <c r="AGO236" s="188"/>
      <c r="AGP236" s="188"/>
      <c r="AGQ236" s="188"/>
      <c r="AGR236" s="188"/>
      <c r="AGS236" s="188"/>
      <c r="AGT236" s="188"/>
      <c r="AGU236" s="188"/>
      <c r="AGV236" s="188"/>
      <c r="AGW236" s="188"/>
      <c r="AGX236" s="188"/>
      <c r="AGY236" s="188"/>
      <c r="AGZ236" s="188"/>
      <c r="AHA236" s="188"/>
      <c r="AHB236" s="188"/>
      <c r="AHC236" s="188"/>
      <c r="AHD236" s="188"/>
      <c r="AHE236" s="188"/>
      <c r="AHF236" s="188"/>
      <c r="AHG236" s="188"/>
      <c r="AHH236" s="188"/>
      <c r="AHI236" s="188"/>
      <c r="AHJ236" s="188"/>
      <c r="AHK236" s="188"/>
      <c r="AHL236" s="188"/>
      <c r="AHM236" s="188"/>
      <c r="AHN236" s="188"/>
      <c r="AHO236" s="188"/>
      <c r="AHP236" s="188"/>
      <c r="AHQ236" s="188"/>
      <c r="AHR236" s="188"/>
      <c r="AHS236" s="188"/>
      <c r="AHT236" s="188"/>
      <c r="AHU236" s="188"/>
      <c r="AHV236" s="188"/>
      <c r="AHW236" s="188"/>
      <c r="AHX236" s="188"/>
      <c r="AHY236" s="188"/>
      <c r="AHZ236" s="188"/>
      <c r="AIA236" s="188"/>
      <c r="AIB236" s="188"/>
      <c r="AIC236" s="188"/>
      <c r="AID236" s="188"/>
      <c r="AIE236" s="188"/>
      <c r="AIF236" s="188"/>
      <c r="AIG236" s="188"/>
      <c r="AIH236" s="188"/>
      <c r="AII236" s="188"/>
      <c r="AIJ236" s="188"/>
      <c r="AIK236" s="188"/>
      <c r="AIL236" s="188"/>
      <c r="AIM236" s="188"/>
      <c r="AIN236" s="188"/>
      <c r="AIO236" s="188"/>
      <c r="AIP236" s="188"/>
      <c r="AIQ236" s="188"/>
      <c r="AIR236" s="188"/>
      <c r="AIS236" s="188"/>
      <c r="AIT236" s="188"/>
      <c r="AIU236" s="188"/>
      <c r="AIV236" s="188"/>
      <c r="AIW236" s="188"/>
      <c r="AIX236" s="188"/>
      <c r="AIY236" s="188"/>
      <c r="AIZ236" s="188"/>
      <c r="AJA236" s="188"/>
      <c r="AJB236" s="188"/>
      <c r="AJC236" s="188"/>
      <c r="AJD236" s="188"/>
      <c r="AJE236" s="188"/>
      <c r="AJF236" s="188"/>
      <c r="AJG236" s="188"/>
      <c r="AJH236" s="188"/>
      <c r="AJI236" s="188"/>
      <c r="AJJ236" s="188"/>
      <c r="AJK236" s="188"/>
      <c r="AJL236" s="188"/>
      <c r="AJM236" s="188"/>
      <c r="AJN236" s="188"/>
      <c r="AJO236" s="188"/>
      <c r="AJP236" s="188"/>
      <c r="AJQ236" s="188"/>
      <c r="AJR236" s="188"/>
      <c r="AJS236" s="188"/>
      <c r="AJT236" s="188"/>
      <c r="AJU236" s="188"/>
      <c r="AJV236" s="188"/>
      <c r="AJW236" s="188"/>
      <c r="AJX236" s="188"/>
      <c r="AJY236" s="188"/>
      <c r="AJZ236" s="188"/>
      <c r="AKA236" s="188"/>
      <c r="AKB236" s="188"/>
      <c r="AKC236" s="188"/>
      <c r="AKD236" s="188"/>
      <c r="AKE236" s="188"/>
      <c r="AKF236" s="188"/>
      <c r="AKG236" s="188"/>
      <c r="AKH236" s="188"/>
      <c r="AKI236" s="188"/>
      <c r="AKJ236" s="188"/>
      <c r="AKK236" s="188"/>
      <c r="AKL236" s="188"/>
      <c r="AKM236" s="188"/>
      <c r="AKN236" s="188"/>
      <c r="AKO236" s="188"/>
      <c r="AKP236" s="188"/>
      <c r="AKQ236" s="188"/>
      <c r="AKR236" s="188"/>
      <c r="AKS236" s="188"/>
      <c r="AKT236" s="188"/>
      <c r="AKU236" s="188"/>
      <c r="AKV236" s="188"/>
      <c r="AKW236" s="188"/>
      <c r="AKX236" s="188"/>
      <c r="AKY236" s="188"/>
      <c r="AKZ236" s="188"/>
      <c r="ALA236" s="188"/>
      <c r="ALB236" s="188"/>
      <c r="ALC236" s="188"/>
      <c r="ALD236" s="188"/>
      <c r="ALE236" s="188"/>
      <c r="ALF236" s="188"/>
      <c r="ALG236" s="188"/>
      <c r="ALH236" s="188"/>
      <c r="ALI236" s="188"/>
      <c r="ALJ236" s="188"/>
      <c r="ALK236" s="188"/>
      <c r="ALL236" s="188"/>
      <c r="ALM236" s="188"/>
      <c r="ALN236" s="188"/>
      <c r="ALO236" s="188"/>
      <c r="ALP236" s="188"/>
      <c r="ALQ236" s="188"/>
      <c r="ALR236" s="188"/>
      <c r="ALS236" s="188"/>
      <c r="ALT236" s="188"/>
      <c r="ALU236" s="188"/>
      <c r="ALV236" s="188"/>
      <c r="ALW236" s="188"/>
      <c r="ALX236" s="188"/>
      <c r="ALY236" s="188"/>
      <c r="ALZ236" s="188"/>
      <c r="AMA236" s="188"/>
      <c r="AMB236" s="188"/>
      <c r="AMC236" s="188"/>
      <c r="AMD236" s="188"/>
      <c r="AME236" s="188"/>
      <c r="AMF236" s="188"/>
      <c r="AMG236" s="188"/>
      <c r="AMH236" s="188"/>
      <c r="AMI236" s="188"/>
      <c r="AMJ236" s="188"/>
      <c r="AMK236" s="188"/>
      <c r="AML236" s="188"/>
      <c r="AMM236" s="188"/>
      <c r="AMN236" s="188"/>
      <c r="AMO236" s="188"/>
      <c r="AMP236" s="188"/>
      <c r="AMQ236" s="188"/>
      <c r="AMR236" s="188"/>
      <c r="AMS236" s="188"/>
      <c r="AMT236" s="188"/>
      <c r="AMU236" s="188"/>
      <c r="AMV236" s="188"/>
      <c r="AMW236" s="188"/>
      <c r="AMX236" s="188"/>
      <c r="AMY236" s="188"/>
      <c r="AMZ236" s="188"/>
      <c r="ANA236" s="188"/>
      <c r="ANB236" s="188"/>
      <c r="ANC236" s="188"/>
      <c r="AND236" s="188"/>
      <c r="ANE236" s="188"/>
      <c r="ANF236" s="188"/>
      <c r="ANG236" s="188"/>
      <c r="ANH236" s="188"/>
      <c r="ANI236" s="188"/>
      <c r="ANJ236" s="188"/>
      <c r="ANK236" s="188"/>
      <c r="ANL236" s="188"/>
      <c r="ANM236" s="188"/>
      <c r="ANN236" s="188"/>
      <c r="ANO236" s="188"/>
      <c r="ANP236" s="188"/>
      <c r="ANQ236" s="188"/>
      <c r="ANR236" s="188"/>
      <c r="ANS236" s="188"/>
      <c r="ANT236" s="188"/>
      <c r="ANU236" s="188"/>
      <c r="ANV236" s="188"/>
      <c r="ANW236" s="188"/>
      <c r="ANX236" s="188"/>
      <c r="ANY236" s="188"/>
      <c r="ANZ236" s="188"/>
      <c r="AOA236" s="188"/>
      <c r="AOB236" s="188"/>
      <c r="AOC236" s="188"/>
      <c r="AOD236" s="188"/>
      <c r="AOE236" s="188"/>
      <c r="AOF236" s="188"/>
      <c r="AOG236" s="188"/>
      <c r="AOH236" s="188"/>
      <c r="AOI236" s="188"/>
      <c r="AOJ236" s="188"/>
      <c r="AOK236" s="188"/>
      <c r="AOL236" s="188"/>
      <c r="AOM236" s="188"/>
      <c r="AON236" s="188"/>
      <c r="AOO236" s="188"/>
      <c r="AOP236" s="188"/>
      <c r="AOQ236" s="188"/>
      <c r="AOR236" s="188"/>
      <c r="AOS236" s="188"/>
      <c r="AOT236" s="188"/>
      <c r="AOU236" s="188"/>
      <c r="AOV236" s="188"/>
      <c r="AOW236" s="188"/>
      <c r="AOX236" s="188"/>
      <c r="AOY236" s="188"/>
      <c r="AOZ236" s="188"/>
      <c r="APA236" s="188"/>
      <c r="APB236" s="188"/>
      <c r="APC236" s="188"/>
      <c r="APD236" s="188"/>
      <c r="APE236" s="188"/>
      <c r="APF236" s="188"/>
      <c r="APG236" s="188"/>
      <c r="APH236" s="188"/>
      <c r="API236" s="188"/>
      <c r="APJ236" s="188"/>
      <c r="APK236" s="188"/>
      <c r="APL236" s="188"/>
      <c r="APM236" s="188"/>
      <c r="APN236" s="188"/>
      <c r="APO236" s="188"/>
      <c r="APP236" s="188"/>
      <c r="APQ236" s="188"/>
      <c r="APR236" s="188"/>
      <c r="APS236" s="188"/>
      <c r="APT236" s="188"/>
      <c r="APU236" s="188"/>
      <c r="APV236" s="188"/>
      <c r="APW236" s="188"/>
      <c r="APX236" s="188"/>
      <c r="APY236" s="188"/>
      <c r="APZ236" s="188"/>
      <c r="AQA236" s="188"/>
      <c r="AQB236" s="188"/>
      <c r="AQC236" s="188"/>
      <c r="AQD236" s="188"/>
      <c r="AQE236" s="188"/>
      <c r="AQF236" s="188"/>
      <c r="AQG236" s="188"/>
      <c r="AQH236" s="188"/>
      <c r="AQI236" s="188"/>
      <c r="AQJ236" s="188"/>
      <c r="AQK236" s="188"/>
      <c r="AQL236" s="188"/>
      <c r="AQM236" s="188"/>
      <c r="AQN236" s="188"/>
      <c r="AQO236" s="188"/>
      <c r="AQP236" s="188"/>
      <c r="AQQ236" s="188"/>
      <c r="AQR236" s="188"/>
      <c r="AQS236" s="188"/>
      <c r="AQT236" s="188"/>
      <c r="AQU236" s="188"/>
      <c r="AQV236" s="188"/>
      <c r="AQW236" s="188"/>
      <c r="AQX236" s="188"/>
      <c r="AQY236" s="188"/>
      <c r="AQZ236" s="188"/>
      <c r="ARA236" s="188"/>
      <c r="ARB236" s="188"/>
      <c r="ARC236" s="188"/>
      <c r="ARD236" s="188"/>
      <c r="ARE236" s="188"/>
      <c r="ARF236" s="188"/>
      <c r="ARG236" s="188"/>
      <c r="ARH236" s="188"/>
      <c r="ARI236" s="188"/>
      <c r="ARJ236" s="188"/>
      <c r="ARK236" s="188"/>
      <c r="ARL236" s="188"/>
      <c r="ARM236" s="188"/>
      <c r="ARN236" s="188"/>
      <c r="ARO236" s="188"/>
      <c r="ARP236" s="188"/>
      <c r="ARQ236" s="188"/>
      <c r="ARR236" s="188"/>
      <c r="ARS236" s="188"/>
      <c r="ART236" s="188"/>
      <c r="ARU236" s="188"/>
      <c r="ARV236" s="188"/>
      <c r="ARW236" s="188"/>
      <c r="ARX236" s="188"/>
      <c r="ARY236" s="188"/>
      <c r="ARZ236" s="188"/>
      <c r="ASA236" s="188"/>
      <c r="ASB236" s="188"/>
      <c r="ASC236" s="188"/>
      <c r="ASD236" s="188"/>
      <c r="ASE236" s="188"/>
      <c r="ASF236" s="188"/>
      <c r="ASG236" s="188"/>
      <c r="ASH236" s="188"/>
      <c r="ASI236" s="188"/>
      <c r="ASJ236" s="188"/>
      <c r="ASK236" s="188"/>
      <c r="ASL236" s="188"/>
      <c r="ASM236" s="188"/>
      <c r="ASN236" s="188"/>
      <c r="ASO236" s="188"/>
      <c r="ASP236" s="188"/>
      <c r="ASQ236" s="188"/>
      <c r="ASR236" s="188"/>
      <c r="ASS236" s="188"/>
      <c r="AST236" s="188"/>
      <c r="ASU236" s="188"/>
      <c r="ASV236" s="188"/>
      <c r="ASW236" s="188"/>
      <c r="ASX236" s="188"/>
      <c r="ASY236" s="188"/>
      <c r="ASZ236" s="188"/>
      <c r="ATA236" s="188"/>
      <c r="ATB236" s="188"/>
      <c r="ATC236" s="188"/>
      <c r="ATD236" s="188"/>
      <c r="ATE236" s="188"/>
      <c r="ATF236" s="188"/>
      <c r="ATG236" s="188"/>
      <c r="ATH236" s="188"/>
      <c r="ATI236" s="188"/>
      <c r="ATJ236" s="188"/>
      <c r="ATK236" s="188"/>
      <c r="ATL236" s="188"/>
      <c r="ATM236" s="188"/>
      <c r="ATN236" s="188"/>
      <c r="ATO236" s="188"/>
      <c r="ATP236" s="188"/>
      <c r="ATQ236" s="188"/>
      <c r="ATR236" s="188"/>
      <c r="ATS236" s="188"/>
      <c r="ATT236" s="188"/>
      <c r="ATU236" s="188"/>
      <c r="ATV236" s="188"/>
      <c r="ATW236" s="188"/>
      <c r="ATX236" s="188"/>
      <c r="ATY236" s="188"/>
      <c r="ATZ236" s="188"/>
      <c r="AUA236" s="188"/>
      <c r="AUB236" s="188"/>
      <c r="AUC236" s="188"/>
      <c r="AUD236" s="188"/>
      <c r="AUE236" s="188"/>
      <c r="AUF236" s="188"/>
      <c r="AUG236" s="188"/>
      <c r="AUH236" s="188"/>
      <c r="AUI236" s="188"/>
      <c r="AUJ236" s="188"/>
      <c r="AUK236" s="188"/>
      <c r="AUL236" s="188"/>
      <c r="AUM236" s="188"/>
      <c r="AUN236" s="188"/>
      <c r="AUO236" s="188"/>
      <c r="AUP236" s="188"/>
      <c r="AUQ236" s="188"/>
      <c r="AUR236" s="188"/>
      <c r="AUS236" s="188"/>
      <c r="AUT236" s="188"/>
      <c r="AUU236" s="188"/>
      <c r="AUV236" s="188"/>
      <c r="AUW236" s="188"/>
      <c r="AUX236" s="188"/>
      <c r="AUY236" s="188"/>
      <c r="AUZ236" s="188"/>
      <c r="AVA236" s="188"/>
      <c r="AVB236" s="188"/>
      <c r="AVC236" s="188"/>
      <c r="AVD236" s="188"/>
      <c r="AVE236" s="188"/>
      <c r="AVF236" s="188"/>
      <c r="AVG236" s="188"/>
      <c r="AVH236" s="188"/>
      <c r="AVI236" s="188"/>
      <c r="AVJ236" s="188"/>
      <c r="AVK236" s="188"/>
      <c r="AVL236" s="188"/>
      <c r="AVM236" s="188"/>
      <c r="AVN236" s="188"/>
      <c r="AVO236" s="188"/>
      <c r="AVP236" s="188"/>
      <c r="AVQ236" s="188"/>
      <c r="AVR236" s="188"/>
      <c r="AVS236" s="188"/>
      <c r="AVT236" s="188"/>
      <c r="AVU236" s="188"/>
      <c r="AVV236" s="188"/>
      <c r="AVW236" s="188"/>
      <c r="AVX236" s="188"/>
      <c r="AVY236" s="188"/>
      <c r="AVZ236" s="188"/>
      <c r="AWA236" s="188"/>
      <c r="AWB236" s="188"/>
      <c r="AWC236" s="188"/>
      <c r="AWD236" s="188"/>
      <c r="AWE236" s="188"/>
      <c r="AWF236" s="188"/>
      <c r="AWG236" s="188"/>
      <c r="AWH236" s="188"/>
      <c r="AWI236" s="188"/>
      <c r="AWJ236" s="188"/>
      <c r="AWK236" s="188"/>
      <c r="AWL236" s="188"/>
      <c r="AWM236" s="188"/>
      <c r="AWN236" s="188"/>
      <c r="AWO236" s="188"/>
      <c r="AWP236" s="188"/>
      <c r="AWQ236" s="188"/>
      <c r="AWR236" s="188"/>
      <c r="AWS236" s="188"/>
      <c r="AWT236" s="188"/>
      <c r="AWU236" s="188"/>
      <c r="AWV236" s="188"/>
      <c r="AWW236" s="188"/>
      <c r="AWX236" s="188"/>
      <c r="AWY236" s="188"/>
      <c r="AWZ236" s="188"/>
      <c r="AXA236" s="188"/>
      <c r="AXB236" s="188"/>
      <c r="AXC236" s="188"/>
      <c r="AXD236" s="188"/>
      <c r="AXE236" s="188"/>
      <c r="AXF236" s="188"/>
      <c r="AXG236" s="188"/>
      <c r="AXH236" s="188"/>
      <c r="AXI236" s="188"/>
      <c r="AXJ236" s="188"/>
      <c r="AXK236" s="188"/>
      <c r="AXL236" s="188"/>
      <c r="AXM236" s="188"/>
      <c r="AXN236" s="188"/>
      <c r="AXO236" s="188"/>
      <c r="AXP236" s="188"/>
      <c r="AXQ236" s="188"/>
      <c r="AXR236" s="188"/>
      <c r="AXS236" s="188"/>
      <c r="AXT236" s="188"/>
      <c r="AXU236" s="188"/>
      <c r="AXV236" s="188"/>
      <c r="AXW236" s="188"/>
      <c r="AXX236" s="188"/>
      <c r="AXY236" s="188"/>
      <c r="AXZ236" s="188"/>
      <c r="AYA236" s="188"/>
      <c r="AYB236" s="188"/>
      <c r="AYC236" s="188"/>
      <c r="AYD236" s="188"/>
      <c r="AYE236" s="188"/>
      <c r="AYF236" s="188"/>
      <c r="AYG236" s="188"/>
      <c r="AYH236" s="188"/>
      <c r="AYI236" s="188"/>
      <c r="AYJ236" s="188"/>
      <c r="AYK236" s="188"/>
      <c r="AYL236" s="188"/>
      <c r="AYM236" s="188"/>
      <c r="AYN236" s="188"/>
      <c r="AYO236" s="188"/>
      <c r="AYP236" s="188"/>
      <c r="AYQ236" s="188"/>
      <c r="AYR236" s="188"/>
      <c r="AYS236" s="188"/>
      <c r="AYT236" s="188"/>
      <c r="AYU236" s="188"/>
      <c r="AYV236" s="188"/>
      <c r="AYW236" s="188"/>
      <c r="AYX236" s="188"/>
      <c r="AYY236" s="188"/>
      <c r="AYZ236" s="188"/>
      <c r="AZA236" s="188"/>
      <c r="AZB236" s="188"/>
      <c r="AZC236" s="188"/>
      <c r="AZD236" s="188"/>
      <c r="AZE236" s="188"/>
      <c r="AZF236" s="188"/>
      <c r="AZG236" s="188"/>
      <c r="AZH236" s="188"/>
      <c r="AZI236" s="188"/>
      <c r="AZJ236" s="188"/>
      <c r="AZK236" s="188"/>
      <c r="AZL236" s="188"/>
      <c r="AZM236" s="188"/>
      <c r="AZN236" s="188"/>
      <c r="AZO236" s="188"/>
      <c r="AZP236" s="188"/>
      <c r="AZQ236" s="188"/>
      <c r="AZR236" s="188"/>
      <c r="AZS236" s="188"/>
      <c r="AZT236" s="188"/>
      <c r="AZU236" s="188"/>
      <c r="AZV236" s="188"/>
      <c r="AZW236" s="188"/>
      <c r="AZX236" s="188"/>
      <c r="AZY236" s="188"/>
      <c r="AZZ236" s="188"/>
      <c r="BAA236" s="188"/>
      <c r="BAB236" s="188"/>
      <c r="BAC236" s="188"/>
      <c r="BAD236" s="188"/>
      <c r="BAE236" s="188"/>
      <c r="BAF236" s="188"/>
      <c r="BAG236" s="188"/>
      <c r="BAH236" s="188"/>
      <c r="BAI236" s="188"/>
      <c r="BAJ236" s="188"/>
      <c r="BAK236" s="188"/>
      <c r="BAL236" s="188"/>
      <c r="BAM236" s="188"/>
      <c r="BAN236" s="188"/>
      <c r="BAO236" s="188"/>
      <c r="BAP236" s="188"/>
      <c r="BAQ236" s="188"/>
      <c r="BAR236" s="188"/>
      <c r="BAS236" s="188"/>
      <c r="BAT236" s="188"/>
      <c r="BAU236" s="188"/>
      <c r="BAV236" s="188"/>
      <c r="BAW236" s="188"/>
      <c r="BAX236" s="188"/>
      <c r="BAY236" s="188"/>
      <c r="BAZ236" s="188"/>
      <c r="BBA236" s="188"/>
      <c r="BBB236" s="188"/>
      <c r="BBC236" s="188"/>
      <c r="BBD236" s="188"/>
      <c r="BBE236" s="188"/>
      <c r="BBF236" s="188"/>
      <c r="BBG236" s="188"/>
      <c r="BBH236" s="188"/>
      <c r="BBI236" s="188"/>
      <c r="BBJ236" s="188"/>
      <c r="BBK236" s="188"/>
      <c r="BBL236" s="188"/>
      <c r="BBM236" s="188"/>
      <c r="BBN236" s="188"/>
      <c r="BBO236" s="188"/>
      <c r="BBP236" s="188"/>
      <c r="BBQ236" s="188"/>
      <c r="BBR236" s="188"/>
      <c r="BBS236" s="188"/>
      <c r="BBT236" s="188"/>
      <c r="BBU236" s="188"/>
      <c r="BBV236" s="188"/>
      <c r="BBW236" s="188"/>
      <c r="BBX236" s="188"/>
      <c r="BBY236" s="188"/>
      <c r="BBZ236" s="188"/>
      <c r="BCA236" s="188"/>
      <c r="BCB236" s="188"/>
      <c r="BCC236" s="188"/>
      <c r="BCD236" s="188"/>
      <c r="BCE236" s="188"/>
      <c r="BCF236" s="188"/>
      <c r="BCG236" s="188"/>
      <c r="BCH236" s="188"/>
      <c r="BCI236" s="188"/>
      <c r="BCJ236" s="188"/>
      <c r="BCK236" s="188"/>
      <c r="BCL236" s="188"/>
      <c r="BCM236" s="188"/>
      <c r="BCN236" s="188"/>
      <c r="BCO236" s="188"/>
      <c r="BCP236" s="188"/>
      <c r="BCQ236" s="188"/>
      <c r="BCR236" s="188"/>
      <c r="BCS236" s="188"/>
      <c r="BCT236" s="188"/>
      <c r="BCU236" s="188"/>
      <c r="BCV236" s="188"/>
      <c r="BCW236" s="188"/>
      <c r="BCX236" s="188"/>
      <c r="BCY236" s="188"/>
      <c r="BCZ236" s="188"/>
      <c r="BDA236" s="188"/>
      <c r="BDB236" s="188"/>
      <c r="BDC236" s="188"/>
      <c r="BDD236" s="188"/>
      <c r="BDE236" s="188"/>
      <c r="BDF236" s="188"/>
      <c r="BDG236" s="188"/>
      <c r="BDH236" s="188"/>
      <c r="BDI236" s="188"/>
      <c r="BDJ236" s="188"/>
      <c r="BDK236" s="188"/>
      <c r="BDL236" s="188"/>
      <c r="BDM236" s="188"/>
      <c r="BDN236" s="188"/>
      <c r="BDO236" s="188"/>
      <c r="BDP236" s="188"/>
      <c r="BDQ236" s="188"/>
      <c r="BDR236" s="188"/>
      <c r="BDS236" s="188"/>
      <c r="BDT236" s="188"/>
      <c r="BDU236" s="188"/>
      <c r="BDV236" s="188"/>
      <c r="BDW236" s="188"/>
      <c r="BDX236" s="188"/>
      <c r="BDY236" s="188"/>
      <c r="BDZ236" s="188"/>
      <c r="BEA236" s="188"/>
      <c r="BEB236" s="188"/>
      <c r="BEC236" s="188"/>
      <c r="BED236" s="188"/>
      <c r="BEE236" s="188"/>
      <c r="BEF236" s="188"/>
      <c r="BEG236" s="188"/>
      <c r="BEH236" s="188"/>
      <c r="BEI236" s="188"/>
      <c r="BEJ236" s="188"/>
      <c r="BEK236" s="188"/>
      <c r="BEL236" s="188"/>
      <c r="BEM236" s="188"/>
      <c r="BEN236" s="188"/>
      <c r="BEO236" s="188"/>
      <c r="BEP236" s="188"/>
      <c r="BEQ236" s="188"/>
      <c r="BER236" s="188"/>
      <c r="BES236" s="188"/>
      <c r="BET236" s="188"/>
      <c r="BEU236" s="188"/>
      <c r="BEV236" s="188"/>
      <c r="BEW236" s="188"/>
      <c r="BEX236" s="188"/>
      <c r="BEY236" s="188"/>
      <c r="BEZ236" s="188"/>
      <c r="BFA236" s="188"/>
      <c r="BFB236" s="188"/>
      <c r="BFC236" s="188"/>
      <c r="BFD236" s="188"/>
      <c r="BFE236" s="188"/>
      <c r="BFF236" s="188"/>
      <c r="BFG236" s="188"/>
      <c r="BFH236" s="188"/>
      <c r="BFI236" s="188"/>
      <c r="BFJ236" s="188"/>
      <c r="BFK236" s="188"/>
      <c r="BFL236" s="188"/>
      <c r="BFM236" s="188"/>
      <c r="BFN236" s="188"/>
      <c r="BFO236" s="188"/>
      <c r="BFP236" s="188"/>
      <c r="BFQ236" s="188"/>
      <c r="BFR236" s="188"/>
      <c r="BFS236" s="188"/>
      <c r="BFT236" s="188"/>
      <c r="BFU236" s="188"/>
      <c r="BFV236" s="188"/>
      <c r="BFW236" s="188"/>
      <c r="BFX236" s="188"/>
      <c r="BFY236" s="188"/>
      <c r="BFZ236" s="188"/>
      <c r="BGA236" s="188"/>
      <c r="BGB236" s="188"/>
      <c r="BGC236" s="188"/>
      <c r="BGD236" s="188"/>
      <c r="BGE236" s="188"/>
      <c r="BGF236" s="188"/>
      <c r="BGG236" s="188"/>
      <c r="BGH236" s="188"/>
      <c r="BGI236" s="188"/>
      <c r="BGJ236" s="188"/>
      <c r="BGK236" s="188"/>
      <c r="BGL236" s="188"/>
      <c r="BGM236" s="188"/>
      <c r="BGN236" s="188"/>
      <c r="BGO236" s="188"/>
      <c r="BGP236" s="188"/>
      <c r="BGQ236" s="188"/>
      <c r="BGR236" s="188"/>
      <c r="BGS236" s="188"/>
      <c r="BGT236" s="188"/>
      <c r="BGU236" s="188"/>
      <c r="BGV236" s="188"/>
      <c r="BGW236" s="188"/>
      <c r="BGX236" s="188"/>
      <c r="BGY236" s="188"/>
      <c r="BGZ236" s="188"/>
      <c r="BHA236" s="188"/>
      <c r="BHB236" s="188"/>
      <c r="BHC236" s="188"/>
      <c r="BHD236" s="188"/>
      <c r="BHE236" s="188"/>
      <c r="BHF236" s="188"/>
      <c r="BHG236" s="188"/>
      <c r="BHH236" s="188"/>
      <c r="BHI236" s="188"/>
      <c r="BHJ236" s="188"/>
      <c r="BHK236" s="188"/>
      <c r="BHL236" s="188"/>
      <c r="BHM236" s="188"/>
      <c r="BHN236" s="188"/>
      <c r="BHO236" s="188"/>
      <c r="BHP236" s="188"/>
      <c r="BHQ236" s="188"/>
      <c r="BHR236" s="188"/>
      <c r="BHS236" s="188"/>
      <c r="BHT236" s="188"/>
      <c r="BHU236" s="188"/>
      <c r="BHV236" s="188"/>
      <c r="BHW236" s="188"/>
      <c r="BHX236" s="188"/>
      <c r="BHY236" s="188"/>
      <c r="BHZ236" s="188"/>
      <c r="BIA236" s="188"/>
      <c r="BIB236" s="188"/>
      <c r="BIC236" s="188"/>
      <c r="BID236" s="188"/>
      <c r="BIE236" s="188"/>
      <c r="BIF236" s="188"/>
      <c r="BIG236" s="188"/>
      <c r="BIH236" s="188"/>
      <c r="BII236" s="188"/>
      <c r="BIJ236" s="188"/>
      <c r="BIK236" s="188"/>
      <c r="BIL236" s="188"/>
      <c r="BIM236" s="188"/>
      <c r="BIN236" s="188"/>
      <c r="BIO236" s="188"/>
      <c r="BIP236" s="188"/>
      <c r="BIQ236" s="188"/>
      <c r="BIR236" s="188"/>
      <c r="BIS236" s="188"/>
      <c r="BIT236" s="188"/>
      <c r="BIU236" s="188"/>
      <c r="BIV236" s="188"/>
      <c r="BIW236" s="188"/>
      <c r="BIX236" s="188"/>
      <c r="BIY236" s="188"/>
      <c r="BIZ236" s="188"/>
      <c r="BJA236" s="188"/>
      <c r="BJB236" s="188"/>
      <c r="BJC236" s="188"/>
      <c r="BJD236" s="188"/>
      <c r="BJE236" s="188"/>
      <c r="BJF236" s="188"/>
      <c r="BJG236" s="188"/>
      <c r="BJH236" s="188"/>
      <c r="BJI236" s="188"/>
      <c r="BJJ236" s="188"/>
      <c r="BJK236" s="188"/>
      <c r="BJL236" s="188"/>
      <c r="BJM236" s="188"/>
      <c r="BJN236" s="188"/>
      <c r="BJO236" s="188"/>
      <c r="BJP236" s="188"/>
      <c r="BJQ236" s="188"/>
      <c r="BJR236" s="188"/>
      <c r="BJS236" s="188"/>
      <c r="BJT236" s="188"/>
      <c r="BJU236" s="188"/>
      <c r="BJV236" s="188"/>
      <c r="BJW236" s="188"/>
      <c r="BJX236" s="188"/>
      <c r="BJY236" s="188"/>
      <c r="BJZ236" s="188"/>
      <c r="BKA236" s="188"/>
      <c r="BKB236" s="188"/>
      <c r="BKC236" s="188"/>
      <c r="BKD236" s="188"/>
      <c r="BKE236" s="188"/>
      <c r="BKF236" s="188"/>
      <c r="BKG236" s="188"/>
      <c r="BKH236" s="188"/>
      <c r="BKI236" s="188"/>
      <c r="BKJ236" s="188"/>
      <c r="BKK236" s="188"/>
      <c r="BKL236" s="188"/>
      <c r="BKM236" s="188"/>
      <c r="BKN236" s="188"/>
      <c r="BKO236" s="188"/>
      <c r="BKP236" s="188"/>
      <c r="BKQ236" s="188"/>
      <c r="BKR236" s="188"/>
      <c r="BKS236" s="188"/>
      <c r="BKT236" s="188"/>
      <c r="BKU236" s="188"/>
      <c r="BKV236" s="188"/>
      <c r="BKW236" s="188"/>
      <c r="BKX236" s="188"/>
      <c r="BKY236" s="188"/>
      <c r="BKZ236" s="188"/>
      <c r="BLA236" s="188"/>
      <c r="BLB236" s="188"/>
      <c r="BLC236" s="188"/>
      <c r="BLD236" s="188"/>
      <c r="BLE236" s="188"/>
      <c r="BLF236" s="188"/>
      <c r="BLG236" s="188"/>
      <c r="BLH236" s="188"/>
      <c r="BLI236" s="188"/>
      <c r="BLJ236" s="188"/>
      <c r="BLK236" s="188"/>
      <c r="BLL236" s="188"/>
      <c r="BLM236" s="188"/>
      <c r="BLN236" s="188"/>
      <c r="BLO236" s="188"/>
      <c r="BLP236" s="188"/>
      <c r="BLQ236" s="188"/>
      <c r="BLR236" s="188"/>
      <c r="BLS236" s="188"/>
      <c r="BLT236" s="188"/>
      <c r="BLU236" s="188"/>
      <c r="BLV236" s="188"/>
      <c r="BLW236" s="188"/>
      <c r="BLX236" s="188"/>
      <c r="BLY236" s="188"/>
      <c r="BLZ236" s="188"/>
      <c r="BMA236" s="188"/>
      <c r="BMB236" s="188"/>
      <c r="BMC236" s="188"/>
      <c r="BMD236" s="188"/>
      <c r="BME236" s="188"/>
      <c r="BMF236" s="188"/>
      <c r="BMG236" s="188"/>
      <c r="BMH236" s="188"/>
      <c r="BMI236" s="188"/>
      <c r="BMJ236" s="188"/>
      <c r="BMK236" s="188"/>
      <c r="BML236" s="188"/>
      <c r="BMM236" s="188"/>
      <c r="BMN236" s="188"/>
      <c r="BMO236" s="188"/>
      <c r="BMP236" s="188"/>
      <c r="BMQ236" s="188"/>
      <c r="BMR236" s="188"/>
      <c r="BMS236" s="188"/>
      <c r="BMT236" s="188"/>
      <c r="BMU236" s="188"/>
      <c r="BMV236" s="188"/>
      <c r="BMW236" s="188"/>
      <c r="BMX236" s="188"/>
      <c r="BMY236" s="188"/>
      <c r="BMZ236" s="188"/>
      <c r="BNA236" s="188"/>
      <c r="BNB236" s="188"/>
      <c r="BNC236" s="188"/>
      <c r="BND236" s="188"/>
      <c r="BNE236" s="188"/>
      <c r="BNF236" s="188"/>
      <c r="BNG236" s="188"/>
      <c r="BNH236" s="188"/>
      <c r="BNI236" s="188"/>
      <c r="BNJ236" s="188"/>
      <c r="BNK236" s="188"/>
      <c r="BNL236" s="188"/>
      <c r="BNM236" s="188"/>
      <c r="BNN236" s="188"/>
      <c r="BNO236" s="188"/>
      <c r="BNP236" s="188"/>
      <c r="BNQ236" s="188"/>
      <c r="BNR236" s="188"/>
      <c r="BNS236" s="188"/>
      <c r="BNT236" s="188"/>
      <c r="BNU236" s="188"/>
      <c r="BNV236" s="188"/>
      <c r="BNW236" s="188"/>
      <c r="BNX236" s="188"/>
      <c r="BNY236" s="188"/>
      <c r="BNZ236" s="188"/>
      <c r="BOA236" s="188"/>
      <c r="BOB236" s="188"/>
      <c r="BOC236" s="188"/>
      <c r="BOD236" s="188"/>
      <c r="BOE236" s="188"/>
      <c r="BOF236" s="188"/>
      <c r="BOG236" s="188"/>
      <c r="BOH236" s="188"/>
      <c r="BOI236" s="188"/>
      <c r="BOJ236" s="188"/>
      <c r="BOK236" s="188"/>
      <c r="BOL236" s="188"/>
      <c r="BOM236" s="188"/>
      <c r="BON236" s="188"/>
      <c r="BOO236" s="188"/>
      <c r="BOP236" s="188"/>
      <c r="BOQ236" s="188"/>
      <c r="BOR236" s="188"/>
      <c r="BOS236" s="188"/>
      <c r="BOT236" s="188"/>
      <c r="BOU236" s="188"/>
      <c r="BOV236" s="188"/>
      <c r="BOW236" s="188"/>
      <c r="BOX236" s="188"/>
      <c r="BOY236" s="188"/>
      <c r="BOZ236" s="188"/>
      <c r="BPA236" s="188"/>
      <c r="BPB236" s="188"/>
      <c r="BPC236" s="188"/>
      <c r="BPD236" s="188"/>
      <c r="BPE236" s="188"/>
      <c r="BPF236" s="188"/>
      <c r="BPG236" s="188"/>
      <c r="BPH236" s="188"/>
      <c r="BPI236" s="188"/>
      <c r="BPJ236" s="188"/>
      <c r="BPK236" s="188"/>
      <c r="BPL236" s="188"/>
      <c r="BPM236" s="188"/>
      <c r="BPN236" s="188"/>
      <c r="BPO236" s="188"/>
      <c r="BPP236" s="188"/>
      <c r="BPQ236" s="188"/>
      <c r="BPR236" s="188"/>
      <c r="BPS236" s="188"/>
      <c r="BPT236" s="188"/>
      <c r="BPU236" s="188"/>
      <c r="BPV236" s="188"/>
      <c r="BPW236" s="188"/>
      <c r="BPX236" s="188"/>
      <c r="BPY236" s="188"/>
      <c r="BPZ236" s="188"/>
      <c r="BQA236" s="188"/>
      <c r="BQB236" s="188"/>
      <c r="BQC236" s="188"/>
      <c r="BQD236" s="188"/>
      <c r="BQE236" s="188"/>
      <c r="BQF236" s="188"/>
      <c r="BQG236" s="188"/>
      <c r="BQH236" s="188"/>
      <c r="BQI236" s="188"/>
      <c r="BQJ236" s="188"/>
      <c r="BQK236" s="188"/>
      <c r="BQL236" s="188"/>
      <c r="BQM236" s="188"/>
      <c r="BQN236" s="188"/>
      <c r="BQO236" s="188"/>
      <c r="BQP236" s="188"/>
      <c r="BQQ236" s="188"/>
      <c r="BQR236" s="188"/>
      <c r="BQS236" s="188"/>
      <c r="BQT236" s="188"/>
      <c r="BQU236" s="188"/>
      <c r="BQV236" s="188"/>
      <c r="BQW236" s="188"/>
      <c r="BQX236" s="188"/>
      <c r="BQY236" s="188"/>
      <c r="BQZ236" s="188"/>
      <c r="BRA236" s="188"/>
      <c r="BRB236" s="188"/>
      <c r="BRC236" s="188"/>
      <c r="BRD236" s="188"/>
      <c r="BRE236" s="188"/>
      <c r="BRF236" s="188"/>
      <c r="BRG236" s="188"/>
      <c r="BRH236" s="188"/>
      <c r="BRI236" s="188"/>
      <c r="BRJ236" s="188"/>
      <c r="BRK236" s="188"/>
      <c r="BRL236" s="188"/>
      <c r="BRM236" s="188"/>
      <c r="BRN236" s="188"/>
      <c r="BRO236" s="188"/>
      <c r="BRP236" s="188"/>
      <c r="BRQ236" s="188"/>
      <c r="BRR236" s="188"/>
      <c r="BRS236" s="188"/>
      <c r="BRT236" s="188"/>
      <c r="BRU236" s="188"/>
      <c r="BRV236" s="188"/>
      <c r="BRW236" s="188"/>
      <c r="BRX236" s="188"/>
      <c r="BRY236" s="188"/>
      <c r="BRZ236" s="188"/>
      <c r="BSA236" s="188"/>
      <c r="BSB236" s="188"/>
      <c r="BSC236" s="188"/>
      <c r="BSD236" s="188"/>
      <c r="BSE236" s="188"/>
      <c r="BSF236" s="188"/>
      <c r="BSG236" s="188"/>
      <c r="BSH236" s="188"/>
      <c r="BSI236" s="188"/>
      <c r="BSJ236" s="188"/>
      <c r="BSK236" s="188"/>
      <c r="BSL236" s="188"/>
      <c r="BSM236" s="188"/>
      <c r="BSN236" s="188"/>
      <c r="BSO236" s="188"/>
      <c r="BSP236" s="188"/>
      <c r="BSQ236" s="188"/>
      <c r="BSR236" s="188"/>
      <c r="BSS236" s="188"/>
      <c r="BST236" s="188"/>
      <c r="BSU236" s="188"/>
      <c r="BSV236" s="188"/>
      <c r="BSW236" s="188"/>
      <c r="BSX236" s="188"/>
      <c r="BSY236" s="188"/>
      <c r="BSZ236" s="188"/>
      <c r="BTA236" s="188"/>
      <c r="BTB236" s="188"/>
      <c r="BTC236" s="188"/>
      <c r="BTD236" s="188"/>
      <c r="BTE236" s="188"/>
      <c r="BTF236" s="188"/>
      <c r="BTG236" s="188"/>
      <c r="BTH236" s="188"/>
      <c r="BTI236" s="188"/>
      <c r="BTJ236" s="188"/>
      <c r="BTK236" s="188"/>
      <c r="BTL236" s="188"/>
      <c r="BTM236" s="188"/>
      <c r="BTN236" s="188"/>
      <c r="BTO236" s="188"/>
      <c r="BTP236" s="188"/>
      <c r="BTQ236" s="188"/>
      <c r="BTR236" s="188"/>
      <c r="BTS236" s="188"/>
      <c r="BTT236" s="188"/>
      <c r="BTU236" s="188"/>
      <c r="BTV236" s="188"/>
      <c r="BTW236" s="188"/>
      <c r="BTX236" s="188"/>
      <c r="BTY236" s="188"/>
      <c r="BTZ236" s="188"/>
      <c r="BUA236" s="188"/>
      <c r="BUB236" s="188"/>
      <c r="BUC236" s="188"/>
      <c r="BUD236" s="188"/>
      <c r="BUE236" s="188"/>
      <c r="BUF236" s="188"/>
      <c r="BUG236" s="188"/>
      <c r="BUH236" s="188"/>
      <c r="BUI236" s="188"/>
      <c r="BUJ236" s="188"/>
      <c r="BUK236" s="188"/>
      <c r="BUL236" s="188"/>
      <c r="BUM236" s="188"/>
      <c r="BUN236" s="188"/>
      <c r="BUO236" s="188"/>
      <c r="BUP236" s="188"/>
      <c r="BUQ236" s="188"/>
      <c r="BUR236" s="188"/>
      <c r="BUS236" s="188"/>
      <c r="BUT236" s="188"/>
      <c r="BUU236" s="188"/>
      <c r="BUV236" s="188"/>
      <c r="BUW236" s="188"/>
      <c r="BUX236" s="188"/>
      <c r="BUY236" s="188"/>
      <c r="BUZ236" s="188"/>
      <c r="BVA236" s="188"/>
      <c r="BVB236" s="188"/>
      <c r="BVC236" s="188"/>
      <c r="BVD236" s="188"/>
      <c r="BVE236" s="188"/>
      <c r="BVF236" s="188"/>
      <c r="BVG236" s="188"/>
      <c r="BVH236" s="188"/>
      <c r="BVI236" s="188"/>
      <c r="BVJ236" s="188"/>
      <c r="BVK236" s="188"/>
      <c r="BVL236" s="188"/>
      <c r="BVM236" s="188"/>
      <c r="BVN236" s="188"/>
      <c r="BVO236" s="188"/>
      <c r="BVP236" s="188"/>
      <c r="BVQ236" s="188"/>
      <c r="BVR236" s="188"/>
      <c r="BVS236" s="188"/>
      <c r="BVT236" s="188"/>
      <c r="BVU236" s="188"/>
      <c r="BVV236" s="188"/>
      <c r="BVW236" s="188"/>
      <c r="BVX236" s="188"/>
      <c r="BVY236" s="188"/>
      <c r="BVZ236" s="188"/>
      <c r="BWA236" s="188"/>
      <c r="BWB236" s="188"/>
      <c r="BWC236" s="188"/>
      <c r="BWD236" s="188"/>
      <c r="BWE236" s="188"/>
      <c r="BWF236" s="188"/>
      <c r="BWG236" s="188"/>
      <c r="BWH236" s="188"/>
      <c r="BWI236" s="188"/>
      <c r="BWJ236" s="188"/>
      <c r="BWK236" s="188"/>
      <c r="BWL236" s="188"/>
      <c r="BWM236" s="188"/>
      <c r="BWN236" s="188"/>
      <c r="BWO236" s="188"/>
      <c r="BWP236" s="188"/>
      <c r="BWQ236" s="188"/>
      <c r="BWR236" s="188"/>
      <c r="BWS236" s="188"/>
      <c r="BWT236" s="188"/>
      <c r="BWU236" s="188"/>
      <c r="BWV236" s="188"/>
      <c r="BWW236" s="188"/>
      <c r="BWX236" s="188"/>
      <c r="BWY236" s="188"/>
      <c r="BWZ236" s="188"/>
      <c r="BXA236" s="188"/>
      <c r="BXB236" s="188"/>
      <c r="BXC236" s="188"/>
      <c r="BXD236" s="188"/>
      <c r="BXE236" s="188"/>
      <c r="BXF236" s="188"/>
      <c r="BXG236" s="188"/>
      <c r="BXH236" s="188"/>
      <c r="BXI236" s="188"/>
      <c r="BXJ236" s="188"/>
      <c r="BXK236" s="188"/>
      <c r="BXL236" s="188"/>
      <c r="BXM236" s="188"/>
      <c r="BXN236" s="188"/>
      <c r="BXO236" s="188"/>
      <c r="BXP236" s="188"/>
      <c r="BXQ236" s="188"/>
      <c r="BXR236" s="188"/>
      <c r="BXS236" s="188"/>
      <c r="BXT236" s="188"/>
      <c r="BXU236" s="188"/>
      <c r="BXV236" s="188"/>
      <c r="BXW236" s="188"/>
      <c r="BXX236" s="188"/>
      <c r="BXY236" s="188"/>
      <c r="BXZ236" s="188"/>
      <c r="BYA236" s="188"/>
      <c r="BYB236" s="188"/>
      <c r="BYC236" s="188"/>
      <c r="BYD236" s="188"/>
      <c r="BYE236" s="188"/>
      <c r="BYF236" s="188"/>
      <c r="BYG236" s="188"/>
      <c r="BYH236" s="188"/>
      <c r="BYI236" s="188"/>
      <c r="BYJ236" s="188"/>
      <c r="BYK236" s="188"/>
      <c r="BYL236" s="188"/>
      <c r="BYM236" s="188"/>
      <c r="BYN236" s="188"/>
      <c r="BYO236" s="188"/>
      <c r="BYP236" s="188"/>
      <c r="BYQ236" s="188"/>
      <c r="BYR236" s="188"/>
      <c r="BYS236" s="188"/>
      <c r="BYT236" s="188"/>
      <c r="BYU236" s="188"/>
      <c r="BYV236" s="188"/>
      <c r="BYW236" s="188"/>
      <c r="BYX236" s="188"/>
      <c r="BYY236" s="188"/>
      <c r="BYZ236" s="188"/>
      <c r="BZA236" s="188"/>
      <c r="BZB236" s="188"/>
      <c r="BZC236" s="188"/>
      <c r="BZD236" s="188"/>
      <c r="BZE236" s="188"/>
      <c r="BZF236" s="188"/>
      <c r="BZG236" s="188"/>
      <c r="BZH236" s="188"/>
      <c r="BZI236" s="188"/>
      <c r="BZJ236" s="188"/>
      <c r="BZK236" s="188"/>
      <c r="BZL236" s="188"/>
      <c r="BZM236" s="188"/>
      <c r="BZN236" s="188"/>
      <c r="BZO236" s="188"/>
      <c r="BZP236" s="188"/>
      <c r="BZQ236" s="188"/>
      <c r="BZR236" s="188"/>
      <c r="BZS236" s="188"/>
      <c r="BZT236" s="188"/>
      <c r="BZU236" s="188"/>
      <c r="BZV236" s="188"/>
      <c r="BZW236" s="188"/>
      <c r="BZX236" s="188"/>
      <c r="BZY236" s="188"/>
      <c r="BZZ236" s="188"/>
      <c r="CAA236" s="188"/>
      <c r="CAB236" s="188"/>
      <c r="CAC236" s="188"/>
      <c r="CAD236" s="188"/>
      <c r="CAE236" s="188"/>
      <c r="CAF236" s="188"/>
      <c r="CAG236" s="188"/>
      <c r="CAH236" s="188"/>
      <c r="CAI236" s="188"/>
      <c r="CAJ236" s="188"/>
      <c r="CAK236" s="188"/>
      <c r="CAL236" s="188"/>
      <c r="CAM236" s="188"/>
      <c r="CAN236" s="188"/>
      <c r="CAO236" s="188"/>
      <c r="CAP236" s="188"/>
      <c r="CAQ236" s="188"/>
      <c r="CAR236" s="188"/>
      <c r="CAS236" s="188"/>
      <c r="CAT236" s="188"/>
      <c r="CAU236" s="188"/>
      <c r="CAV236" s="188"/>
      <c r="CAW236" s="188"/>
      <c r="CAX236" s="188"/>
      <c r="CAY236" s="188"/>
      <c r="CAZ236" s="188"/>
      <c r="CBA236" s="188"/>
      <c r="CBB236" s="188"/>
      <c r="CBC236" s="188"/>
      <c r="CBD236" s="188"/>
      <c r="CBE236" s="188"/>
      <c r="CBF236" s="188"/>
      <c r="CBG236" s="188"/>
      <c r="CBH236" s="188"/>
      <c r="CBI236" s="188"/>
      <c r="CBJ236" s="188"/>
      <c r="CBK236" s="188"/>
      <c r="CBL236" s="188"/>
      <c r="CBM236" s="188"/>
      <c r="CBN236" s="188"/>
      <c r="CBO236" s="188"/>
      <c r="CBP236" s="188"/>
      <c r="CBQ236" s="188"/>
      <c r="CBR236" s="188"/>
      <c r="CBS236" s="188"/>
      <c r="CBT236" s="188"/>
      <c r="CBU236" s="188"/>
      <c r="CBV236" s="188"/>
      <c r="CBW236" s="188"/>
      <c r="CBX236" s="188"/>
      <c r="CBY236" s="188"/>
      <c r="CBZ236" s="188"/>
      <c r="CCA236" s="188"/>
      <c r="CCB236" s="188"/>
      <c r="CCC236" s="188"/>
      <c r="CCD236" s="188"/>
      <c r="CCE236" s="188"/>
      <c r="CCF236" s="188"/>
      <c r="CCG236" s="188"/>
      <c r="CCH236" s="188"/>
      <c r="CCI236" s="188"/>
      <c r="CCJ236" s="188"/>
      <c r="CCK236" s="188"/>
      <c r="CCL236" s="188"/>
      <c r="CCM236" s="188"/>
      <c r="CCN236" s="188"/>
      <c r="CCO236" s="188"/>
      <c r="CCP236" s="188"/>
      <c r="CCQ236" s="188"/>
      <c r="CCR236" s="188"/>
      <c r="CCS236" s="188"/>
      <c r="CCT236" s="188"/>
      <c r="CCU236" s="188"/>
      <c r="CCV236" s="188"/>
      <c r="CCW236" s="188"/>
      <c r="CCX236" s="188"/>
      <c r="CCY236" s="188"/>
      <c r="CCZ236" s="188"/>
      <c r="CDA236" s="188"/>
      <c r="CDB236" s="188"/>
      <c r="CDC236" s="188"/>
      <c r="CDD236" s="188"/>
      <c r="CDE236" s="188"/>
      <c r="CDF236" s="188"/>
      <c r="CDG236" s="188"/>
      <c r="CDH236" s="188"/>
      <c r="CDI236" s="188"/>
      <c r="CDJ236" s="188"/>
      <c r="CDK236" s="188"/>
      <c r="CDL236" s="188"/>
      <c r="CDM236" s="188"/>
      <c r="CDN236" s="188"/>
      <c r="CDO236" s="188"/>
      <c r="CDP236" s="188"/>
      <c r="CDQ236" s="188"/>
      <c r="CDR236" s="188"/>
      <c r="CDS236" s="188"/>
      <c r="CDT236" s="188"/>
      <c r="CDU236" s="188"/>
      <c r="CDV236" s="188"/>
      <c r="CDW236" s="188"/>
      <c r="CDX236" s="188"/>
      <c r="CDY236" s="188"/>
      <c r="CDZ236" s="188"/>
      <c r="CEA236" s="188"/>
      <c r="CEB236" s="188"/>
      <c r="CEC236" s="188"/>
      <c r="CED236" s="188"/>
      <c r="CEE236" s="188"/>
      <c r="CEF236" s="188"/>
      <c r="CEG236" s="188"/>
      <c r="CEH236" s="188"/>
      <c r="CEI236" s="188"/>
      <c r="CEJ236" s="188"/>
      <c r="CEK236" s="188"/>
      <c r="CEL236" s="188"/>
      <c r="CEM236" s="188"/>
      <c r="CEN236" s="188"/>
      <c r="CEO236" s="188"/>
      <c r="CEP236" s="188"/>
      <c r="CEQ236" s="188"/>
      <c r="CER236" s="188"/>
      <c r="CES236" s="188"/>
      <c r="CET236" s="188"/>
      <c r="CEU236" s="188"/>
      <c r="CEV236" s="188"/>
      <c r="CEW236" s="188"/>
      <c r="CEX236" s="188"/>
      <c r="CEY236" s="188"/>
      <c r="CEZ236" s="188"/>
      <c r="CFA236" s="188"/>
      <c r="CFB236" s="188"/>
      <c r="CFC236" s="188"/>
      <c r="CFD236" s="188"/>
      <c r="CFE236" s="188"/>
      <c r="CFF236" s="188"/>
      <c r="CFG236" s="188"/>
      <c r="CFH236" s="188"/>
      <c r="CFI236" s="188"/>
      <c r="CFJ236" s="188"/>
      <c r="CFK236" s="188"/>
      <c r="CFL236" s="188"/>
      <c r="CFM236" s="188"/>
      <c r="CFN236" s="188"/>
      <c r="CFO236" s="188"/>
      <c r="CFP236" s="188"/>
      <c r="CFQ236" s="188"/>
      <c r="CFR236" s="188"/>
      <c r="CFS236" s="188"/>
      <c r="CFT236" s="188"/>
      <c r="CFU236" s="188"/>
      <c r="CFV236" s="188"/>
      <c r="CFW236" s="188"/>
      <c r="CFX236" s="188"/>
      <c r="CFY236" s="188"/>
      <c r="CFZ236" s="188"/>
      <c r="CGA236" s="188"/>
      <c r="CGB236" s="188"/>
      <c r="CGC236" s="188"/>
      <c r="CGD236" s="188"/>
      <c r="CGE236" s="188"/>
      <c r="CGF236" s="188"/>
      <c r="CGG236" s="188"/>
      <c r="CGH236" s="188"/>
      <c r="CGI236" s="188"/>
      <c r="CGJ236" s="188"/>
      <c r="CGK236" s="188"/>
      <c r="CGL236" s="188"/>
      <c r="CGM236" s="188"/>
      <c r="CGN236" s="188"/>
      <c r="CGO236" s="188"/>
      <c r="CGP236" s="188"/>
      <c r="CGQ236" s="188"/>
      <c r="CGR236" s="188"/>
      <c r="CGS236" s="188"/>
      <c r="CGT236" s="188"/>
      <c r="CGU236" s="188"/>
      <c r="CGV236" s="188"/>
      <c r="CGW236" s="188"/>
      <c r="CGX236" s="188"/>
      <c r="CGY236" s="188"/>
      <c r="CGZ236" s="188"/>
      <c r="CHA236" s="188"/>
      <c r="CHB236" s="188"/>
      <c r="CHC236" s="188"/>
      <c r="CHD236" s="188"/>
      <c r="CHE236" s="188"/>
      <c r="CHF236" s="188"/>
      <c r="CHG236" s="188"/>
      <c r="CHH236" s="188"/>
      <c r="CHI236" s="188"/>
      <c r="CHJ236" s="188"/>
      <c r="CHK236" s="188"/>
      <c r="CHL236" s="188"/>
      <c r="CHM236" s="188"/>
      <c r="CHN236" s="188"/>
      <c r="CHO236" s="188"/>
      <c r="CHP236" s="188"/>
      <c r="CHQ236" s="188"/>
      <c r="CHR236" s="188"/>
      <c r="CHS236" s="188"/>
      <c r="CHT236" s="188"/>
      <c r="CHU236" s="188"/>
      <c r="CHV236" s="188"/>
      <c r="CHW236" s="188"/>
      <c r="CHX236" s="188"/>
      <c r="CHY236" s="188"/>
      <c r="CHZ236" s="188"/>
      <c r="CIA236" s="188"/>
      <c r="CIB236" s="188"/>
      <c r="CIC236" s="188"/>
      <c r="CID236" s="188"/>
      <c r="CIE236" s="188"/>
      <c r="CIF236" s="188"/>
      <c r="CIG236" s="188"/>
      <c r="CIH236" s="188"/>
      <c r="CII236" s="188"/>
      <c r="CIJ236" s="188"/>
      <c r="CIK236" s="188"/>
      <c r="CIL236" s="188"/>
      <c r="CIM236" s="188"/>
      <c r="CIN236" s="188"/>
      <c r="CIO236" s="188"/>
      <c r="CIP236" s="188"/>
      <c r="CIQ236" s="188"/>
      <c r="CIR236" s="188"/>
      <c r="CIS236" s="188"/>
      <c r="CIT236" s="188"/>
      <c r="CIU236" s="188"/>
      <c r="CIV236" s="188"/>
      <c r="CIW236" s="188"/>
      <c r="CIX236" s="188"/>
      <c r="CIY236" s="188"/>
      <c r="CIZ236" s="188"/>
      <c r="CJA236" s="188"/>
      <c r="CJB236" s="188"/>
      <c r="CJC236" s="188"/>
      <c r="CJD236" s="188"/>
      <c r="CJE236" s="188"/>
      <c r="CJF236" s="188"/>
      <c r="CJG236" s="188"/>
      <c r="CJH236" s="188"/>
      <c r="CJI236" s="188"/>
      <c r="CJJ236" s="188"/>
      <c r="CJK236" s="188"/>
      <c r="CJL236" s="188"/>
      <c r="CJM236" s="188"/>
      <c r="CJN236" s="188"/>
      <c r="CJO236" s="188"/>
      <c r="CJP236" s="188"/>
      <c r="CJQ236" s="188"/>
      <c r="CJR236" s="188"/>
      <c r="CJS236" s="188"/>
      <c r="CJT236" s="188"/>
      <c r="CJU236" s="188"/>
      <c r="CJV236" s="188"/>
      <c r="CJW236" s="188"/>
      <c r="CJX236" s="188"/>
      <c r="CJY236" s="188"/>
      <c r="CJZ236" s="188"/>
      <c r="CKA236" s="188"/>
      <c r="CKB236" s="188"/>
      <c r="CKC236" s="188"/>
      <c r="CKD236" s="188"/>
      <c r="CKE236" s="188"/>
      <c r="CKF236" s="188"/>
      <c r="CKG236" s="188"/>
      <c r="CKH236" s="188"/>
      <c r="CKI236" s="188"/>
      <c r="CKJ236" s="188"/>
      <c r="CKK236" s="188"/>
      <c r="CKL236" s="188"/>
      <c r="CKM236" s="188"/>
      <c r="CKN236" s="188"/>
      <c r="CKO236" s="188"/>
      <c r="CKP236" s="188"/>
      <c r="CKQ236" s="188"/>
      <c r="CKR236" s="188"/>
      <c r="CKS236" s="188"/>
      <c r="CKT236" s="188"/>
      <c r="CKU236" s="188"/>
      <c r="CKV236" s="188"/>
      <c r="CKW236" s="188"/>
      <c r="CKX236" s="188"/>
      <c r="CKY236" s="188"/>
      <c r="CKZ236" s="188"/>
      <c r="CLA236" s="188"/>
      <c r="CLB236" s="188"/>
      <c r="CLC236" s="188"/>
      <c r="CLD236" s="188"/>
      <c r="CLE236" s="188"/>
      <c r="CLF236" s="188"/>
      <c r="CLG236" s="188"/>
      <c r="CLH236" s="188"/>
      <c r="CLI236" s="188"/>
      <c r="CLJ236" s="188"/>
      <c r="CLK236" s="188"/>
      <c r="CLL236" s="188"/>
      <c r="CLM236" s="188"/>
      <c r="CLN236" s="188"/>
      <c r="CLO236" s="188"/>
      <c r="CLP236" s="188"/>
      <c r="CLQ236" s="188"/>
      <c r="CLR236" s="188"/>
      <c r="CLS236" s="188"/>
      <c r="CLT236" s="188"/>
      <c r="CLU236" s="188"/>
      <c r="CLV236" s="188"/>
      <c r="CLW236" s="188"/>
      <c r="CLX236" s="188"/>
      <c r="CLY236" s="188"/>
      <c r="CLZ236" s="188"/>
      <c r="CMA236" s="188"/>
      <c r="CMB236" s="188"/>
      <c r="CMC236" s="188"/>
      <c r="CMD236" s="188"/>
      <c r="CME236" s="188"/>
      <c r="CMF236" s="188"/>
      <c r="CMG236" s="188"/>
      <c r="CMH236" s="188"/>
      <c r="CMI236" s="188"/>
      <c r="CMJ236" s="188"/>
      <c r="CMK236" s="188"/>
      <c r="CML236" s="188"/>
      <c r="CMM236" s="188"/>
      <c r="CMN236" s="188"/>
      <c r="CMO236" s="188"/>
      <c r="CMP236" s="188"/>
      <c r="CMQ236" s="188"/>
      <c r="CMR236" s="188"/>
      <c r="CMS236" s="188"/>
      <c r="CMT236" s="188"/>
      <c r="CMU236" s="188"/>
      <c r="CMV236" s="188"/>
      <c r="CMW236" s="188"/>
      <c r="CMX236" s="188"/>
      <c r="CMY236" s="188"/>
      <c r="CMZ236" s="188"/>
      <c r="CNA236" s="188"/>
      <c r="CNB236" s="188"/>
      <c r="CNC236" s="188"/>
      <c r="CND236" s="188"/>
      <c r="CNE236" s="188"/>
      <c r="CNF236" s="188"/>
      <c r="CNG236" s="188"/>
      <c r="CNH236" s="188"/>
      <c r="CNI236" s="188"/>
      <c r="CNJ236" s="188"/>
      <c r="CNK236" s="188"/>
      <c r="CNL236" s="188"/>
      <c r="CNM236" s="188"/>
      <c r="CNN236" s="188"/>
      <c r="CNO236" s="188"/>
      <c r="CNP236" s="188"/>
      <c r="CNQ236" s="188"/>
      <c r="CNR236" s="188"/>
      <c r="CNS236" s="188"/>
      <c r="CNT236" s="188"/>
      <c r="CNU236" s="188"/>
      <c r="CNV236" s="188"/>
      <c r="CNW236" s="188"/>
      <c r="CNX236" s="188"/>
      <c r="CNY236" s="188"/>
      <c r="CNZ236" s="188"/>
      <c r="COA236" s="188"/>
      <c r="COB236" s="188"/>
      <c r="COC236" s="188"/>
      <c r="COD236" s="188"/>
      <c r="COE236" s="188"/>
      <c r="COF236" s="188"/>
      <c r="COG236" s="188"/>
      <c r="COH236" s="188"/>
      <c r="COI236" s="188"/>
      <c r="COJ236" s="188"/>
      <c r="COK236" s="188"/>
      <c r="COL236" s="188"/>
      <c r="COM236" s="188"/>
      <c r="CON236" s="188"/>
      <c r="COO236" s="188"/>
      <c r="COP236" s="188"/>
      <c r="COQ236" s="188"/>
      <c r="COR236" s="188"/>
      <c r="COS236" s="188"/>
      <c r="COT236" s="188"/>
      <c r="COU236" s="188"/>
      <c r="COV236" s="188"/>
      <c r="COW236" s="188"/>
      <c r="COX236" s="188"/>
      <c r="COY236" s="188"/>
      <c r="COZ236" s="188"/>
      <c r="CPA236" s="188"/>
      <c r="CPB236" s="188"/>
      <c r="CPC236" s="188"/>
      <c r="CPD236" s="188"/>
      <c r="CPE236" s="188"/>
      <c r="CPF236" s="188"/>
      <c r="CPG236" s="188"/>
      <c r="CPH236" s="188"/>
      <c r="CPI236" s="188"/>
      <c r="CPJ236" s="188"/>
      <c r="CPK236" s="188"/>
      <c r="CPL236" s="188"/>
      <c r="CPM236" s="188"/>
      <c r="CPN236" s="188"/>
      <c r="CPO236" s="188"/>
      <c r="CPP236" s="188"/>
      <c r="CPQ236" s="188"/>
      <c r="CPR236" s="188"/>
      <c r="CPS236" s="188"/>
      <c r="CPT236" s="188"/>
      <c r="CPU236" s="188"/>
      <c r="CPV236" s="188"/>
      <c r="CPW236" s="188"/>
      <c r="CPX236" s="188"/>
      <c r="CPY236" s="188"/>
      <c r="CPZ236" s="188"/>
      <c r="CQA236" s="188"/>
      <c r="CQB236" s="188"/>
      <c r="CQC236" s="188"/>
      <c r="CQD236" s="188"/>
      <c r="CQE236" s="188"/>
      <c r="CQF236" s="188"/>
      <c r="CQG236" s="188"/>
      <c r="CQH236" s="188"/>
      <c r="CQI236" s="188"/>
      <c r="CQJ236" s="188"/>
      <c r="CQK236" s="188"/>
      <c r="CQL236" s="188"/>
      <c r="CQM236" s="188"/>
      <c r="CQN236" s="188"/>
      <c r="CQO236" s="188"/>
      <c r="CQP236" s="188"/>
      <c r="CQQ236" s="188"/>
      <c r="CQR236" s="188"/>
      <c r="CQS236" s="188"/>
      <c r="CQT236" s="188"/>
      <c r="CQU236" s="188"/>
      <c r="CQV236" s="188"/>
      <c r="CQW236" s="188"/>
      <c r="CQX236" s="188"/>
      <c r="CQY236" s="188"/>
      <c r="CQZ236" s="188"/>
      <c r="CRA236" s="188"/>
      <c r="CRB236" s="188"/>
      <c r="CRC236" s="188"/>
      <c r="CRD236" s="188"/>
      <c r="CRE236" s="188"/>
      <c r="CRF236" s="188"/>
      <c r="CRG236" s="188"/>
      <c r="CRH236" s="188"/>
      <c r="CRI236" s="188"/>
      <c r="CRJ236" s="188"/>
      <c r="CRK236" s="188"/>
      <c r="CRL236" s="188"/>
      <c r="CRM236" s="188"/>
      <c r="CRN236" s="188"/>
      <c r="CRO236" s="188"/>
      <c r="CRP236" s="188"/>
      <c r="CRQ236" s="188"/>
      <c r="CRR236" s="188"/>
      <c r="CRS236" s="188"/>
      <c r="CRT236" s="188"/>
      <c r="CRU236" s="188"/>
      <c r="CRV236" s="188"/>
      <c r="CRW236" s="188"/>
      <c r="CRX236" s="188"/>
      <c r="CRY236" s="188"/>
      <c r="CRZ236" s="188"/>
      <c r="CSA236" s="188"/>
      <c r="CSB236" s="188"/>
      <c r="CSC236" s="188"/>
      <c r="CSD236" s="188"/>
      <c r="CSE236" s="188"/>
      <c r="CSF236" s="188"/>
      <c r="CSG236" s="188"/>
      <c r="CSH236" s="188"/>
      <c r="CSI236" s="188"/>
      <c r="CSJ236" s="188"/>
      <c r="CSK236" s="188"/>
      <c r="CSL236" s="188"/>
      <c r="CSM236" s="188"/>
      <c r="CSN236" s="188"/>
      <c r="CSO236" s="188"/>
      <c r="CSP236" s="188"/>
      <c r="CSQ236" s="188"/>
      <c r="CSR236" s="188"/>
      <c r="CSS236" s="188"/>
      <c r="CST236" s="188"/>
      <c r="CSU236" s="188"/>
      <c r="CSV236" s="188"/>
      <c r="CSW236" s="188"/>
      <c r="CSX236" s="188"/>
      <c r="CSY236" s="188"/>
      <c r="CSZ236" s="188"/>
      <c r="CTA236" s="188"/>
      <c r="CTB236" s="188"/>
      <c r="CTC236" s="188"/>
      <c r="CTD236" s="188"/>
      <c r="CTE236" s="188"/>
      <c r="CTF236" s="188"/>
      <c r="CTG236" s="188"/>
      <c r="CTH236" s="188"/>
      <c r="CTI236" s="188"/>
      <c r="CTJ236" s="188"/>
      <c r="CTK236" s="188"/>
      <c r="CTL236" s="188"/>
      <c r="CTM236" s="188"/>
      <c r="CTN236" s="188"/>
      <c r="CTO236" s="188"/>
      <c r="CTP236" s="188"/>
      <c r="CTQ236" s="188"/>
      <c r="CTR236" s="188"/>
      <c r="CTS236" s="188"/>
      <c r="CTT236" s="188"/>
      <c r="CTU236" s="188"/>
      <c r="CTV236" s="188"/>
      <c r="CTW236" s="188"/>
      <c r="CTX236" s="188"/>
      <c r="CTY236" s="188"/>
      <c r="CTZ236" s="188"/>
      <c r="CUA236" s="188"/>
      <c r="CUB236" s="188"/>
      <c r="CUC236" s="188"/>
      <c r="CUD236" s="188"/>
      <c r="CUE236" s="188"/>
      <c r="CUF236" s="188"/>
      <c r="CUG236" s="188"/>
      <c r="CUH236" s="188"/>
      <c r="CUI236" s="188"/>
      <c r="CUJ236" s="188"/>
      <c r="CUK236" s="188"/>
      <c r="CUL236" s="188"/>
      <c r="CUM236" s="188"/>
      <c r="CUN236" s="188"/>
      <c r="CUO236" s="188"/>
      <c r="CUP236" s="188"/>
      <c r="CUQ236" s="188"/>
      <c r="CUR236" s="188"/>
      <c r="CUS236" s="188"/>
      <c r="CUT236" s="188"/>
      <c r="CUU236" s="188"/>
      <c r="CUV236" s="188"/>
      <c r="CUW236" s="188"/>
      <c r="CUX236" s="188"/>
      <c r="CUY236" s="188"/>
      <c r="CUZ236" s="188"/>
      <c r="CVA236" s="188"/>
      <c r="CVB236" s="188"/>
      <c r="CVC236" s="188"/>
      <c r="CVD236" s="188"/>
      <c r="CVE236" s="188"/>
      <c r="CVF236" s="188"/>
      <c r="CVG236" s="188"/>
      <c r="CVH236" s="188"/>
      <c r="CVI236" s="188"/>
      <c r="CVJ236" s="188"/>
      <c r="CVK236" s="188"/>
      <c r="CVL236" s="188"/>
      <c r="CVM236" s="188"/>
      <c r="CVN236" s="188"/>
      <c r="CVO236" s="188"/>
      <c r="CVP236" s="188"/>
      <c r="CVQ236" s="188"/>
      <c r="CVR236" s="188"/>
      <c r="CVS236" s="188"/>
      <c r="CVT236" s="188"/>
      <c r="CVU236" s="188"/>
      <c r="CVV236" s="188"/>
      <c r="CVW236" s="188"/>
      <c r="CVX236" s="188"/>
      <c r="CVY236" s="188"/>
      <c r="CVZ236" s="188"/>
      <c r="CWA236" s="188"/>
      <c r="CWB236" s="188"/>
      <c r="CWC236" s="188"/>
      <c r="CWD236" s="188"/>
      <c r="CWE236" s="188"/>
      <c r="CWF236" s="188"/>
      <c r="CWG236" s="188"/>
      <c r="CWH236" s="188"/>
      <c r="CWI236" s="188"/>
      <c r="CWJ236" s="188"/>
      <c r="CWK236" s="188"/>
      <c r="CWL236" s="188"/>
      <c r="CWM236" s="188"/>
      <c r="CWN236" s="188"/>
      <c r="CWO236" s="188"/>
      <c r="CWP236" s="188"/>
      <c r="CWQ236" s="188"/>
      <c r="CWR236" s="188"/>
      <c r="CWS236" s="188"/>
      <c r="CWT236" s="188"/>
      <c r="CWU236" s="188"/>
      <c r="CWV236" s="188"/>
      <c r="CWW236" s="188"/>
      <c r="CWX236" s="188"/>
      <c r="CWY236" s="188"/>
      <c r="CWZ236" s="188"/>
      <c r="CXA236" s="188"/>
      <c r="CXB236" s="188"/>
      <c r="CXC236" s="188"/>
      <c r="CXD236" s="188"/>
      <c r="CXE236" s="188"/>
      <c r="CXF236" s="188"/>
      <c r="CXG236" s="188"/>
      <c r="CXH236" s="188"/>
      <c r="CXI236" s="188"/>
      <c r="CXJ236" s="188"/>
      <c r="CXK236" s="188"/>
      <c r="CXL236" s="188"/>
      <c r="CXM236" s="188"/>
      <c r="CXN236" s="188"/>
      <c r="CXO236" s="188"/>
      <c r="CXP236" s="188"/>
      <c r="CXQ236" s="188"/>
      <c r="CXR236" s="188"/>
      <c r="CXS236" s="188"/>
      <c r="CXT236" s="188"/>
      <c r="CXU236" s="188"/>
      <c r="CXV236" s="188"/>
      <c r="CXW236" s="188"/>
      <c r="CXX236" s="188"/>
      <c r="CXY236" s="188"/>
      <c r="CXZ236" s="188"/>
      <c r="CYA236" s="188"/>
      <c r="CYB236" s="188"/>
      <c r="CYC236" s="188"/>
      <c r="CYD236" s="188"/>
      <c r="CYE236" s="188"/>
      <c r="CYF236" s="188"/>
      <c r="CYG236" s="188"/>
      <c r="CYH236" s="188"/>
      <c r="CYI236" s="188"/>
      <c r="CYJ236" s="188"/>
      <c r="CYK236" s="188"/>
      <c r="CYL236" s="188"/>
      <c r="CYM236" s="188"/>
      <c r="CYN236" s="188"/>
      <c r="CYO236" s="188"/>
      <c r="CYP236" s="188"/>
      <c r="CYQ236" s="188"/>
      <c r="CYR236" s="188"/>
      <c r="CYS236" s="188"/>
      <c r="CYT236" s="188"/>
      <c r="CYU236" s="188"/>
      <c r="CYV236" s="188"/>
      <c r="CYW236" s="188"/>
      <c r="CYX236" s="188"/>
      <c r="CYY236" s="188"/>
      <c r="CYZ236" s="188"/>
      <c r="CZA236" s="188"/>
      <c r="CZB236" s="188"/>
      <c r="CZC236" s="188"/>
      <c r="CZD236" s="188"/>
      <c r="CZE236" s="188"/>
      <c r="CZF236" s="188"/>
      <c r="CZG236" s="188"/>
      <c r="CZH236" s="188"/>
      <c r="CZI236" s="188"/>
      <c r="CZJ236" s="188"/>
      <c r="CZK236" s="188"/>
      <c r="CZL236" s="188"/>
      <c r="CZM236" s="188"/>
      <c r="CZN236" s="188"/>
      <c r="CZO236" s="188"/>
      <c r="CZP236" s="188"/>
      <c r="CZQ236" s="188"/>
      <c r="CZR236" s="188"/>
      <c r="CZS236" s="188"/>
      <c r="CZT236" s="188"/>
      <c r="CZU236" s="188"/>
      <c r="CZV236" s="188"/>
      <c r="CZW236" s="188"/>
      <c r="CZX236" s="188"/>
      <c r="CZY236" s="188"/>
      <c r="CZZ236" s="188"/>
      <c r="DAA236" s="188"/>
      <c r="DAB236" s="188"/>
      <c r="DAC236" s="188"/>
      <c r="DAD236" s="188"/>
      <c r="DAE236" s="188"/>
      <c r="DAF236" s="188"/>
      <c r="DAG236" s="188"/>
      <c r="DAH236" s="188"/>
      <c r="DAI236" s="188"/>
      <c r="DAJ236" s="188"/>
      <c r="DAK236" s="188"/>
      <c r="DAL236" s="188"/>
      <c r="DAM236" s="188"/>
      <c r="DAN236" s="188"/>
      <c r="DAO236" s="188"/>
      <c r="DAP236" s="188"/>
      <c r="DAQ236" s="188"/>
      <c r="DAR236" s="188"/>
      <c r="DAS236" s="188"/>
      <c r="DAT236" s="188"/>
      <c r="DAU236" s="188"/>
      <c r="DAV236" s="188"/>
      <c r="DAW236" s="188"/>
      <c r="DAX236" s="188"/>
      <c r="DAY236" s="188"/>
      <c r="DAZ236" s="188"/>
      <c r="DBA236" s="188"/>
      <c r="DBB236" s="188"/>
      <c r="DBC236" s="188"/>
      <c r="DBD236" s="188"/>
      <c r="DBE236" s="188"/>
      <c r="DBF236" s="188"/>
      <c r="DBG236" s="188"/>
      <c r="DBH236" s="188"/>
      <c r="DBI236" s="188"/>
      <c r="DBJ236" s="188"/>
      <c r="DBK236" s="188"/>
      <c r="DBL236" s="188"/>
      <c r="DBM236" s="188"/>
      <c r="DBN236" s="188"/>
      <c r="DBO236" s="188"/>
      <c r="DBP236" s="188"/>
      <c r="DBQ236" s="188"/>
      <c r="DBR236" s="188"/>
      <c r="DBS236" s="188"/>
      <c r="DBT236" s="188"/>
      <c r="DBU236" s="188"/>
      <c r="DBV236" s="188"/>
      <c r="DBW236" s="188"/>
      <c r="DBX236" s="188"/>
      <c r="DBY236" s="188"/>
      <c r="DBZ236" s="188"/>
      <c r="DCA236" s="188"/>
      <c r="DCB236" s="188"/>
      <c r="DCC236" s="188"/>
      <c r="DCD236" s="188"/>
      <c r="DCE236" s="188"/>
      <c r="DCF236" s="188"/>
      <c r="DCG236" s="188"/>
      <c r="DCH236" s="188"/>
      <c r="DCI236" s="188"/>
      <c r="DCJ236" s="188"/>
      <c r="DCK236" s="188"/>
      <c r="DCL236" s="188"/>
      <c r="DCM236" s="188"/>
      <c r="DCN236" s="188"/>
      <c r="DCO236" s="188"/>
      <c r="DCP236" s="188"/>
      <c r="DCQ236" s="188"/>
      <c r="DCR236" s="188"/>
      <c r="DCS236" s="188"/>
      <c r="DCT236" s="188"/>
      <c r="DCU236" s="188"/>
      <c r="DCV236" s="188"/>
      <c r="DCW236" s="188"/>
      <c r="DCX236" s="188"/>
      <c r="DCY236" s="188"/>
      <c r="DCZ236" s="188"/>
      <c r="DDA236" s="188"/>
      <c r="DDB236" s="188"/>
      <c r="DDC236" s="188"/>
      <c r="DDD236" s="188"/>
      <c r="DDE236" s="188"/>
      <c r="DDF236" s="188"/>
      <c r="DDG236" s="188"/>
      <c r="DDH236" s="188"/>
      <c r="DDI236" s="188"/>
      <c r="DDJ236" s="188"/>
      <c r="DDK236" s="188"/>
      <c r="DDL236" s="188"/>
      <c r="DDM236" s="188"/>
      <c r="DDN236" s="188"/>
      <c r="DDO236" s="188"/>
      <c r="DDP236" s="188"/>
      <c r="DDQ236" s="188"/>
      <c r="DDR236" s="188"/>
      <c r="DDS236" s="188"/>
      <c r="DDT236" s="188"/>
      <c r="DDU236" s="188"/>
      <c r="DDV236" s="188"/>
      <c r="DDW236" s="188"/>
      <c r="DDX236" s="188"/>
      <c r="DDY236" s="188"/>
      <c r="DDZ236" s="188"/>
      <c r="DEA236" s="188"/>
      <c r="DEB236" s="188"/>
      <c r="DEC236" s="188"/>
      <c r="DED236" s="188"/>
      <c r="DEE236" s="188"/>
      <c r="DEF236" s="188"/>
      <c r="DEG236" s="188"/>
      <c r="DEH236" s="188"/>
      <c r="DEI236" s="188"/>
      <c r="DEJ236" s="188"/>
      <c r="DEK236" s="188"/>
      <c r="DEL236" s="188"/>
      <c r="DEM236" s="188"/>
      <c r="DEN236" s="188"/>
      <c r="DEO236" s="188"/>
      <c r="DEP236" s="188"/>
      <c r="DEQ236" s="188"/>
      <c r="DER236" s="188"/>
      <c r="DES236" s="188"/>
      <c r="DET236" s="188"/>
      <c r="DEU236" s="188"/>
      <c r="DEV236" s="188"/>
      <c r="DEW236" s="188"/>
      <c r="DEX236" s="188"/>
      <c r="DEY236" s="188"/>
      <c r="DEZ236" s="188"/>
      <c r="DFA236" s="188"/>
      <c r="DFB236" s="188"/>
      <c r="DFC236" s="188"/>
      <c r="DFD236" s="188"/>
      <c r="DFE236" s="188"/>
      <c r="DFF236" s="188"/>
      <c r="DFG236" s="188"/>
      <c r="DFH236" s="188"/>
      <c r="DFI236" s="188"/>
      <c r="DFJ236" s="188"/>
      <c r="DFK236" s="188"/>
      <c r="DFL236" s="188"/>
      <c r="DFM236" s="188"/>
      <c r="DFN236" s="188"/>
      <c r="DFO236" s="188"/>
      <c r="DFP236" s="188"/>
      <c r="DFQ236" s="188"/>
      <c r="DFR236" s="188"/>
      <c r="DFS236" s="188"/>
      <c r="DFT236" s="188"/>
      <c r="DFU236" s="188"/>
      <c r="DFV236" s="188"/>
      <c r="DFW236" s="188"/>
      <c r="DFX236" s="188"/>
      <c r="DFY236" s="188"/>
      <c r="DFZ236" s="188"/>
      <c r="DGA236" s="188"/>
      <c r="DGB236" s="188"/>
      <c r="DGC236" s="188"/>
      <c r="DGD236" s="188"/>
      <c r="DGE236" s="188"/>
      <c r="DGF236" s="188"/>
      <c r="DGG236" s="188"/>
      <c r="DGH236" s="188"/>
      <c r="DGI236" s="188"/>
      <c r="DGJ236" s="188"/>
      <c r="DGK236" s="188"/>
      <c r="DGL236" s="188"/>
      <c r="DGM236" s="188"/>
      <c r="DGN236" s="188"/>
      <c r="DGO236" s="188"/>
      <c r="DGP236" s="188"/>
      <c r="DGQ236" s="188"/>
      <c r="DGR236" s="188"/>
      <c r="DGS236" s="188"/>
      <c r="DGT236" s="188"/>
      <c r="DGU236" s="188"/>
      <c r="DGV236" s="188"/>
      <c r="DGW236" s="188"/>
      <c r="DGX236" s="188"/>
      <c r="DGY236" s="188"/>
      <c r="DGZ236" s="188"/>
      <c r="DHA236" s="188"/>
      <c r="DHB236" s="188"/>
      <c r="DHC236" s="188"/>
      <c r="DHD236" s="188"/>
      <c r="DHE236" s="188"/>
      <c r="DHF236" s="188"/>
      <c r="DHG236" s="188"/>
      <c r="DHH236" s="188"/>
      <c r="DHI236" s="188"/>
      <c r="DHJ236" s="188"/>
      <c r="DHK236" s="188"/>
      <c r="DHL236" s="188"/>
      <c r="DHM236" s="188"/>
      <c r="DHN236" s="188"/>
      <c r="DHO236" s="188"/>
      <c r="DHP236" s="188"/>
      <c r="DHQ236" s="188"/>
      <c r="DHR236" s="188"/>
      <c r="DHS236" s="188"/>
      <c r="DHT236" s="188"/>
      <c r="DHU236" s="188"/>
      <c r="DHV236" s="188"/>
      <c r="DHW236" s="188"/>
      <c r="DHX236" s="188"/>
      <c r="DHY236" s="188"/>
      <c r="DHZ236" s="188"/>
      <c r="DIA236" s="188"/>
      <c r="DIB236" s="188"/>
      <c r="DIC236" s="188"/>
      <c r="DID236" s="188"/>
      <c r="DIE236" s="188"/>
      <c r="DIF236" s="188"/>
      <c r="DIG236" s="188"/>
      <c r="DIH236" s="188"/>
      <c r="DII236" s="188"/>
      <c r="DIJ236" s="188"/>
      <c r="DIK236" s="188"/>
      <c r="DIL236" s="188"/>
      <c r="DIM236" s="188"/>
      <c r="DIN236" s="188"/>
      <c r="DIO236" s="188"/>
      <c r="DIP236" s="188"/>
      <c r="DIQ236" s="188"/>
      <c r="DIR236" s="188"/>
      <c r="DIS236" s="188"/>
      <c r="DIT236" s="188"/>
      <c r="DIU236" s="188"/>
      <c r="DIV236" s="188"/>
      <c r="DIW236" s="188"/>
      <c r="DIX236" s="188"/>
      <c r="DIY236" s="188"/>
      <c r="DIZ236" s="188"/>
      <c r="DJA236" s="188"/>
      <c r="DJB236" s="188"/>
      <c r="DJC236" s="188"/>
      <c r="DJD236" s="188"/>
      <c r="DJE236" s="188"/>
      <c r="DJF236" s="188"/>
      <c r="DJG236" s="188"/>
      <c r="DJH236" s="188"/>
      <c r="DJI236" s="188"/>
      <c r="DJJ236" s="188"/>
      <c r="DJK236" s="188"/>
      <c r="DJL236" s="188"/>
      <c r="DJM236" s="188"/>
      <c r="DJN236" s="188"/>
      <c r="DJO236" s="188"/>
      <c r="DJP236" s="188"/>
      <c r="DJQ236" s="188"/>
      <c r="DJR236" s="188"/>
      <c r="DJS236" s="188"/>
      <c r="DJT236" s="188"/>
      <c r="DJU236" s="188"/>
      <c r="DJV236" s="188"/>
      <c r="DJW236" s="188"/>
      <c r="DJX236" s="188"/>
      <c r="DJY236" s="188"/>
      <c r="DJZ236" s="188"/>
      <c r="DKA236" s="188"/>
      <c r="DKB236" s="188"/>
      <c r="DKC236" s="188"/>
      <c r="DKD236" s="188"/>
      <c r="DKE236" s="188"/>
      <c r="DKF236" s="188"/>
      <c r="DKG236" s="188"/>
      <c r="DKH236" s="188"/>
      <c r="DKI236" s="188"/>
      <c r="DKJ236" s="188"/>
      <c r="DKK236" s="188"/>
      <c r="DKL236" s="188"/>
      <c r="DKM236" s="188"/>
      <c r="DKN236" s="188"/>
      <c r="DKO236" s="188"/>
      <c r="DKP236" s="188"/>
      <c r="DKQ236" s="188"/>
      <c r="DKR236" s="188"/>
      <c r="DKS236" s="188"/>
      <c r="DKT236" s="188"/>
      <c r="DKU236" s="188"/>
      <c r="DKV236" s="188"/>
      <c r="DKW236" s="188"/>
      <c r="DKX236" s="188"/>
      <c r="DKY236" s="188"/>
      <c r="DKZ236" s="188"/>
      <c r="DLA236" s="188"/>
      <c r="DLB236" s="188"/>
      <c r="DLC236" s="188"/>
      <c r="DLD236" s="188"/>
      <c r="DLE236" s="188"/>
      <c r="DLF236" s="188"/>
      <c r="DLG236" s="188"/>
      <c r="DLH236" s="188"/>
      <c r="DLI236" s="188"/>
      <c r="DLJ236" s="188"/>
      <c r="DLK236" s="188"/>
      <c r="DLL236" s="188"/>
      <c r="DLM236" s="188"/>
      <c r="DLN236" s="188"/>
      <c r="DLO236" s="188"/>
      <c r="DLP236" s="188"/>
      <c r="DLQ236" s="188"/>
      <c r="DLR236" s="188"/>
      <c r="DLS236" s="188"/>
      <c r="DLT236" s="188"/>
      <c r="DLU236" s="188"/>
      <c r="DLV236" s="188"/>
      <c r="DLW236" s="188"/>
      <c r="DLX236" s="188"/>
      <c r="DLY236" s="188"/>
      <c r="DLZ236" s="188"/>
      <c r="DMA236" s="188"/>
      <c r="DMB236" s="188"/>
      <c r="DMC236" s="188"/>
      <c r="DMD236" s="188"/>
      <c r="DME236" s="188"/>
      <c r="DMF236" s="188"/>
      <c r="DMG236" s="188"/>
      <c r="DMH236" s="188"/>
      <c r="DMI236" s="188"/>
      <c r="DMJ236" s="188"/>
      <c r="DMK236" s="188"/>
      <c r="DML236" s="188"/>
      <c r="DMM236" s="188"/>
      <c r="DMN236" s="188"/>
      <c r="DMO236" s="188"/>
      <c r="DMP236" s="188"/>
      <c r="DMQ236" s="188"/>
      <c r="DMR236" s="188"/>
      <c r="DMS236" s="188"/>
      <c r="DMT236" s="188"/>
      <c r="DMU236" s="188"/>
      <c r="DMV236" s="188"/>
      <c r="DMW236" s="188"/>
      <c r="DMX236" s="188"/>
      <c r="DMY236" s="188"/>
      <c r="DMZ236" s="188"/>
      <c r="DNA236" s="188"/>
      <c r="DNB236" s="188"/>
      <c r="DNC236" s="188"/>
      <c r="DND236" s="188"/>
      <c r="DNE236" s="188"/>
      <c r="DNF236" s="188"/>
      <c r="DNG236" s="188"/>
      <c r="DNH236" s="188"/>
      <c r="DNI236" s="188"/>
      <c r="DNJ236" s="188"/>
      <c r="DNK236" s="188"/>
      <c r="DNL236" s="188"/>
      <c r="DNM236" s="188"/>
      <c r="DNN236" s="188"/>
      <c r="DNO236" s="188"/>
      <c r="DNP236" s="188"/>
      <c r="DNQ236" s="188"/>
      <c r="DNR236" s="188"/>
      <c r="DNS236" s="188"/>
      <c r="DNT236" s="188"/>
      <c r="DNU236" s="188"/>
      <c r="DNV236" s="188"/>
      <c r="DNW236" s="188"/>
      <c r="DNX236" s="188"/>
      <c r="DNY236" s="188"/>
      <c r="DNZ236" s="188"/>
      <c r="DOA236" s="188"/>
      <c r="DOB236" s="188"/>
      <c r="DOC236" s="188"/>
      <c r="DOD236" s="188"/>
      <c r="DOE236" s="188"/>
      <c r="DOF236" s="188"/>
      <c r="DOG236" s="188"/>
      <c r="DOH236" s="188"/>
      <c r="DOI236" s="188"/>
      <c r="DOJ236" s="188"/>
      <c r="DOK236" s="188"/>
      <c r="DOL236" s="188"/>
      <c r="DOM236" s="188"/>
      <c r="DON236" s="188"/>
      <c r="DOO236" s="188"/>
      <c r="DOP236" s="188"/>
      <c r="DOQ236" s="188"/>
      <c r="DOR236" s="188"/>
      <c r="DOS236" s="188"/>
      <c r="DOT236" s="188"/>
      <c r="DOU236" s="188"/>
      <c r="DOV236" s="188"/>
      <c r="DOW236" s="188"/>
      <c r="DOX236" s="188"/>
      <c r="DOY236" s="188"/>
      <c r="DOZ236" s="188"/>
      <c r="DPA236" s="188"/>
      <c r="DPB236" s="188"/>
      <c r="DPC236" s="188"/>
      <c r="DPD236" s="188"/>
      <c r="DPE236" s="188"/>
      <c r="DPF236" s="188"/>
      <c r="DPG236" s="188"/>
      <c r="DPH236" s="188"/>
      <c r="DPI236" s="188"/>
      <c r="DPJ236" s="188"/>
      <c r="DPK236" s="188"/>
      <c r="DPL236" s="188"/>
      <c r="DPM236" s="188"/>
      <c r="DPN236" s="188"/>
      <c r="DPO236" s="188"/>
      <c r="DPP236" s="188"/>
      <c r="DPQ236" s="188"/>
      <c r="DPR236" s="188"/>
      <c r="DPS236" s="188"/>
      <c r="DPT236" s="188"/>
      <c r="DPU236" s="188"/>
      <c r="DPV236" s="188"/>
      <c r="DPW236" s="188"/>
      <c r="DPX236" s="188"/>
      <c r="DPY236" s="188"/>
      <c r="DPZ236" s="188"/>
      <c r="DQA236" s="188"/>
      <c r="DQB236" s="188"/>
      <c r="DQC236" s="188"/>
      <c r="DQD236" s="188"/>
      <c r="DQE236" s="188"/>
      <c r="DQF236" s="188"/>
      <c r="DQG236" s="188"/>
      <c r="DQH236" s="188"/>
      <c r="DQI236" s="188"/>
      <c r="DQJ236" s="188"/>
      <c r="DQK236" s="188"/>
      <c r="DQL236" s="188"/>
      <c r="DQM236" s="188"/>
      <c r="DQN236" s="188"/>
      <c r="DQO236" s="188"/>
      <c r="DQP236" s="188"/>
      <c r="DQQ236" s="188"/>
      <c r="DQR236" s="188"/>
      <c r="DQS236" s="188"/>
      <c r="DQT236" s="188"/>
      <c r="DQU236" s="188"/>
      <c r="DQV236" s="188"/>
      <c r="DQW236" s="188"/>
      <c r="DQX236" s="188"/>
      <c r="DQY236" s="188"/>
      <c r="DQZ236" s="188"/>
      <c r="DRA236" s="188"/>
      <c r="DRB236" s="188"/>
      <c r="DRC236" s="188"/>
      <c r="DRD236" s="188"/>
      <c r="DRE236" s="188"/>
      <c r="DRF236" s="188"/>
      <c r="DRG236" s="188"/>
      <c r="DRH236" s="188"/>
      <c r="DRI236" s="188"/>
      <c r="DRJ236" s="188"/>
      <c r="DRK236" s="188"/>
      <c r="DRL236" s="188"/>
      <c r="DRM236" s="188"/>
      <c r="DRN236" s="188"/>
      <c r="DRO236" s="188"/>
      <c r="DRP236" s="188"/>
      <c r="DRQ236" s="188"/>
      <c r="DRR236" s="188"/>
      <c r="DRS236" s="188"/>
      <c r="DRT236" s="188"/>
      <c r="DRU236" s="188"/>
      <c r="DRV236" s="188"/>
      <c r="DRW236" s="188"/>
      <c r="DRX236" s="188"/>
      <c r="DRY236" s="188"/>
      <c r="DRZ236" s="188"/>
      <c r="DSA236" s="188"/>
      <c r="DSB236" s="188"/>
      <c r="DSC236" s="188"/>
      <c r="DSD236" s="188"/>
      <c r="DSE236" s="188"/>
      <c r="DSF236" s="188"/>
      <c r="DSG236" s="188"/>
      <c r="DSH236" s="188"/>
      <c r="DSI236" s="188"/>
      <c r="DSJ236" s="188"/>
      <c r="DSK236" s="188"/>
      <c r="DSL236" s="188"/>
      <c r="DSM236" s="188"/>
      <c r="DSN236" s="188"/>
      <c r="DSO236" s="188"/>
      <c r="DSP236" s="188"/>
      <c r="DSQ236" s="188"/>
      <c r="DSR236" s="188"/>
      <c r="DSS236" s="188"/>
      <c r="DST236" s="188"/>
      <c r="DSU236" s="188"/>
      <c r="DSV236" s="188"/>
      <c r="DSW236" s="188"/>
      <c r="DSX236" s="188"/>
      <c r="DSY236" s="188"/>
      <c r="DSZ236" s="188"/>
      <c r="DTA236" s="188"/>
      <c r="DTB236" s="188"/>
      <c r="DTC236" s="188"/>
      <c r="DTD236" s="188"/>
      <c r="DTE236" s="188"/>
      <c r="DTF236" s="188"/>
      <c r="DTG236" s="188"/>
      <c r="DTH236" s="188"/>
      <c r="DTI236" s="188"/>
      <c r="DTJ236" s="188"/>
      <c r="DTK236" s="188"/>
      <c r="DTL236" s="188"/>
      <c r="DTM236" s="188"/>
      <c r="DTN236" s="188"/>
      <c r="DTO236" s="188"/>
      <c r="DTP236" s="188"/>
      <c r="DTQ236" s="188"/>
      <c r="DTR236" s="188"/>
      <c r="DTS236" s="188"/>
      <c r="DTT236" s="188"/>
      <c r="DTU236" s="188"/>
      <c r="DTV236" s="188"/>
      <c r="DTW236" s="188"/>
      <c r="DTX236" s="188"/>
      <c r="DTY236" s="188"/>
      <c r="DTZ236" s="188"/>
      <c r="DUA236" s="188"/>
      <c r="DUB236" s="188"/>
      <c r="DUC236" s="188"/>
      <c r="DUD236" s="188"/>
      <c r="DUE236" s="188"/>
      <c r="DUF236" s="188"/>
      <c r="DUG236" s="188"/>
      <c r="DUH236" s="188"/>
      <c r="DUI236" s="188"/>
      <c r="DUJ236" s="188"/>
      <c r="DUK236" s="188"/>
      <c r="DUL236" s="188"/>
      <c r="DUM236" s="188"/>
      <c r="DUN236" s="188"/>
      <c r="DUO236" s="188"/>
      <c r="DUP236" s="188"/>
      <c r="DUQ236" s="188"/>
      <c r="DUR236" s="188"/>
      <c r="DUS236" s="188"/>
      <c r="DUT236" s="188"/>
      <c r="DUU236" s="188"/>
      <c r="DUV236" s="188"/>
      <c r="DUW236" s="188"/>
      <c r="DUX236" s="188"/>
      <c r="DUY236" s="188"/>
      <c r="DUZ236" s="188"/>
      <c r="DVA236" s="188"/>
      <c r="DVB236" s="188"/>
      <c r="DVC236" s="188"/>
      <c r="DVD236" s="188"/>
      <c r="DVE236" s="188"/>
      <c r="DVF236" s="188"/>
      <c r="DVG236" s="188"/>
      <c r="DVH236" s="188"/>
      <c r="DVI236" s="188"/>
      <c r="DVJ236" s="188"/>
      <c r="DVK236" s="188"/>
      <c r="DVL236" s="188"/>
      <c r="DVM236" s="188"/>
      <c r="DVN236" s="188"/>
      <c r="DVO236" s="188"/>
      <c r="DVP236" s="188"/>
      <c r="DVQ236" s="188"/>
      <c r="DVR236" s="188"/>
      <c r="DVS236" s="188"/>
      <c r="DVT236" s="188"/>
      <c r="DVU236" s="188"/>
      <c r="DVV236" s="188"/>
      <c r="DVW236" s="188"/>
      <c r="DVX236" s="188"/>
      <c r="DVY236" s="188"/>
      <c r="DVZ236" s="188"/>
      <c r="DWA236" s="188"/>
      <c r="DWB236" s="188"/>
      <c r="DWC236" s="188"/>
      <c r="DWD236" s="188"/>
      <c r="DWE236" s="188"/>
      <c r="DWF236" s="188"/>
      <c r="DWG236" s="188"/>
      <c r="DWH236" s="188"/>
      <c r="DWI236" s="188"/>
      <c r="DWJ236" s="188"/>
      <c r="DWK236" s="188"/>
      <c r="DWL236" s="188"/>
      <c r="DWM236" s="188"/>
      <c r="DWN236" s="188"/>
      <c r="DWO236" s="188"/>
      <c r="DWP236" s="188"/>
      <c r="DWQ236" s="188"/>
      <c r="DWR236" s="188"/>
      <c r="DWS236" s="188"/>
      <c r="DWT236" s="188"/>
      <c r="DWU236" s="188"/>
      <c r="DWV236" s="188"/>
      <c r="DWW236" s="188"/>
      <c r="DWX236" s="188"/>
      <c r="DWY236" s="188"/>
      <c r="DWZ236" s="188"/>
      <c r="DXA236" s="188"/>
      <c r="DXB236" s="188"/>
      <c r="DXC236" s="188"/>
      <c r="DXD236" s="188"/>
      <c r="DXE236" s="188"/>
      <c r="DXF236" s="188"/>
      <c r="DXG236" s="188"/>
      <c r="DXH236" s="188"/>
      <c r="DXI236" s="188"/>
      <c r="DXJ236" s="188"/>
      <c r="DXK236" s="188"/>
      <c r="DXL236" s="188"/>
      <c r="DXM236" s="188"/>
      <c r="DXN236" s="188"/>
      <c r="DXO236" s="188"/>
      <c r="DXP236" s="188"/>
      <c r="DXQ236" s="188"/>
      <c r="DXR236" s="188"/>
      <c r="DXS236" s="188"/>
      <c r="DXT236" s="188"/>
      <c r="DXU236" s="188"/>
      <c r="DXV236" s="188"/>
      <c r="DXW236" s="188"/>
      <c r="DXX236" s="188"/>
      <c r="DXY236" s="188"/>
      <c r="DXZ236" s="188"/>
      <c r="DYA236" s="188"/>
      <c r="DYB236" s="188"/>
      <c r="DYC236" s="188"/>
      <c r="DYD236" s="188"/>
      <c r="DYE236" s="188"/>
      <c r="DYF236" s="188"/>
      <c r="DYG236" s="188"/>
      <c r="DYH236" s="188"/>
      <c r="DYI236" s="188"/>
      <c r="DYJ236" s="188"/>
      <c r="DYK236" s="188"/>
      <c r="DYL236" s="188"/>
      <c r="DYM236" s="188"/>
      <c r="DYN236" s="188"/>
      <c r="DYO236" s="188"/>
      <c r="DYP236" s="188"/>
      <c r="DYQ236" s="188"/>
      <c r="DYR236" s="188"/>
      <c r="DYS236" s="188"/>
      <c r="DYT236" s="188"/>
      <c r="DYU236" s="188"/>
      <c r="DYV236" s="188"/>
      <c r="DYW236" s="188"/>
      <c r="DYX236" s="188"/>
      <c r="DYY236" s="188"/>
      <c r="DYZ236" s="188"/>
      <c r="DZA236" s="188"/>
      <c r="DZB236" s="188"/>
      <c r="DZC236" s="188"/>
      <c r="DZD236" s="188"/>
      <c r="DZE236" s="188"/>
      <c r="DZF236" s="188"/>
      <c r="DZG236" s="188"/>
      <c r="DZH236" s="188"/>
      <c r="DZI236" s="188"/>
      <c r="DZJ236" s="188"/>
      <c r="DZK236" s="188"/>
      <c r="DZL236" s="188"/>
      <c r="DZM236" s="188"/>
      <c r="DZN236" s="188"/>
      <c r="DZO236" s="188"/>
      <c r="DZP236" s="188"/>
      <c r="DZQ236" s="188"/>
      <c r="DZR236" s="188"/>
      <c r="DZS236" s="188"/>
      <c r="DZT236" s="188"/>
      <c r="DZU236" s="188"/>
      <c r="DZV236" s="188"/>
      <c r="DZW236" s="188"/>
      <c r="DZX236" s="188"/>
      <c r="DZY236" s="188"/>
      <c r="DZZ236" s="188"/>
      <c r="EAA236" s="188"/>
      <c r="EAB236" s="188"/>
      <c r="EAC236" s="188"/>
      <c r="EAD236" s="188"/>
      <c r="EAE236" s="188"/>
      <c r="EAF236" s="188"/>
      <c r="EAG236" s="188"/>
      <c r="EAH236" s="188"/>
      <c r="EAI236" s="188"/>
      <c r="EAJ236" s="188"/>
      <c r="EAK236" s="188"/>
      <c r="EAL236" s="188"/>
      <c r="EAM236" s="188"/>
      <c r="EAN236" s="188"/>
      <c r="EAO236" s="188"/>
      <c r="EAP236" s="188"/>
      <c r="EAQ236" s="188"/>
      <c r="EAR236" s="188"/>
      <c r="EAS236" s="188"/>
      <c r="EAT236" s="188"/>
      <c r="EAU236" s="188"/>
      <c r="EAV236" s="188"/>
      <c r="EAW236" s="188"/>
      <c r="EAX236" s="188"/>
      <c r="EAY236" s="188"/>
      <c r="EAZ236" s="188"/>
      <c r="EBA236" s="188"/>
      <c r="EBB236" s="188"/>
      <c r="EBC236" s="188"/>
      <c r="EBD236" s="188"/>
      <c r="EBE236" s="188"/>
      <c r="EBF236" s="188"/>
      <c r="EBG236" s="188"/>
      <c r="EBH236" s="188"/>
      <c r="EBI236" s="188"/>
      <c r="EBJ236" s="188"/>
      <c r="EBK236" s="188"/>
      <c r="EBL236" s="188"/>
      <c r="EBM236" s="188"/>
      <c r="EBN236" s="188"/>
      <c r="EBO236" s="188"/>
      <c r="EBP236" s="188"/>
      <c r="EBQ236" s="188"/>
      <c r="EBR236" s="188"/>
      <c r="EBS236" s="188"/>
      <c r="EBT236" s="188"/>
      <c r="EBU236" s="188"/>
      <c r="EBV236" s="188"/>
      <c r="EBW236" s="188"/>
      <c r="EBX236" s="188"/>
      <c r="EBY236" s="188"/>
      <c r="EBZ236" s="188"/>
      <c r="ECA236" s="188"/>
      <c r="ECB236" s="188"/>
      <c r="ECC236" s="188"/>
      <c r="ECD236" s="188"/>
      <c r="ECE236" s="188"/>
      <c r="ECF236" s="188"/>
      <c r="ECG236" s="188"/>
      <c r="ECH236" s="188"/>
      <c r="ECI236" s="188"/>
      <c r="ECJ236" s="188"/>
      <c r="ECK236" s="188"/>
      <c r="ECL236" s="188"/>
      <c r="ECM236" s="188"/>
      <c r="ECN236" s="188"/>
      <c r="ECO236" s="188"/>
      <c r="ECP236" s="188"/>
      <c r="ECQ236" s="188"/>
      <c r="ECR236" s="188"/>
      <c r="ECS236" s="188"/>
      <c r="ECT236" s="188"/>
      <c r="ECU236" s="188"/>
      <c r="ECV236" s="188"/>
      <c r="ECW236" s="188"/>
      <c r="ECX236" s="188"/>
      <c r="ECY236" s="188"/>
      <c r="ECZ236" s="188"/>
      <c r="EDA236" s="188"/>
      <c r="EDB236" s="188"/>
      <c r="EDC236" s="188"/>
      <c r="EDD236" s="188"/>
      <c r="EDE236" s="188"/>
      <c r="EDF236" s="188"/>
      <c r="EDG236" s="188"/>
      <c r="EDH236" s="188"/>
      <c r="EDI236" s="188"/>
      <c r="EDJ236" s="188"/>
      <c r="EDK236" s="188"/>
      <c r="EDL236" s="188"/>
      <c r="EDM236" s="188"/>
      <c r="EDN236" s="188"/>
      <c r="EDO236" s="188"/>
      <c r="EDP236" s="188"/>
      <c r="EDQ236" s="188"/>
      <c r="EDR236" s="188"/>
      <c r="EDS236" s="188"/>
      <c r="EDT236" s="188"/>
      <c r="EDU236" s="188"/>
      <c r="EDV236" s="188"/>
      <c r="EDW236" s="188"/>
      <c r="EDX236" s="188"/>
      <c r="EDY236" s="188"/>
      <c r="EDZ236" s="188"/>
      <c r="EEA236" s="188"/>
      <c r="EEB236" s="188"/>
      <c r="EEC236" s="188"/>
      <c r="EED236" s="188"/>
      <c r="EEE236" s="188"/>
      <c r="EEF236" s="188"/>
      <c r="EEG236" s="188"/>
      <c r="EEH236" s="188"/>
      <c r="EEI236" s="188"/>
      <c r="EEJ236" s="188"/>
      <c r="EEK236" s="188"/>
      <c r="EEL236" s="188"/>
      <c r="EEM236" s="188"/>
      <c r="EEN236" s="188"/>
      <c r="EEO236" s="188"/>
      <c r="EEP236" s="188"/>
      <c r="EEQ236" s="188"/>
      <c r="EER236" s="188"/>
      <c r="EES236" s="188"/>
      <c r="EET236" s="188"/>
      <c r="EEU236" s="188"/>
      <c r="EEV236" s="188"/>
      <c r="EEW236" s="188"/>
      <c r="EEX236" s="188"/>
      <c r="EEY236" s="188"/>
      <c r="EEZ236" s="188"/>
      <c r="EFA236" s="188"/>
      <c r="EFB236" s="188"/>
      <c r="EFC236" s="188"/>
      <c r="EFD236" s="188"/>
      <c r="EFE236" s="188"/>
      <c r="EFF236" s="188"/>
      <c r="EFG236" s="188"/>
      <c r="EFH236" s="188"/>
      <c r="EFI236" s="188"/>
      <c r="EFJ236" s="188"/>
      <c r="EFK236" s="188"/>
      <c r="EFL236" s="188"/>
      <c r="EFM236" s="188"/>
      <c r="EFN236" s="188"/>
      <c r="EFO236" s="188"/>
      <c r="EFP236" s="188"/>
      <c r="EFQ236" s="188"/>
      <c r="EFR236" s="188"/>
      <c r="EFS236" s="188"/>
      <c r="EFT236" s="188"/>
      <c r="EFU236" s="188"/>
      <c r="EFV236" s="188"/>
      <c r="EFW236" s="188"/>
      <c r="EFX236" s="188"/>
      <c r="EFY236" s="188"/>
      <c r="EFZ236" s="188"/>
      <c r="EGA236" s="188"/>
      <c r="EGB236" s="188"/>
      <c r="EGC236" s="188"/>
      <c r="EGD236" s="188"/>
      <c r="EGE236" s="188"/>
      <c r="EGF236" s="188"/>
      <c r="EGG236" s="188"/>
      <c r="EGH236" s="188"/>
      <c r="EGI236" s="188"/>
      <c r="EGJ236" s="188"/>
      <c r="EGK236" s="188"/>
      <c r="EGL236" s="188"/>
      <c r="EGM236" s="188"/>
      <c r="EGN236" s="188"/>
      <c r="EGO236" s="188"/>
      <c r="EGP236" s="188"/>
      <c r="EGQ236" s="188"/>
      <c r="EGR236" s="188"/>
      <c r="EGS236" s="188"/>
      <c r="EGT236" s="188"/>
      <c r="EGU236" s="188"/>
      <c r="EGV236" s="188"/>
      <c r="EGW236" s="188"/>
      <c r="EGX236" s="188"/>
      <c r="EGY236" s="188"/>
      <c r="EGZ236" s="188"/>
      <c r="EHA236" s="188"/>
      <c r="EHB236" s="188"/>
      <c r="EHC236" s="188"/>
      <c r="EHD236" s="188"/>
      <c r="EHE236" s="188"/>
      <c r="EHF236" s="188"/>
      <c r="EHG236" s="188"/>
      <c r="EHH236" s="188"/>
      <c r="EHI236" s="188"/>
      <c r="EHJ236" s="188"/>
      <c r="EHK236" s="188"/>
      <c r="EHL236" s="188"/>
      <c r="EHM236" s="188"/>
      <c r="EHN236" s="188"/>
      <c r="EHO236" s="188"/>
      <c r="EHP236" s="188"/>
      <c r="EHQ236" s="188"/>
      <c r="EHR236" s="188"/>
      <c r="EHS236" s="188"/>
      <c r="EHT236" s="188"/>
      <c r="EHU236" s="188"/>
      <c r="EHV236" s="188"/>
      <c r="EHW236" s="188"/>
      <c r="EHX236" s="188"/>
      <c r="EHY236" s="188"/>
      <c r="EHZ236" s="188"/>
      <c r="EIA236" s="188"/>
      <c r="EIB236" s="188"/>
      <c r="EIC236" s="188"/>
      <c r="EID236" s="188"/>
      <c r="EIE236" s="188"/>
      <c r="EIF236" s="188"/>
      <c r="EIG236" s="188"/>
      <c r="EIH236" s="188"/>
      <c r="EII236" s="188"/>
      <c r="EIJ236" s="188"/>
      <c r="EIK236" s="188"/>
      <c r="EIL236" s="188"/>
      <c r="EIM236" s="188"/>
      <c r="EIN236" s="188"/>
      <c r="EIO236" s="188"/>
      <c r="EIP236" s="188"/>
      <c r="EIQ236" s="188"/>
      <c r="EIR236" s="188"/>
      <c r="EIS236" s="188"/>
      <c r="EIT236" s="188"/>
      <c r="EIU236" s="188"/>
      <c r="EIV236" s="188"/>
      <c r="EIW236" s="188"/>
      <c r="EIX236" s="188"/>
      <c r="EIY236" s="188"/>
      <c r="EIZ236" s="188"/>
      <c r="EJA236" s="188"/>
      <c r="EJB236" s="188"/>
      <c r="EJC236" s="188"/>
      <c r="EJD236" s="188"/>
      <c r="EJE236" s="188"/>
      <c r="EJF236" s="188"/>
      <c r="EJG236" s="188"/>
      <c r="EJH236" s="188"/>
      <c r="EJI236" s="188"/>
      <c r="EJJ236" s="188"/>
      <c r="EJK236" s="188"/>
      <c r="EJL236" s="188"/>
      <c r="EJM236" s="188"/>
      <c r="EJN236" s="188"/>
      <c r="EJO236" s="188"/>
      <c r="EJP236" s="188"/>
      <c r="EJQ236" s="188"/>
      <c r="EJR236" s="188"/>
      <c r="EJS236" s="188"/>
      <c r="EJT236" s="188"/>
      <c r="EJU236" s="188"/>
      <c r="EJV236" s="188"/>
      <c r="EJW236" s="188"/>
      <c r="EJX236" s="188"/>
      <c r="EJY236" s="188"/>
      <c r="EJZ236" s="188"/>
      <c r="EKA236" s="188"/>
      <c r="EKB236" s="188"/>
      <c r="EKC236" s="188"/>
      <c r="EKD236" s="188"/>
      <c r="EKE236" s="188"/>
      <c r="EKF236" s="188"/>
      <c r="EKG236" s="188"/>
      <c r="EKH236" s="188"/>
      <c r="EKI236" s="188"/>
      <c r="EKJ236" s="188"/>
      <c r="EKK236" s="188"/>
      <c r="EKL236" s="188"/>
      <c r="EKM236" s="188"/>
      <c r="EKN236" s="188"/>
      <c r="EKO236" s="188"/>
      <c r="EKP236" s="188"/>
      <c r="EKQ236" s="188"/>
      <c r="EKR236" s="188"/>
      <c r="EKS236" s="188"/>
      <c r="EKT236" s="188"/>
      <c r="EKU236" s="188"/>
      <c r="EKV236" s="188"/>
      <c r="EKW236" s="188"/>
      <c r="EKX236" s="188"/>
      <c r="EKY236" s="188"/>
      <c r="EKZ236" s="188"/>
      <c r="ELA236" s="188"/>
      <c r="ELB236" s="188"/>
      <c r="ELC236" s="188"/>
      <c r="ELD236" s="188"/>
      <c r="ELE236" s="188"/>
      <c r="ELF236" s="188"/>
      <c r="ELG236" s="188"/>
      <c r="ELH236" s="188"/>
      <c r="ELI236" s="188"/>
      <c r="ELJ236" s="188"/>
      <c r="ELK236" s="188"/>
      <c r="ELL236" s="188"/>
      <c r="ELM236" s="188"/>
      <c r="ELN236" s="188"/>
      <c r="ELO236" s="188"/>
      <c r="ELP236" s="188"/>
      <c r="ELQ236" s="188"/>
      <c r="ELR236" s="188"/>
      <c r="ELS236" s="188"/>
      <c r="ELT236" s="188"/>
      <c r="ELU236" s="188"/>
      <c r="ELV236" s="188"/>
      <c r="ELW236" s="188"/>
      <c r="ELX236" s="188"/>
      <c r="ELY236" s="188"/>
      <c r="ELZ236" s="188"/>
      <c r="EMA236" s="188"/>
      <c r="EMB236" s="188"/>
      <c r="EMC236" s="188"/>
      <c r="EMD236" s="188"/>
      <c r="EME236" s="188"/>
      <c r="EMF236" s="188"/>
      <c r="EMG236" s="188"/>
      <c r="EMH236" s="188"/>
      <c r="EMI236" s="188"/>
      <c r="EMJ236" s="188"/>
      <c r="EMK236" s="188"/>
      <c r="EML236" s="188"/>
      <c r="EMM236" s="188"/>
      <c r="EMN236" s="188"/>
      <c r="EMO236" s="188"/>
      <c r="EMP236" s="188"/>
      <c r="EMQ236" s="188"/>
      <c r="EMR236" s="188"/>
      <c r="EMS236" s="188"/>
      <c r="EMT236" s="188"/>
      <c r="EMU236" s="188"/>
      <c r="EMV236" s="188"/>
      <c r="EMW236" s="188"/>
      <c r="EMX236" s="188"/>
      <c r="EMY236" s="188"/>
      <c r="EMZ236" s="188"/>
      <c r="ENA236" s="188"/>
      <c r="ENB236" s="188"/>
      <c r="ENC236" s="188"/>
      <c r="END236" s="188"/>
      <c r="ENE236" s="188"/>
      <c r="ENF236" s="188"/>
      <c r="ENG236" s="188"/>
      <c r="ENH236" s="188"/>
      <c r="ENI236" s="188"/>
      <c r="ENJ236" s="188"/>
      <c r="ENK236" s="188"/>
      <c r="ENL236" s="188"/>
      <c r="ENM236" s="188"/>
      <c r="ENN236" s="188"/>
      <c r="ENO236" s="188"/>
      <c r="ENP236" s="188"/>
      <c r="ENQ236" s="188"/>
      <c r="ENR236" s="188"/>
      <c r="ENS236" s="188"/>
      <c r="ENT236" s="188"/>
      <c r="ENU236" s="188"/>
      <c r="ENV236" s="188"/>
      <c r="ENW236" s="188"/>
      <c r="ENX236" s="188"/>
      <c r="ENY236" s="188"/>
      <c r="ENZ236" s="188"/>
      <c r="EOA236" s="188"/>
      <c r="EOB236" s="188"/>
      <c r="EOC236" s="188"/>
      <c r="EOD236" s="188"/>
      <c r="EOE236" s="188"/>
      <c r="EOF236" s="188"/>
      <c r="EOG236" s="188"/>
      <c r="EOH236" s="188"/>
      <c r="EOI236" s="188"/>
      <c r="EOJ236" s="188"/>
      <c r="EOK236" s="188"/>
      <c r="EOL236" s="188"/>
      <c r="EOM236" s="188"/>
      <c r="EON236" s="188"/>
      <c r="EOO236" s="188"/>
      <c r="EOP236" s="188"/>
      <c r="EOQ236" s="188"/>
      <c r="EOR236" s="188"/>
      <c r="EOS236" s="188"/>
      <c r="EOT236" s="188"/>
      <c r="EOU236" s="188"/>
      <c r="EOV236" s="188"/>
      <c r="EOW236" s="188"/>
      <c r="EOX236" s="188"/>
      <c r="EOY236" s="188"/>
      <c r="EOZ236" s="188"/>
      <c r="EPA236" s="188"/>
      <c r="EPB236" s="188"/>
      <c r="EPC236" s="188"/>
      <c r="EPD236" s="188"/>
      <c r="EPE236" s="188"/>
      <c r="EPF236" s="188"/>
      <c r="EPG236" s="188"/>
      <c r="EPH236" s="188"/>
      <c r="EPI236" s="188"/>
      <c r="EPJ236" s="188"/>
      <c r="EPK236" s="188"/>
      <c r="EPL236" s="188"/>
      <c r="EPM236" s="188"/>
      <c r="EPN236" s="188"/>
      <c r="EPO236" s="188"/>
      <c r="EPP236" s="188"/>
      <c r="EPQ236" s="188"/>
      <c r="EPR236" s="188"/>
      <c r="EPS236" s="188"/>
      <c r="EPT236" s="188"/>
      <c r="EPU236" s="188"/>
      <c r="EPV236" s="188"/>
      <c r="EPW236" s="188"/>
      <c r="EPX236" s="188"/>
      <c r="EPY236" s="188"/>
      <c r="EPZ236" s="188"/>
      <c r="EQA236" s="188"/>
      <c r="EQB236" s="188"/>
      <c r="EQC236" s="188"/>
      <c r="EQD236" s="188"/>
      <c r="EQE236" s="188"/>
      <c r="EQF236" s="188"/>
      <c r="EQG236" s="188"/>
      <c r="EQH236" s="188"/>
      <c r="EQI236" s="188"/>
      <c r="EQJ236" s="188"/>
      <c r="EQK236" s="188"/>
      <c r="EQL236" s="188"/>
      <c r="EQM236" s="188"/>
      <c r="EQN236" s="188"/>
      <c r="EQO236" s="188"/>
      <c r="EQP236" s="188"/>
      <c r="EQQ236" s="188"/>
      <c r="EQR236" s="188"/>
      <c r="EQS236" s="188"/>
      <c r="EQT236" s="188"/>
      <c r="EQU236" s="188"/>
      <c r="EQV236" s="188"/>
      <c r="EQW236" s="188"/>
      <c r="EQX236" s="188"/>
      <c r="EQY236" s="188"/>
      <c r="EQZ236" s="188"/>
      <c r="ERA236" s="188"/>
      <c r="ERB236" s="188"/>
      <c r="ERC236" s="188"/>
      <c r="ERD236" s="188"/>
      <c r="ERE236" s="188"/>
      <c r="ERF236" s="188"/>
      <c r="ERG236" s="188"/>
      <c r="ERH236" s="188"/>
      <c r="ERI236" s="188"/>
      <c r="ERJ236" s="188"/>
      <c r="ERK236" s="188"/>
      <c r="ERL236" s="188"/>
      <c r="ERM236" s="188"/>
      <c r="ERN236" s="188"/>
      <c r="ERO236" s="188"/>
      <c r="ERP236" s="188"/>
      <c r="ERQ236" s="188"/>
      <c r="ERR236" s="188"/>
      <c r="ERS236" s="188"/>
      <c r="ERT236" s="188"/>
      <c r="ERU236" s="188"/>
      <c r="ERV236" s="188"/>
      <c r="ERW236" s="188"/>
      <c r="ERX236" s="188"/>
      <c r="ERY236" s="188"/>
      <c r="ERZ236" s="188"/>
      <c r="ESA236" s="188"/>
      <c r="ESB236" s="188"/>
      <c r="ESC236" s="188"/>
      <c r="ESD236" s="188"/>
      <c r="ESE236" s="188"/>
      <c r="ESF236" s="188"/>
      <c r="ESG236" s="188"/>
      <c r="ESH236" s="188"/>
      <c r="ESI236" s="188"/>
      <c r="ESJ236" s="188"/>
      <c r="ESK236" s="188"/>
      <c r="ESL236" s="188"/>
      <c r="ESM236" s="188"/>
      <c r="ESN236" s="188"/>
      <c r="ESO236" s="188"/>
      <c r="ESP236" s="188"/>
      <c r="ESQ236" s="188"/>
      <c r="ESR236" s="188"/>
      <c r="ESS236" s="188"/>
      <c r="EST236" s="188"/>
      <c r="ESU236" s="188"/>
      <c r="ESV236" s="188"/>
      <c r="ESW236" s="188"/>
      <c r="ESX236" s="188"/>
      <c r="ESY236" s="188"/>
      <c r="ESZ236" s="188"/>
      <c r="ETA236" s="188"/>
      <c r="ETB236" s="188"/>
      <c r="ETC236" s="188"/>
      <c r="ETD236" s="188"/>
      <c r="ETE236" s="188"/>
      <c r="ETF236" s="188"/>
      <c r="ETG236" s="188"/>
      <c r="ETH236" s="188"/>
      <c r="ETI236" s="188"/>
      <c r="ETJ236" s="188"/>
      <c r="ETK236" s="188"/>
      <c r="ETL236" s="188"/>
      <c r="ETM236" s="188"/>
      <c r="ETN236" s="188"/>
      <c r="ETO236" s="188"/>
      <c r="ETP236" s="188"/>
      <c r="ETQ236" s="188"/>
      <c r="ETR236" s="188"/>
      <c r="ETS236" s="188"/>
      <c r="ETT236" s="188"/>
      <c r="ETU236" s="188"/>
      <c r="ETV236" s="188"/>
      <c r="ETW236" s="188"/>
      <c r="ETX236" s="188"/>
      <c r="ETY236" s="188"/>
      <c r="ETZ236" s="188"/>
      <c r="EUA236" s="188"/>
      <c r="EUB236" s="188"/>
      <c r="EUC236" s="188"/>
      <c r="EUD236" s="188"/>
      <c r="EUE236" s="188"/>
      <c r="EUF236" s="188"/>
      <c r="EUG236" s="188"/>
      <c r="EUH236" s="188"/>
      <c r="EUI236" s="188"/>
      <c r="EUJ236" s="188"/>
      <c r="EUK236" s="188"/>
      <c r="EUL236" s="188"/>
      <c r="EUM236" s="188"/>
      <c r="EUN236" s="188"/>
      <c r="EUO236" s="188"/>
      <c r="EUP236" s="188"/>
      <c r="EUQ236" s="188"/>
      <c r="EUR236" s="188"/>
      <c r="EUS236" s="188"/>
      <c r="EUT236" s="188"/>
      <c r="EUU236" s="188"/>
      <c r="EUV236" s="188"/>
      <c r="EUW236" s="188"/>
      <c r="EUX236" s="188"/>
      <c r="EUY236" s="188"/>
      <c r="EUZ236" s="188"/>
      <c r="EVA236" s="188"/>
      <c r="EVB236" s="188"/>
      <c r="EVC236" s="188"/>
      <c r="EVD236" s="188"/>
      <c r="EVE236" s="188"/>
      <c r="EVF236" s="188"/>
      <c r="EVG236" s="188"/>
      <c r="EVH236" s="188"/>
      <c r="EVI236" s="188"/>
      <c r="EVJ236" s="188"/>
      <c r="EVK236" s="188"/>
      <c r="EVL236" s="188"/>
      <c r="EVM236" s="188"/>
      <c r="EVN236" s="188"/>
      <c r="EVO236" s="188"/>
      <c r="EVP236" s="188"/>
      <c r="EVQ236" s="188"/>
      <c r="EVR236" s="188"/>
      <c r="EVS236" s="188"/>
      <c r="EVT236" s="188"/>
      <c r="EVU236" s="188"/>
      <c r="EVV236" s="188"/>
      <c r="EVW236" s="188"/>
      <c r="EVX236" s="188"/>
      <c r="EVY236" s="188"/>
      <c r="EVZ236" s="188"/>
      <c r="EWA236" s="188"/>
      <c r="EWB236" s="188"/>
      <c r="EWC236" s="188"/>
      <c r="EWD236" s="188"/>
      <c r="EWE236" s="188"/>
      <c r="EWF236" s="188"/>
      <c r="EWG236" s="188"/>
      <c r="EWH236" s="188"/>
      <c r="EWI236" s="188"/>
      <c r="EWJ236" s="188"/>
      <c r="EWK236" s="188"/>
      <c r="EWL236" s="188"/>
      <c r="EWM236" s="188"/>
      <c r="EWN236" s="188"/>
      <c r="EWO236" s="188"/>
      <c r="EWP236" s="188"/>
      <c r="EWQ236" s="188"/>
      <c r="EWR236" s="188"/>
      <c r="EWS236" s="188"/>
      <c r="EWT236" s="188"/>
      <c r="EWU236" s="188"/>
      <c r="EWV236" s="188"/>
      <c r="EWW236" s="188"/>
      <c r="EWX236" s="188"/>
      <c r="EWY236" s="188"/>
      <c r="EWZ236" s="188"/>
      <c r="EXA236" s="188"/>
      <c r="EXB236" s="188"/>
      <c r="EXC236" s="188"/>
      <c r="EXD236" s="188"/>
      <c r="EXE236" s="188"/>
      <c r="EXF236" s="188"/>
      <c r="EXG236" s="188"/>
      <c r="EXH236" s="188"/>
      <c r="EXI236" s="188"/>
      <c r="EXJ236" s="188"/>
      <c r="EXK236" s="188"/>
      <c r="EXL236" s="188"/>
      <c r="EXM236" s="188"/>
      <c r="EXN236" s="188"/>
      <c r="EXO236" s="188"/>
      <c r="EXP236" s="188"/>
      <c r="EXQ236" s="188"/>
      <c r="EXR236" s="188"/>
      <c r="EXS236" s="188"/>
      <c r="EXT236" s="188"/>
      <c r="EXU236" s="188"/>
      <c r="EXV236" s="188"/>
      <c r="EXW236" s="188"/>
      <c r="EXX236" s="188"/>
      <c r="EXY236" s="188"/>
      <c r="EXZ236" s="188"/>
      <c r="EYA236" s="188"/>
      <c r="EYB236" s="188"/>
      <c r="EYC236" s="188"/>
      <c r="EYD236" s="188"/>
      <c r="EYE236" s="188"/>
      <c r="EYF236" s="188"/>
      <c r="EYG236" s="188"/>
      <c r="EYH236" s="188"/>
      <c r="EYI236" s="188"/>
      <c r="EYJ236" s="188"/>
      <c r="EYK236" s="188"/>
      <c r="EYL236" s="188"/>
      <c r="EYM236" s="188"/>
      <c r="EYN236" s="188"/>
      <c r="EYO236" s="188"/>
      <c r="EYP236" s="188"/>
      <c r="EYQ236" s="188"/>
      <c r="EYR236" s="188"/>
      <c r="EYS236" s="188"/>
      <c r="EYT236" s="188"/>
      <c r="EYU236" s="188"/>
      <c r="EYV236" s="188"/>
      <c r="EYW236" s="188"/>
      <c r="EYX236" s="188"/>
      <c r="EYY236" s="188"/>
      <c r="EYZ236" s="188"/>
      <c r="EZA236" s="188"/>
      <c r="EZB236" s="188"/>
      <c r="EZC236" s="188"/>
      <c r="EZD236" s="188"/>
      <c r="EZE236" s="188"/>
      <c r="EZF236" s="188"/>
      <c r="EZG236" s="188"/>
      <c r="EZH236" s="188"/>
      <c r="EZI236" s="188"/>
      <c r="EZJ236" s="188"/>
      <c r="EZK236" s="188"/>
      <c r="EZL236" s="188"/>
      <c r="EZM236" s="188"/>
      <c r="EZN236" s="188"/>
      <c r="EZO236" s="188"/>
      <c r="EZP236" s="188"/>
      <c r="EZQ236" s="188"/>
      <c r="EZR236" s="188"/>
      <c r="EZS236" s="188"/>
      <c r="EZT236" s="188"/>
      <c r="EZU236" s="188"/>
      <c r="EZV236" s="188"/>
      <c r="EZW236" s="188"/>
      <c r="EZX236" s="188"/>
      <c r="EZY236" s="188"/>
      <c r="EZZ236" s="188"/>
      <c r="FAA236" s="188"/>
      <c r="FAB236" s="188"/>
      <c r="FAC236" s="188"/>
      <c r="FAD236" s="188"/>
      <c r="FAE236" s="188"/>
      <c r="FAF236" s="188"/>
      <c r="FAG236" s="188"/>
      <c r="FAH236" s="188"/>
      <c r="FAI236" s="188"/>
      <c r="FAJ236" s="188"/>
      <c r="FAK236" s="188"/>
      <c r="FAL236" s="188"/>
      <c r="FAM236" s="188"/>
      <c r="FAN236" s="188"/>
      <c r="FAO236" s="188"/>
      <c r="FAP236" s="188"/>
      <c r="FAQ236" s="188"/>
      <c r="FAR236" s="188"/>
      <c r="FAS236" s="188"/>
      <c r="FAT236" s="188"/>
      <c r="FAU236" s="188"/>
      <c r="FAV236" s="188"/>
      <c r="FAW236" s="188"/>
      <c r="FAX236" s="188"/>
      <c r="FAY236" s="188"/>
      <c r="FAZ236" s="188"/>
      <c r="FBA236" s="188"/>
      <c r="FBB236" s="188"/>
      <c r="FBC236" s="188"/>
      <c r="FBD236" s="188"/>
      <c r="FBE236" s="188"/>
      <c r="FBF236" s="188"/>
      <c r="FBG236" s="188"/>
      <c r="FBH236" s="188"/>
      <c r="FBI236" s="188"/>
      <c r="FBJ236" s="188"/>
      <c r="FBK236" s="188"/>
      <c r="FBL236" s="188"/>
      <c r="FBM236" s="188"/>
      <c r="FBN236" s="188"/>
      <c r="FBO236" s="188"/>
      <c r="FBP236" s="188"/>
      <c r="FBQ236" s="188"/>
      <c r="FBR236" s="188"/>
      <c r="FBS236" s="188"/>
      <c r="FBT236" s="188"/>
      <c r="FBU236" s="188"/>
      <c r="FBV236" s="188"/>
      <c r="FBW236" s="188"/>
      <c r="FBX236" s="188"/>
      <c r="FBY236" s="188"/>
      <c r="FBZ236" s="188"/>
      <c r="FCA236" s="188"/>
      <c r="FCB236" s="188"/>
      <c r="FCC236" s="188"/>
      <c r="FCD236" s="188"/>
      <c r="FCE236" s="188"/>
      <c r="FCF236" s="188"/>
      <c r="FCG236" s="188"/>
      <c r="FCH236" s="188"/>
      <c r="FCI236" s="188"/>
      <c r="FCJ236" s="188"/>
      <c r="FCK236" s="188"/>
      <c r="FCL236" s="188"/>
      <c r="FCM236" s="188"/>
      <c r="FCN236" s="188"/>
      <c r="FCO236" s="188"/>
      <c r="FCP236" s="188"/>
      <c r="FCQ236" s="188"/>
      <c r="FCR236" s="188"/>
      <c r="FCS236" s="188"/>
      <c r="FCT236" s="188"/>
      <c r="FCU236" s="188"/>
      <c r="FCV236" s="188"/>
      <c r="FCW236" s="188"/>
      <c r="FCX236" s="188"/>
      <c r="FCY236" s="188"/>
      <c r="FCZ236" s="188"/>
      <c r="FDA236" s="188"/>
      <c r="FDB236" s="188"/>
      <c r="FDC236" s="188"/>
      <c r="FDD236" s="188"/>
      <c r="FDE236" s="188"/>
      <c r="FDF236" s="188"/>
      <c r="FDG236" s="188"/>
      <c r="FDH236" s="188"/>
      <c r="FDI236" s="188"/>
      <c r="FDJ236" s="188"/>
      <c r="FDK236" s="188"/>
      <c r="FDL236" s="188"/>
      <c r="FDM236" s="188"/>
      <c r="FDN236" s="188"/>
      <c r="FDO236" s="188"/>
      <c r="FDP236" s="188"/>
      <c r="FDQ236" s="188"/>
      <c r="FDR236" s="188"/>
      <c r="FDS236" s="188"/>
      <c r="FDT236" s="188"/>
      <c r="FDU236" s="188"/>
      <c r="FDV236" s="188"/>
      <c r="FDW236" s="188"/>
      <c r="FDX236" s="188"/>
      <c r="FDY236" s="188"/>
      <c r="FDZ236" s="188"/>
      <c r="FEA236" s="188"/>
      <c r="FEB236" s="188"/>
      <c r="FEC236" s="188"/>
      <c r="FED236" s="188"/>
      <c r="FEE236" s="188"/>
      <c r="FEF236" s="188"/>
      <c r="FEG236" s="188"/>
      <c r="FEH236" s="188"/>
      <c r="FEI236" s="188"/>
      <c r="FEJ236" s="188"/>
      <c r="FEK236" s="188"/>
      <c r="FEL236" s="188"/>
      <c r="FEM236" s="188"/>
      <c r="FEN236" s="188"/>
      <c r="FEO236" s="188"/>
      <c r="FEP236" s="188"/>
      <c r="FEQ236" s="188"/>
      <c r="FER236" s="188"/>
      <c r="FES236" s="188"/>
      <c r="FET236" s="188"/>
      <c r="FEU236" s="188"/>
      <c r="FEV236" s="188"/>
      <c r="FEW236" s="188"/>
      <c r="FEX236" s="188"/>
      <c r="FEY236" s="188"/>
      <c r="FEZ236" s="188"/>
      <c r="FFA236" s="188"/>
      <c r="FFB236" s="188"/>
      <c r="FFC236" s="188"/>
      <c r="FFD236" s="188"/>
      <c r="FFE236" s="188"/>
      <c r="FFF236" s="188"/>
      <c r="FFG236" s="188"/>
      <c r="FFH236" s="188"/>
      <c r="FFI236" s="188"/>
      <c r="FFJ236" s="188"/>
      <c r="FFK236" s="188"/>
      <c r="FFL236" s="188"/>
      <c r="FFM236" s="188"/>
      <c r="FFN236" s="188"/>
      <c r="FFO236" s="188"/>
      <c r="FFP236" s="188"/>
      <c r="FFQ236" s="188"/>
      <c r="FFR236" s="188"/>
      <c r="FFS236" s="188"/>
      <c r="FFT236" s="188"/>
      <c r="FFU236" s="188"/>
      <c r="FFV236" s="188"/>
      <c r="FFW236" s="188"/>
      <c r="FFX236" s="188"/>
      <c r="FFY236" s="188"/>
      <c r="FFZ236" s="188"/>
      <c r="FGA236" s="188"/>
      <c r="FGB236" s="188"/>
      <c r="FGC236" s="188"/>
      <c r="FGD236" s="188"/>
      <c r="FGE236" s="188"/>
      <c r="FGF236" s="188"/>
      <c r="FGG236" s="188"/>
      <c r="FGH236" s="188"/>
      <c r="FGI236" s="188"/>
      <c r="FGJ236" s="188"/>
      <c r="FGK236" s="188"/>
      <c r="FGL236" s="188"/>
      <c r="FGM236" s="188"/>
      <c r="FGN236" s="188"/>
      <c r="FGO236" s="188"/>
      <c r="FGP236" s="188"/>
      <c r="FGQ236" s="188"/>
      <c r="FGR236" s="188"/>
      <c r="FGS236" s="188"/>
      <c r="FGT236" s="188"/>
      <c r="FGU236" s="188"/>
      <c r="FGV236" s="188"/>
      <c r="FGW236" s="188"/>
      <c r="FGX236" s="188"/>
      <c r="FGY236" s="188"/>
      <c r="FGZ236" s="188"/>
      <c r="FHA236" s="188"/>
      <c r="FHB236" s="188"/>
      <c r="FHC236" s="188"/>
      <c r="FHD236" s="188"/>
      <c r="FHE236" s="188"/>
      <c r="FHF236" s="188"/>
      <c r="FHG236" s="188"/>
      <c r="FHH236" s="188"/>
      <c r="FHI236" s="188"/>
      <c r="FHJ236" s="188"/>
      <c r="FHK236" s="188"/>
      <c r="FHL236" s="188"/>
      <c r="FHM236" s="188"/>
      <c r="FHN236" s="188"/>
      <c r="FHO236" s="188"/>
      <c r="FHP236" s="188"/>
      <c r="FHQ236" s="188"/>
      <c r="FHR236" s="188"/>
      <c r="FHS236" s="188"/>
      <c r="FHT236" s="188"/>
      <c r="FHU236" s="188"/>
      <c r="FHV236" s="188"/>
      <c r="FHW236" s="188"/>
      <c r="FHX236" s="188"/>
      <c r="FHY236" s="188"/>
      <c r="FHZ236" s="188"/>
      <c r="FIA236" s="188"/>
      <c r="FIB236" s="188"/>
      <c r="FIC236" s="188"/>
      <c r="FID236" s="188"/>
      <c r="FIE236" s="188"/>
      <c r="FIF236" s="188"/>
      <c r="FIG236" s="188"/>
      <c r="FIH236" s="188"/>
      <c r="FII236" s="188"/>
      <c r="FIJ236" s="188"/>
      <c r="FIK236" s="188"/>
      <c r="FIL236" s="188"/>
      <c r="FIM236" s="188"/>
      <c r="FIN236" s="188"/>
      <c r="FIO236" s="188"/>
      <c r="FIP236" s="188"/>
      <c r="FIQ236" s="188"/>
      <c r="FIR236" s="188"/>
      <c r="FIS236" s="188"/>
      <c r="FIT236" s="188"/>
      <c r="FIU236" s="188"/>
      <c r="FIV236" s="188"/>
      <c r="FIW236" s="188"/>
      <c r="FIX236" s="188"/>
      <c r="FIY236" s="188"/>
      <c r="FIZ236" s="188"/>
      <c r="FJA236" s="188"/>
      <c r="FJB236" s="188"/>
      <c r="FJC236" s="188"/>
      <c r="FJD236" s="188"/>
      <c r="FJE236" s="188"/>
      <c r="FJF236" s="188"/>
      <c r="FJG236" s="188"/>
      <c r="FJH236" s="188"/>
      <c r="FJI236" s="188"/>
      <c r="FJJ236" s="188"/>
      <c r="FJK236" s="188"/>
      <c r="FJL236" s="188"/>
      <c r="FJM236" s="188"/>
      <c r="FJN236" s="188"/>
      <c r="FJO236" s="188"/>
      <c r="FJP236" s="188"/>
      <c r="FJQ236" s="188"/>
      <c r="FJR236" s="188"/>
      <c r="FJS236" s="188"/>
      <c r="FJT236" s="188"/>
      <c r="FJU236" s="188"/>
      <c r="FJV236" s="188"/>
      <c r="FJW236" s="188"/>
      <c r="FJX236" s="188"/>
      <c r="FJY236" s="188"/>
      <c r="FJZ236" s="188"/>
      <c r="FKA236" s="188"/>
      <c r="FKB236" s="188"/>
      <c r="FKC236" s="188"/>
      <c r="FKD236" s="188"/>
      <c r="FKE236" s="188"/>
      <c r="FKF236" s="188"/>
      <c r="FKG236" s="188"/>
      <c r="FKH236" s="188"/>
      <c r="FKI236" s="188"/>
      <c r="FKJ236" s="188"/>
      <c r="FKK236" s="188"/>
      <c r="FKL236" s="188"/>
      <c r="FKM236" s="188"/>
      <c r="FKN236" s="188"/>
      <c r="FKO236" s="188"/>
      <c r="FKP236" s="188"/>
      <c r="FKQ236" s="188"/>
      <c r="FKR236" s="188"/>
      <c r="FKS236" s="188"/>
      <c r="FKT236" s="188"/>
      <c r="FKU236" s="188"/>
      <c r="FKV236" s="188"/>
      <c r="FKW236" s="188"/>
      <c r="FKX236" s="188"/>
      <c r="FKY236" s="188"/>
      <c r="FKZ236" s="188"/>
      <c r="FLA236" s="188"/>
      <c r="FLB236" s="188"/>
      <c r="FLC236" s="188"/>
      <c r="FLD236" s="188"/>
      <c r="FLE236" s="188"/>
      <c r="FLF236" s="188"/>
      <c r="FLG236" s="188"/>
      <c r="FLH236" s="188"/>
      <c r="FLI236" s="188"/>
      <c r="FLJ236" s="188"/>
      <c r="FLK236" s="188"/>
      <c r="FLL236" s="188"/>
      <c r="FLM236" s="188"/>
      <c r="FLN236" s="188"/>
      <c r="FLO236" s="188"/>
      <c r="FLP236" s="188"/>
      <c r="FLQ236" s="188"/>
      <c r="FLR236" s="188"/>
      <c r="FLS236" s="188"/>
      <c r="FLT236" s="188"/>
      <c r="FLU236" s="188"/>
      <c r="FLV236" s="188"/>
      <c r="FLW236" s="188"/>
      <c r="FLX236" s="188"/>
      <c r="FLY236" s="188"/>
      <c r="FLZ236" s="188"/>
      <c r="FMA236" s="188"/>
      <c r="FMB236" s="188"/>
      <c r="FMC236" s="188"/>
      <c r="FMD236" s="188"/>
      <c r="FME236" s="188"/>
      <c r="FMF236" s="188"/>
      <c r="FMG236" s="188"/>
      <c r="FMH236" s="188"/>
      <c r="FMI236" s="188"/>
      <c r="FMJ236" s="188"/>
      <c r="FMK236" s="188"/>
      <c r="FML236" s="188"/>
      <c r="FMM236" s="188"/>
      <c r="FMN236" s="188"/>
      <c r="FMO236" s="188"/>
      <c r="FMP236" s="188"/>
      <c r="FMQ236" s="188"/>
      <c r="FMR236" s="188"/>
      <c r="FMS236" s="188"/>
      <c r="FMT236" s="188"/>
      <c r="FMU236" s="188"/>
      <c r="FMV236" s="188"/>
      <c r="FMW236" s="188"/>
      <c r="FMX236" s="188"/>
      <c r="FMY236" s="188"/>
      <c r="FMZ236" s="188"/>
      <c r="FNA236" s="188"/>
      <c r="FNB236" s="188"/>
      <c r="FNC236" s="188"/>
      <c r="FND236" s="188"/>
      <c r="FNE236" s="188"/>
      <c r="FNF236" s="188"/>
      <c r="FNG236" s="188"/>
      <c r="FNH236" s="188"/>
      <c r="FNI236" s="188"/>
      <c r="FNJ236" s="188"/>
      <c r="FNK236" s="188"/>
      <c r="FNL236" s="188"/>
      <c r="FNM236" s="188"/>
      <c r="FNN236" s="188"/>
      <c r="FNO236" s="188"/>
      <c r="FNP236" s="188"/>
      <c r="FNQ236" s="188"/>
      <c r="FNR236" s="188"/>
      <c r="FNS236" s="188"/>
      <c r="FNT236" s="188"/>
      <c r="FNU236" s="188"/>
      <c r="FNV236" s="188"/>
      <c r="FNW236" s="188"/>
      <c r="FNX236" s="188"/>
      <c r="FNY236" s="188"/>
      <c r="FNZ236" s="188"/>
      <c r="FOA236" s="188"/>
      <c r="FOB236" s="188"/>
      <c r="FOC236" s="188"/>
      <c r="FOD236" s="188"/>
      <c r="FOE236" s="188"/>
      <c r="FOF236" s="188"/>
      <c r="FOG236" s="188"/>
      <c r="FOH236" s="188"/>
      <c r="FOI236" s="188"/>
      <c r="FOJ236" s="188"/>
      <c r="FOK236" s="188"/>
      <c r="FOL236" s="188"/>
      <c r="FOM236" s="188"/>
      <c r="FON236" s="188"/>
      <c r="FOO236" s="188"/>
      <c r="FOP236" s="188"/>
      <c r="FOQ236" s="188"/>
      <c r="FOR236" s="188"/>
      <c r="FOS236" s="188"/>
      <c r="FOT236" s="188"/>
      <c r="FOU236" s="188"/>
      <c r="FOV236" s="188"/>
      <c r="FOW236" s="188"/>
      <c r="FOX236" s="188"/>
      <c r="FOY236" s="188"/>
      <c r="FOZ236" s="188"/>
      <c r="FPA236" s="188"/>
      <c r="FPB236" s="188"/>
      <c r="FPC236" s="188"/>
      <c r="FPD236" s="188"/>
      <c r="FPE236" s="188"/>
      <c r="FPF236" s="188"/>
      <c r="FPG236" s="188"/>
      <c r="FPH236" s="188"/>
      <c r="FPI236" s="188"/>
      <c r="FPJ236" s="188"/>
      <c r="FPK236" s="188"/>
      <c r="FPL236" s="188"/>
      <c r="FPM236" s="188"/>
      <c r="FPN236" s="188"/>
      <c r="FPO236" s="188"/>
      <c r="FPP236" s="188"/>
      <c r="FPQ236" s="188"/>
      <c r="FPR236" s="188"/>
      <c r="FPS236" s="188"/>
      <c r="FPT236" s="188"/>
      <c r="FPU236" s="188"/>
      <c r="FPV236" s="188"/>
      <c r="FPW236" s="188"/>
      <c r="FPX236" s="188"/>
      <c r="FPY236" s="188"/>
      <c r="FPZ236" s="188"/>
      <c r="FQA236" s="188"/>
      <c r="FQB236" s="188"/>
      <c r="FQC236" s="188"/>
      <c r="FQD236" s="188"/>
      <c r="FQE236" s="188"/>
      <c r="FQF236" s="188"/>
      <c r="FQG236" s="188"/>
      <c r="FQH236" s="188"/>
      <c r="FQI236" s="188"/>
      <c r="FQJ236" s="188"/>
      <c r="FQK236" s="188"/>
      <c r="FQL236" s="188"/>
      <c r="FQM236" s="188"/>
      <c r="FQN236" s="188"/>
      <c r="FQO236" s="188"/>
      <c r="FQP236" s="188"/>
      <c r="FQQ236" s="188"/>
      <c r="FQR236" s="188"/>
      <c r="FQS236" s="188"/>
      <c r="FQT236" s="188"/>
      <c r="FQU236" s="188"/>
      <c r="FQV236" s="188"/>
      <c r="FQW236" s="188"/>
      <c r="FQX236" s="188"/>
      <c r="FQY236" s="188"/>
      <c r="FQZ236" s="188"/>
      <c r="FRA236" s="188"/>
      <c r="FRB236" s="188"/>
      <c r="FRC236" s="188"/>
      <c r="FRD236" s="188"/>
      <c r="FRE236" s="188"/>
      <c r="FRF236" s="188"/>
      <c r="FRG236" s="188"/>
      <c r="FRH236" s="188"/>
      <c r="FRI236" s="188"/>
      <c r="FRJ236" s="188"/>
      <c r="FRK236" s="188"/>
      <c r="FRL236" s="188"/>
      <c r="FRM236" s="188"/>
      <c r="FRN236" s="188"/>
      <c r="FRO236" s="188"/>
      <c r="FRP236" s="188"/>
      <c r="FRQ236" s="188"/>
      <c r="FRR236" s="188"/>
      <c r="FRS236" s="188"/>
      <c r="FRT236" s="188"/>
      <c r="FRU236" s="188"/>
      <c r="FRV236" s="188"/>
      <c r="FRW236" s="188"/>
      <c r="FRX236" s="188"/>
      <c r="FRY236" s="188"/>
      <c r="FRZ236" s="188"/>
      <c r="FSA236" s="188"/>
      <c r="FSB236" s="188"/>
      <c r="FSC236" s="188"/>
      <c r="FSD236" s="188"/>
      <c r="FSE236" s="188"/>
      <c r="FSF236" s="188"/>
      <c r="FSG236" s="188"/>
      <c r="FSH236" s="188"/>
      <c r="FSI236" s="188"/>
      <c r="FSJ236" s="188"/>
      <c r="FSK236" s="188"/>
      <c r="FSL236" s="188"/>
      <c r="FSM236" s="188"/>
      <c r="FSN236" s="188"/>
      <c r="FSO236" s="188"/>
      <c r="FSP236" s="188"/>
      <c r="FSQ236" s="188"/>
      <c r="FSR236" s="188"/>
      <c r="FSS236" s="188"/>
      <c r="FST236" s="188"/>
      <c r="FSU236" s="188"/>
      <c r="FSV236" s="188"/>
      <c r="FSW236" s="188"/>
      <c r="FSX236" s="188"/>
      <c r="FSY236" s="188"/>
      <c r="FSZ236" s="188"/>
      <c r="FTA236" s="188"/>
      <c r="FTB236" s="188"/>
      <c r="FTC236" s="188"/>
      <c r="FTD236" s="188"/>
      <c r="FTE236" s="188"/>
      <c r="FTF236" s="188"/>
      <c r="FTG236" s="188"/>
      <c r="FTH236" s="188"/>
      <c r="FTI236" s="188"/>
      <c r="FTJ236" s="188"/>
      <c r="FTK236" s="188"/>
      <c r="FTL236" s="188"/>
      <c r="FTM236" s="188"/>
      <c r="FTN236" s="188"/>
      <c r="FTO236" s="188"/>
      <c r="FTP236" s="188"/>
      <c r="FTQ236" s="188"/>
      <c r="FTR236" s="188"/>
      <c r="FTS236" s="188"/>
      <c r="FTT236" s="188"/>
      <c r="FTU236" s="188"/>
      <c r="FTV236" s="188"/>
      <c r="FTW236" s="188"/>
      <c r="FTX236" s="188"/>
      <c r="FTY236" s="188"/>
      <c r="FTZ236" s="188"/>
      <c r="FUA236" s="188"/>
      <c r="FUB236" s="188"/>
      <c r="FUC236" s="188"/>
      <c r="FUD236" s="188"/>
      <c r="FUE236" s="188"/>
      <c r="FUF236" s="188"/>
      <c r="FUG236" s="188"/>
      <c r="FUH236" s="188"/>
      <c r="FUI236" s="188"/>
      <c r="FUJ236" s="188"/>
      <c r="FUK236" s="188"/>
      <c r="FUL236" s="188"/>
      <c r="FUM236" s="188"/>
      <c r="FUN236" s="188"/>
      <c r="FUO236" s="188"/>
      <c r="FUP236" s="188"/>
      <c r="FUQ236" s="188"/>
      <c r="FUR236" s="188"/>
      <c r="FUS236" s="188"/>
      <c r="FUT236" s="188"/>
      <c r="FUU236" s="188"/>
      <c r="FUV236" s="188"/>
      <c r="FUW236" s="188"/>
      <c r="FUX236" s="188"/>
      <c r="FUY236" s="188"/>
      <c r="FUZ236" s="188"/>
      <c r="FVA236" s="188"/>
      <c r="FVB236" s="188"/>
      <c r="FVC236" s="188"/>
      <c r="FVD236" s="188"/>
      <c r="FVE236" s="188"/>
      <c r="FVF236" s="188"/>
      <c r="FVG236" s="188"/>
      <c r="FVH236" s="188"/>
      <c r="FVI236" s="188"/>
      <c r="FVJ236" s="188"/>
      <c r="FVK236" s="188"/>
      <c r="FVL236" s="188"/>
      <c r="FVM236" s="188"/>
      <c r="FVN236" s="188"/>
      <c r="FVO236" s="188"/>
      <c r="FVP236" s="188"/>
      <c r="FVQ236" s="188"/>
      <c r="FVR236" s="188"/>
      <c r="FVS236" s="188"/>
      <c r="FVT236" s="188"/>
      <c r="FVU236" s="188"/>
      <c r="FVV236" s="188"/>
      <c r="FVW236" s="188"/>
      <c r="FVX236" s="188"/>
      <c r="FVY236" s="188"/>
      <c r="FVZ236" s="188"/>
      <c r="FWA236" s="188"/>
      <c r="FWB236" s="188"/>
      <c r="FWC236" s="188"/>
      <c r="FWD236" s="188"/>
      <c r="FWE236" s="188"/>
      <c r="FWF236" s="188"/>
      <c r="FWG236" s="188"/>
      <c r="FWH236" s="188"/>
      <c r="FWI236" s="188"/>
      <c r="FWJ236" s="188"/>
      <c r="FWK236" s="188"/>
      <c r="FWL236" s="188"/>
      <c r="FWM236" s="188"/>
      <c r="FWN236" s="188"/>
      <c r="FWO236" s="188"/>
      <c r="FWP236" s="188"/>
      <c r="FWQ236" s="188"/>
      <c r="FWR236" s="188"/>
      <c r="FWS236" s="188"/>
      <c r="FWT236" s="188"/>
      <c r="FWU236" s="188"/>
      <c r="FWV236" s="188"/>
      <c r="FWW236" s="188"/>
      <c r="FWX236" s="188"/>
      <c r="FWY236" s="188"/>
      <c r="FWZ236" s="188"/>
      <c r="FXA236" s="188"/>
      <c r="FXB236" s="188"/>
      <c r="FXC236" s="188"/>
      <c r="FXD236" s="188"/>
      <c r="FXE236" s="188"/>
      <c r="FXF236" s="188"/>
      <c r="FXG236" s="188"/>
      <c r="FXH236" s="188"/>
      <c r="FXI236" s="188"/>
      <c r="FXJ236" s="188"/>
      <c r="FXK236" s="188"/>
      <c r="FXL236" s="188"/>
      <c r="FXM236" s="188"/>
      <c r="FXN236" s="188"/>
      <c r="FXO236" s="188"/>
      <c r="FXP236" s="188"/>
      <c r="FXQ236" s="188"/>
      <c r="FXR236" s="188"/>
      <c r="FXS236" s="188"/>
      <c r="FXT236" s="188"/>
      <c r="FXU236" s="188"/>
      <c r="FXV236" s="188"/>
      <c r="FXW236" s="188"/>
      <c r="FXX236" s="188"/>
      <c r="FXY236" s="188"/>
      <c r="FXZ236" s="188"/>
      <c r="FYA236" s="188"/>
      <c r="FYB236" s="188"/>
      <c r="FYC236" s="188"/>
      <c r="FYD236" s="188"/>
      <c r="FYE236" s="188"/>
      <c r="FYF236" s="188"/>
      <c r="FYG236" s="188"/>
      <c r="FYH236" s="188"/>
      <c r="FYI236" s="188"/>
      <c r="FYJ236" s="188"/>
      <c r="FYK236" s="188"/>
      <c r="FYL236" s="188"/>
      <c r="FYM236" s="188"/>
      <c r="FYN236" s="188"/>
      <c r="FYO236" s="188"/>
      <c r="FYP236" s="188"/>
      <c r="FYQ236" s="188"/>
      <c r="FYR236" s="188"/>
      <c r="FYS236" s="188"/>
      <c r="FYT236" s="188"/>
      <c r="FYU236" s="188"/>
      <c r="FYV236" s="188"/>
      <c r="FYW236" s="188"/>
      <c r="FYX236" s="188"/>
      <c r="FYY236" s="188"/>
      <c r="FYZ236" s="188"/>
      <c r="FZA236" s="188"/>
      <c r="FZB236" s="188"/>
      <c r="FZC236" s="188"/>
      <c r="FZD236" s="188"/>
      <c r="FZE236" s="188"/>
      <c r="FZF236" s="188"/>
      <c r="FZG236" s="188"/>
      <c r="FZH236" s="188"/>
      <c r="FZI236" s="188"/>
      <c r="FZJ236" s="188"/>
      <c r="FZK236" s="188"/>
      <c r="FZL236" s="188"/>
      <c r="FZM236" s="188"/>
      <c r="FZN236" s="188"/>
      <c r="FZO236" s="188"/>
      <c r="FZP236" s="188"/>
      <c r="FZQ236" s="188"/>
      <c r="FZR236" s="188"/>
      <c r="FZS236" s="188"/>
      <c r="FZT236" s="188"/>
      <c r="FZU236" s="188"/>
      <c r="FZV236" s="188"/>
      <c r="FZW236" s="188"/>
      <c r="FZX236" s="188"/>
      <c r="FZY236" s="188"/>
      <c r="FZZ236" s="188"/>
      <c r="GAA236" s="188"/>
      <c r="GAB236" s="188"/>
      <c r="GAC236" s="188"/>
      <c r="GAD236" s="188"/>
      <c r="GAE236" s="188"/>
      <c r="GAF236" s="188"/>
      <c r="GAG236" s="188"/>
      <c r="GAH236" s="188"/>
      <c r="GAI236" s="188"/>
      <c r="GAJ236" s="188"/>
      <c r="GAK236" s="188"/>
      <c r="GAL236" s="188"/>
      <c r="GAM236" s="188"/>
      <c r="GAN236" s="188"/>
      <c r="GAO236" s="188"/>
      <c r="GAP236" s="188"/>
      <c r="GAQ236" s="188"/>
      <c r="GAR236" s="188"/>
      <c r="GAS236" s="188"/>
      <c r="GAT236" s="188"/>
      <c r="GAU236" s="188"/>
      <c r="GAV236" s="188"/>
      <c r="GAW236" s="188"/>
      <c r="GAX236" s="188"/>
      <c r="GAY236" s="188"/>
      <c r="GAZ236" s="188"/>
      <c r="GBA236" s="188"/>
      <c r="GBB236" s="188"/>
      <c r="GBC236" s="188"/>
      <c r="GBD236" s="188"/>
      <c r="GBE236" s="188"/>
      <c r="GBF236" s="188"/>
      <c r="GBG236" s="188"/>
      <c r="GBH236" s="188"/>
      <c r="GBI236" s="188"/>
      <c r="GBJ236" s="188"/>
      <c r="GBK236" s="188"/>
      <c r="GBL236" s="188"/>
      <c r="GBM236" s="188"/>
      <c r="GBN236" s="188"/>
      <c r="GBO236" s="188"/>
      <c r="GBP236" s="188"/>
      <c r="GBQ236" s="188"/>
      <c r="GBR236" s="188"/>
      <c r="GBS236" s="188"/>
      <c r="GBT236" s="188"/>
      <c r="GBU236" s="188"/>
      <c r="GBV236" s="188"/>
      <c r="GBW236" s="188"/>
      <c r="GBX236" s="188"/>
      <c r="GBY236" s="188"/>
      <c r="GBZ236" s="188"/>
      <c r="GCA236" s="188"/>
      <c r="GCB236" s="188"/>
      <c r="GCC236" s="188"/>
      <c r="GCD236" s="188"/>
      <c r="GCE236" s="188"/>
      <c r="GCF236" s="188"/>
      <c r="GCG236" s="188"/>
      <c r="GCH236" s="188"/>
      <c r="GCI236" s="188"/>
      <c r="GCJ236" s="188"/>
      <c r="GCK236" s="188"/>
      <c r="GCL236" s="188"/>
      <c r="GCM236" s="188"/>
      <c r="GCN236" s="188"/>
      <c r="GCO236" s="188"/>
      <c r="GCP236" s="188"/>
      <c r="GCQ236" s="188"/>
      <c r="GCR236" s="188"/>
      <c r="GCS236" s="188"/>
      <c r="GCT236" s="188"/>
      <c r="GCU236" s="188"/>
      <c r="GCV236" s="188"/>
      <c r="GCW236" s="188"/>
      <c r="GCX236" s="188"/>
      <c r="GCY236" s="188"/>
      <c r="GCZ236" s="188"/>
      <c r="GDA236" s="188"/>
      <c r="GDB236" s="188"/>
      <c r="GDC236" s="188"/>
      <c r="GDD236" s="188"/>
      <c r="GDE236" s="188"/>
      <c r="GDF236" s="188"/>
      <c r="GDG236" s="188"/>
      <c r="GDH236" s="188"/>
      <c r="GDI236" s="188"/>
      <c r="GDJ236" s="188"/>
      <c r="GDK236" s="188"/>
      <c r="GDL236" s="188"/>
      <c r="GDM236" s="188"/>
      <c r="GDN236" s="188"/>
      <c r="GDO236" s="188"/>
      <c r="GDP236" s="188"/>
      <c r="GDQ236" s="188"/>
      <c r="GDR236" s="188"/>
      <c r="GDS236" s="188"/>
      <c r="GDT236" s="188"/>
      <c r="GDU236" s="188"/>
      <c r="GDV236" s="188"/>
      <c r="GDW236" s="188"/>
      <c r="GDX236" s="188"/>
      <c r="GDY236" s="188"/>
      <c r="GDZ236" s="188"/>
      <c r="GEA236" s="188"/>
      <c r="GEB236" s="188"/>
      <c r="GEC236" s="188"/>
      <c r="GED236" s="188"/>
      <c r="GEE236" s="188"/>
      <c r="GEF236" s="188"/>
      <c r="GEG236" s="188"/>
      <c r="GEH236" s="188"/>
      <c r="GEI236" s="188"/>
      <c r="GEJ236" s="188"/>
      <c r="GEK236" s="188"/>
      <c r="GEL236" s="188"/>
      <c r="GEM236" s="188"/>
      <c r="GEN236" s="188"/>
      <c r="GEO236" s="188"/>
      <c r="GEP236" s="188"/>
      <c r="GEQ236" s="188"/>
      <c r="GER236" s="188"/>
      <c r="GES236" s="188"/>
      <c r="GET236" s="188"/>
      <c r="GEU236" s="188"/>
      <c r="GEV236" s="188"/>
      <c r="GEW236" s="188"/>
      <c r="GEX236" s="188"/>
      <c r="GEY236" s="188"/>
      <c r="GEZ236" s="188"/>
      <c r="GFA236" s="188"/>
      <c r="GFB236" s="188"/>
      <c r="GFC236" s="188"/>
      <c r="GFD236" s="188"/>
      <c r="GFE236" s="188"/>
      <c r="GFF236" s="188"/>
      <c r="GFG236" s="188"/>
      <c r="GFH236" s="188"/>
      <c r="GFI236" s="188"/>
      <c r="GFJ236" s="188"/>
      <c r="GFK236" s="188"/>
      <c r="GFL236" s="188"/>
      <c r="GFM236" s="188"/>
      <c r="GFN236" s="188"/>
      <c r="GFO236" s="188"/>
      <c r="GFP236" s="188"/>
      <c r="GFQ236" s="188"/>
      <c r="GFR236" s="188"/>
      <c r="GFS236" s="188"/>
      <c r="GFT236" s="188"/>
      <c r="GFU236" s="188"/>
      <c r="GFV236" s="188"/>
      <c r="GFW236" s="188"/>
      <c r="GFX236" s="188"/>
      <c r="GFY236" s="188"/>
      <c r="GFZ236" s="188"/>
      <c r="GGA236" s="188"/>
      <c r="GGB236" s="188"/>
      <c r="GGC236" s="188"/>
      <c r="GGD236" s="188"/>
      <c r="GGE236" s="188"/>
      <c r="GGF236" s="188"/>
      <c r="GGG236" s="188"/>
      <c r="GGH236" s="188"/>
      <c r="GGI236" s="188"/>
      <c r="GGJ236" s="188"/>
      <c r="GGK236" s="188"/>
      <c r="GGL236" s="188"/>
      <c r="GGM236" s="188"/>
      <c r="GGN236" s="188"/>
      <c r="GGO236" s="188"/>
      <c r="GGP236" s="188"/>
      <c r="GGQ236" s="188"/>
      <c r="GGR236" s="188"/>
      <c r="GGS236" s="188"/>
      <c r="GGT236" s="188"/>
      <c r="GGU236" s="188"/>
      <c r="GGV236" s="188"/>
      <c r="GGW236" s="188"/>
      <c r="GGX236" s="188"/>
      <c r="GGY236" s="188"/>
      <c r="GGZ236" s="188"/>
      <c r="GHA236" s="188"/>
      <c r="GHB236" s="188"/>
      <c r="GHC236" s="188"/>
      <c r="GHD236" s="188"/>
      <c r="GHE236" s="188"/>
      <c r="GHF236" s="188"/>
      <c r="GHG236" s="188"/>
      <c r="GHH236" s="188"/>
      <c r="GHI236" s="188"/>
      <c r="GHJ236" s="188"/>
      <c r="GHK236" s="188"/>
      <c r="GHL236" s="188"/>
      <c r="GHM236" s="188"/>
      <c r="GHN236" s="188"/>
      <c r="GHO236" s="188"/>
      <c r="GHP236" s="188"/>
      <c r="GHQ236" s="188"/>
      <c r="GHR236" s="188"/>
      <c r="GHS236" s="188"/>
      <c r="GHT236" s="188"/>
      <c r="GHU236" s="188"/>
      <c r="GHV236" s="188"/>
      <c r="GHW236" s="188"/>
      <c r="GHX236" s="188"/>
      <c r="GHY236" s="188"/>
      <c r="GHZ236" s="188"/>
      <c r="GIA236" s="188"/>
      <c r="GIB236" s="188"/>
      <c r="GIC236" s="188"/>
      <c r="GID236" s="188"/>
      <c r="GIE236" s="188"/>
      <c r="GIF236" s="188"/>
      <c r="GIG236" s="188"/>
      <c r="GIH236" s="188"/>
      <c r="GII236" s="188"/>
      <c r="GIJ236" s="188"/>
      <c r="GIK236" s="188"/>
      <c r="GIL236" s="188"/>
      <c r="GIM236" s="188"/>
      <c r="GIN236" s="188"/>
      <c r="GIO236" s="188"/>
      <c r="GIP236" s="188"/>
      <c r="GIQ236" s="188"/>
      <c r="GIR236" s="188"/>
      <c r="GIS236" s="188"/>
      <c r="GIT236" s="188"/>
      <c r="GIU236" s="188"/>
      <c r="GIV236" s="188"/>
      <c r="GIW236" s="188"/>
      <c r="GIX236" s="188"/>
      <c r="GIY236" s="188"/>
      <c r="GIZ236" s="188"/>
      <c r="GJA236" s="188"/>
      <c r="GJB236" s="188"/>
      <c r="GJC236" s="188"/>
      <c r="GJD236" s="188"/>
      <c r="GJE236" s="188"/>
      <c r="GJF236" s="188"/>
      <c r="GJG236" s="188"/>
      <c r="GJH236" s="188"/>
      <c r="GJI236" s="188"/>
      <c r="GJJ236" s="188"/>
      <c r="GJK236" s="188"/>
      <c r="GJL236" s="188"/>
      <c r="GJM236" s="188"/>
      <c r="GJN236" s="188"/>
      <c r="GJO236" s="188"/>
      <c r="GJP236" s="188"/>
      <c r="GJQ236" s="188"/>
      <c r="GJR236" s="188"/>
      <c r="GJS236" s="188"/>
      <c r="GJT236" s="188"/>
      <c r="GJU236" s="188"/>
      <c r="GJV236" s="188"/>
      <c r="GJW236" s="188"/>
      <c r="GJX236" s="188"/>
      <c r="GJY236" s="188"/>
      <c r="GJZ236" s="188"/>
      <c r="GKA236" s="188"/>
      <c r="GKB236" s="188"/>
      <c r="GKC236" s="188"/>
      <c r="GKD236" s="188"/>
      <c r="GKE236" s="188"/>
      <c r="GKF236" s="188"/>
      <c r="GKG236" s="188"/>
      <c r="GKH236" s="188"/>
      <c r="GKI236" s="188"/>
      <c r="GKJ236" s="188"/>
      <c r="GKK236" s="188"/>
      <c r="GKL236" s="188"/>
      <c r="GKM236" s="188"/>
      <c r="GKN236" s="188"/>
      <c r="GKO236" s="188"/>
      <c r="GKP236" s="188"/>
      <c r="GKQ236" s="188"/>
      <c r="GKR236" s="188"/>
      <c r="GKS236" s="188"/>
      <c r="GKT236" s="188"/>
      <c r="GKU236" s="188"/>
      <c r="GKV236" s="188"/>
      <c r="GKW236" s="188"/>
      <c r="GKX236" s="188"/>
      <c r="GKY236" s="188"/>
      <c r="GKZ236" s="188"/>
      <c r="GLA236" s="188"/>
      <c r="GLB236" s="188"/>
      <c r="GLC236" s="188"/>
      <c r="GLD236" s="188"/>
      <c r="GLE236" s="188"/>
      <c r="GLF236" s="188"/>
      <c r="GLG236" s="188"/>
      <c r="GLH236" s="188"/>
      <c r="GLI236" s="188"/>
      <c r="GLJ236" s="188"/>
      <c r="GLK236" s="188"/>
      <c r="GLL236" s="188"/>
      <c r="GLM236" s="188"/>
      <c r="GLN236" s="188"/>
      <c r="GLO236" s="188"/>
      <c r="GLP236" s="188"/>
      <c r="GLQ236" s="188"/>
      <c r="GLR236" s="188"/>
      <c r="GLS236" s="188"/>
      <c r="GLT236" s="188"/>
      <c r="GLU236" s="188"/>
      <c r="GLV236" s="188"/>
      <c r="GLW236" s="188"/>
      <c r="GLX236" s="188"/>
      <c r="GLY236" s="188"/>
      <c r="GLZ236" s="188"/>
      <c r="GMA236" s="188"/>
      <c r="GMB236" s="188"/>
      <c r="GMC236" s="188"/>
      <c r="GMD236" s="188"/>
      <c r="GME236" s="188"/>
      <c r="GMF236" s="188"/>
      <c r="GMG236" s="188"/>
      <c r="GMH236" s="188"/>
      <c r="GMI236" s="188"/>
      <c r="GMJ236" s="188"/>
      <c r="GMK236" s="188"/>
      <c r="GML236" s="188"/>
      <c r="GMM236" s="188"/>
      <c r="GMN236" s="188"/>
      <c r="GMO236" s="188"/>
      <c r="GMP236" s="188"/>
      <c r="GMQ236" s="188"/>
      <c r="GMR236" s="188"/>
      <c r="GMS236" s="188"/>
      <c r="GMT236" s="188"/>
      <c r="GMU236" s="188"/>
      <c r="GMV236" s="188"/>
      <c r="GMW236" s="188"/>
      <c r="GMX236" s="188"/>
      <c r="GMY236" s="188"/>
      <c r="GMZ236" s="188"/>
      <c r="GNA236" s="188"/>
      <c r="GNB236" s="188"/>
      <c r="GNC236" s="188"/>
      <c r="GND236" s="188"/>
      <c r="GNE236" s="188"/>
      <c r="GNF236" s="188"/>
      <c r="GNG236" s="188"/>
      <c r="GNH236" s="188"/>
      <c r="GNI236" s="188"/>
      <c r="GNJ236" s="188"/>
      <c r="GNK236" s="188"/>
      <c r="GNL236" s="188"/>
      <c r="GNM236" s="188"/>
      <c r="GNN236" s="188"/>
      <c r="GNO236" s="188"/>
      <c r="GNP236" s="188"/>
      <c r="GNQ236" s="188"/>
      <c r="GNR236" s="188"/>
      <c r="GNS236" s="188"/>
      <c r="GNT236" s="188"/>
      <c r="GNU236" s="188"/>
      <c r="GNV236" s="188"/>
      <c r="GNW236" s="188"/>
      <c r="GNX236" s="188"/>
      <c r="GNY236" s="188"/>
      <c r="GNZ236" s="188"/>
      <c r="GOA236" s="188"/>
      <c r="GOB236" s="188"/>
      <c r="GOC236" s="188"/>
      <c r="GOD236" s="188"/>
      <c r="GOE236" s="188"/>
      <c r="GOF236" s="188"/>
      <c r="GOG236" s="188"/>
      <c r="GOH236" s="188"/>
      <c r="GOI236" s="188"/>
      <c r="GOJ236" s="188"/>
      <c r="GOK236" s="188"/>
      <c r="GOL236" s="188"/>
      <c r="GOM236" s="188"/>
      <c r="GON236" s="188"/>
      <c r="GOO236" s="188"/>
      <c r="GOP236" s="188"/>
      <c r="GOQ236" s="188"/>
      <c r="GOR236" s="188"/>
      <c r="GOS236" s="188"/>
      <c r="GOT236" s="188"/>
      <c r="GOU236" s="188"/>
      <c r="GOV236" s="188"/>
      <c r="GOW236" s="188"/>
      <c r="GOX236" s="188"/>
      <c r="GOY236" s="188"/>
      <c r="GOZ236" s="188"/>
      <c r="GPA236" s="188"/>
      <c r="GPB236" s="188"/>
      <c r="GPC236" s="188"/>
      <c r="GPD236" s="188"/>
      <c r="GPE236" s="188"/>
      <c r="GPF236" s="188"/>
      <c r="GPG236" s="188"/>
      <c r="GPH236" s="188"/>
      <c r="GPI236" s="188"/>
      <c r="GPJ236" s="188"/>
      <c r="GPK236" s="188"/>
      <c r="GPL236" s="188"/>
      <c r="GPM236" s="188"/>
      <c r="GPN236" s="188"/>
      <c r="GPO236" s="188"/>
      <c r="GPP236" s="188"/>
      <c r="GPQ236" s="188"/>
      <c r="GPR236" s="188"/>
      <c r="GPS236" s="188"/>
      <c r="GPT236" s="188"/>
      <c r="GPU236" s="188"/>
      <c r="GPV236" s="188"/>
      <c r="GPW236" s="188"/>
      <c r="GPX236" s="188"/>
      <c r="GPY236" s="188"/>
      <c r="GPZ236" s="188"/>
      <c r="GQA236" s="188"/>
      <c r="GQB236" s="188"/>
      <c r="GQC236" s="188"/>
      <c r="GQD236" s="188"/>
      <c r="GQE236" s="188"/>
      <c r="GQF236" s="188"/>
      <c r="GQG236" s="188"/>
      <c r="GQH236" s="188"/>
      <c r="GQI236" s="188"/>
      <c r="GQJ236" s="188"/>
      <c r="GQK236" s="188"/>
      <c r="GQL236" s="188"/>
      <c r="GQM236" s="188"/>
      <c r="GQN236" s="188"/>
      <c r="GQO236" s="188"/>
      <c r="GQP236" s="188"/>
      <c r="GQQ236" s="188"/>
      <c r="GQR236" s="188"/>
      <c r="GQS236" s="188"/>
      <c r="GQT236" s="188"/>
      <c r="GQU236" s="188"/>
      <c r="GQV236" s="188"/>
      <c r="GQW236" s="188"/>
      <c r="GQX236" s="188"/>
      <c r="GQY236" s="188"/>
      <c r="GQZ236" s="188"/>
      <c r="GRA236" s="188"/>
      <c r="GRB236" s="188"/>
      <c r="GRC236" s="188"/>
      <c r="GRD236" s="188"/>
      <c r="GRE236" s="188"/>
      <c r="GRF236" s="188"/>
      <c r="GRG236" s="188"/>
      <c r="GRH236" s="188"/>
      <c r="GRI236" s="188"/>
      <c r="GRJ236" s="188"/>
      <c r="GRK236" s="188"/>
      <c r="GRL236" s="188"/>
      <c r="GRM236" s="188"/>
      <c r="GRN236" s="188"/>
      <c r="GRO236" s="188"/>
      <c r="GRP236" s="188"/>
      <c r="GRQ236" s="188"/>
      <c r="GRR236" s="188"/>
      <c r="GRS236" s="188"/>
      <c r="GRT236" s="188"/>
      <c r="GRU236" s="188"/>
      <c r="GRV236" s="188"/>
      <c r="GRW236" s="188"/>
      <c r="GRX236" s="188"/>
      <c r="GRY236" s="188"/>
      <c r="GRZ236" s="188"/>
      <c r="GSA236" s="188"/>
      <c r="GSB236" s="188"/>
      <c r="GSC236" s="188"/>
      <c r="GSD236" s="188"/>
      <c r="GSE236" s="188"/>
      <c r="GSF236" s="188"/>
      <c r="GSG236" s="188"/>
      <c r="GSH236" s="188"/>
      <c r="GSI236" s="188"/>
      <c r="GSJ236" s="188"/>
      <c r="GSK236" s="188"/>
      <c r="GSL236" s="188"/>
      <c r="GSM236" s="188"/>
      <c r="GSN236" s="188"/>
      <c r="GSO236" s="188"/>
      <c r="GSP236" s="188"/>
      <c r="GSQ236" s="188"/>
      <c r="GSR236" s="188"/>
      <c r="GSS236" s="188"/>
      <c r="GST236" s="188"/>
      <c r="GSU236" s="188"/>
      <c r="GSV236" s="188"/>
      <c r="GSW236" s="188"/>
      <c r="GSX236" s="188"/>
      <c r="GSY236" s="188"/>
      <c r="GSZ236" s="188"/>
      <c r="GTA236" s="188"/>
      <c r="GTB236" s="188"/>
      <c r="GTC236" s="188"/>
      <c r="GTD236" s="188"/>
      <c r="GTE236" s="188"/>
      <c r="GTF236" s="188"/>
      <c r="GTG236" s="188"/>
      <c r="GTH236" s="188"/>
      <c r="GTI236" s="188"/>
      <c r="GTJ236" s="188"/>
      <c r="GTK236" s="188"/>
      <c r="GTL236" s="188"/>
      <c r="GTM236" s="188"/>
      <c r="GTN236" s="188"/>
      <c r="GTO236" s="188"/>
      <c r="GTP236" s="188"/>
      <c r="GTQ236" s="188"/>
      <c r="GTR236" s="188"/>
      <c r="GTS236" s="188"/>
      <c r="GTT236" s="188"/>
      <c r="GTU236" s="188"/>
      <c r="GTV236" s="188"/>
      <c r="GTW236" s="188"/>
      <c r="GTX236" s="188"/>
      <c r="GTY236" s="188"/>
      <c r="GTZ236" s="188"/>
      <c r="GUA236" s="188"/>
      <c r="GUB236" s="188"/>
      <c r="GUC236" s="188"/>
      <c r="GUD236" s="188"/>
      <c r="GUE236" s="188"/>
      <c r="GUF236" s="188"/>
      <c r="GUG236" s="188"/>
      <c r="GUH236" s="188"/>
      <c r="GUI236" s="188"/>
      <c r="GUJ236" s="188"/>
      <c r="GUK236" s="188"/>
      <c r="GUL236" s="188"/>
      <c r="GUM236" s="188"/>
      <c r="GUN236" s="188"/>
      <c r="GUO236" s="188"/>
      <c r="GUP236" s="188"/>
      <c r="GUQ236" s="188"/>
      <c r="GUR236" s="188"/>
      <c r="GUS236" s="188"/>
      <c r="GUT236" s="188"/>
      <c r="GUU236" s="188"/>
      <c r="GUV236" s="188"/>
      <c r="GUW236" s="188"/>
      <c r="GUX236" s="188"/>
      <c r="GUY236" s="188"/>
      <c r="GUZ236" s="188"/>
      <c r="GVA236" s="188"/>
      <c r="GVB236" s="188"/>
      <c r="GVC236" s="188"/>
      <c r="GVD236" s="188"/>
      <c r="GVE236" s="188"/>
      <c r="GVF236" s="188"/>
      <c r="GVG236" s="188"/>
      <c r="GVH236" s="188"/>
      <c r="GVI236" s="188"/>
      <c r="GVJ236" s="188"/>
      <c r="GVK236" s="188"/>
      <c r="GVL236" s="188"/>
      <c r="GVM236" s="188"/>
      <c r="GVN236" s="188"/>
      <c r="GVO236" s="188"/>
      <c r="GVP236" s="188"/>
      <c r="GVQ236" s="188"/>
      <c r="GVR236" s="188"/>
      <c r="GVS236" s="188"/>
      <c r="GVT236" s="188"/>
      <c r="GVU236" s="188"/>
      <c r="GVV236" s="188"/>
      <c r="GVW236" s="188"/>
      <c r="GVX236" s="188"/>
      <c r="GVY236" s="188"/>
      <c r="GVZ236" s="188"/>
      <c r="GWA236" s="188"/>
      <c r="GWB236" s="188"/>
      <c r="GWC236" s="188"/>
      <c r="GWD236" s="188"/>
      <c r="GWE236" s="188"/>
      <c r="GWF236" s="188"/>
      <c r="GWG236" s="188"/>
      <c r="GWH236" s="188"/>
      <c r="GWI236" s="188"/>
      <c r="GWJ236" s="188"/>
      <c r="GWK236" s="188"/>
      <c r="GWL236" s="188"/>
      <c r="GWM236" s="188"/>
      <c r="GWN236" s="188"/>
      <c r="GWO236" s="188"/>
      <c r="GWP236" s="188"/>
      <c r="GWQ236" s="188"/>
      <c r="GWR236" s="188"/>
      <c r="GWS236" s="188"/>
      <c r="GWT236" s="188"/>
      <c r="GWU236" s="188"/>
      <c r="GWV236" s="188"/>
      <c r="GWW236" s="188"/>
      <c r="GWX236" s="188"/>
      <c r="GWY236" s="188"/>
      <c r="GWZ236" s="188"/>
      <c r="GXA236" s="188"/>
      <c r="GXB236" s="188"/>
      <c r="GXC236" s="188"/>
      <c r="GXD236" s="188"/>
      <c r="GXE236" s="188"/>
      <c r="GXF236" s="188"/>
      <c r="GXG236" s="188"/>
      <c r="GXH236" s="188"/>
      <c r="GXI236" s="188"/>
      <c r="GXJ236" s="188"/>
      <c r="GXK236" s="188"/>
      <c r="GXL236" s="188"/>
      <c r="GXM236" s="188"/>
      <c r="GXN236" s="188"/>
      <c r="GXO236" s="188"/>
      <c r="GXP236" s="188"/>
      <c r="GXQ236" s="188"/>
      <c r="GXR236" s="188"/>
      <c r="GXS236" s="188"/>
      <c r="GXT236" s="188"/>
      <c r="GXU236" s="188"/>
      <c r="GXV236" s="188"/>
      <c r="GXW236" s="188"/>
      <c r="GXX236" s="188"/>
      <c r="GXY236" s="188"/>
      <c r="GXZ236" s="188"/>
      <c r="GYA236" s="188"/>
      <c r="GYB236" s="188"/>
      <c r="GYC236" s="188"/>
      <c r="GYD236" s="188"/>
      <c r="GYE236" s="188"/>
      <c r="GYF236" s="188"/>
      <c r="GYG236" s="188"/>
      <c r="GYH236" s="188"/>
      <c r="GYI236" s="188"/>
      <c r="GYJ236" s="188"/>
      <c r="GYK236" s="188"/>
      <c r="GYL236" s="188"/>
      <c r="GYM236" s="188"/>
      <c r="GYN236" s="188"/>
      <c r="GYO236" s="188"/>
      <c r="GYP236" s="188"/>
      <c r="GYQ236" s="188"/>
      <c r="GYR236" s="188"/>
      <c r="GYS236" s="188"/>
      <c r="GYT236" s="188"/>
      <c r="GYU236" s="188"/>
      <c r="GYV236" s="188"/>
      <c r="GYW236" s="188"/>
      <c r="GYX236" s="188"/>
      <c r="GYY236" s="188"/>
      <c r="GYZ236" s="188"/>
      <c r="GZA236" s="188"/>
      <c r="GZB236" s="188"/>
      <c r="GZC236" s="188"/>
      <c r="GZD236" s="188"/>
      <c r="GZE236" s="188"/>
      <c r="GZF236" s="188"/>
      <c r="GZG236" s="188"/>
      <c r="GZH236" s="188"/>
      <c r="GZI236" s="188"/>
      <c r="GZJ236" s="188"/>
      <c r="GZK236" s="188"/>
      <c r="GZL236" s="188"/>
      <c r="GZM236" s="188"/>
      <c r="GZN236" s="188"/>
      <c r="GZO236" s="188"/>
      <c r="GZP236" s="188"/>
      <c r="GZQ236" s="188"/>
      <c r="GZR236" s="188"/>
      <c r="GZS236" s="188"/>
      <c r="GZT236" s="188"/>
      <c r="GZU236" s="188"/>
      <c r="GZV236" s="188"/>
      <c r="GZW236" s="188"/>
      <c r="GZX236" s="188"/>
      <c r="GZY236" s="188"/>
      <c r="GZZ236" s="188"/>
      <c r="HAA236" s="188"/>
      <c r="HAB236" s="188"/>
      <c r="HAC236" s="188"/>
      <c r="HAD236" s="188"/>
      <c r="HAE236" s="188"/>
      <c r="HAF236" s="188"/>
      <c r="HAG236" s="188"/>
      <c r="HAH236" s="188"/>
      <c r="HAI236" s="188"/>
      <c r="HAJ236" s="188"/>
      <c r="HAK236" s="188"/>
      <c r="HAL236" s="188"/>
      <c r="HAM236" s="188"/>
      <c r="HAN236" s="188"/>
      <c r="HAO236" s="188"/>
      <c r="HAP236" s="188"/>
      <c r="HAQ236" s="188"/>
      <c r="HAR236" s="188"/>
      <c r="HAS236" s="188"/>
      <c r="HAT236" s="188"/>
      <c r="HAU236" s="188"/>
      <c r="HAV236" s="188"/>
      <c r="HAW236" s="188"/>
      <c r="HAX236" s="188"/>
      <c r="HAY236" s="188"/>
      <c r="HAZ236" s="188"/>
      <c r="HBA236" s="188"/>
      <c r="HBB236" s="188"/>
      <c r="HBC236" s="188"/>
      <c r="HBD236" s="188"/>
      <c r="HBE236" s="188"/>
      <c r="HBF236" s="188"/>
      <c r="HBG236" s="188"/>
      <c r="HBH236" s="188"/>
      <c r="HBI236" s="188"/>
      <c r="HBJ236" s="188"/>
      <c r="HBK236" s="188"/>
      <c r="HBL236" s="188"/>
      <c r="HBM236" s="188"/>
      <c r="HBN236" s="188"/>
      <c r="HBO236" s="188"/>
      <c r="HBP236" s="188"/>
      <c r="HBQ236" s="188"/>
      <c r="HBR236" s="188"/>
      <c r="HBS236" s="188"/>
      <c r="HBT236" s="188"/>
      <c r="HBU236" s="188"/>
      <c r="HBV236" s="188"/>
      <c r="HBW236" s="188"/>
      <c r="HBX236" s="188"/>
      <c r="HBY236" s="188"/>
      <c r="HBZ236" s="188"/>
      <c r="HCA236" s="188"/>
      <c r="HCB236" s="188"/>
      <c r="HCC236" s="188"/>
      <c r="HCD236" s="188"/>
      <c r="HCE236" s="188"/>
      <c r="HCF236" s="188"/>
      <c r="HCG236" s="188"/>
      <c r="HCH236" s="188"/>
      <c r="HCI236" s="188"/>
      <c r="HCJ236" s="188"/>
      <c r="HCK236" s="188"/>
      <c r="HCL236" s="188"/>
      <c r="HCM236" s="188"/>
      <c r="HCN236" s="188"/>
      <c r="HCO236" s="188"/>
      <c r="HCP236" s="188"/>
      <c r="HCQ236" s="188"/>
      <c r="HCR236" s="188"/>
      <c r="HCS236" s="188"/>
      <c r="HCT236" s="188"/>
      <c r="HCU236" s="188"/>
      <c r="HCV236" s="188"/>
      <c r="HCW236" s="188"/>
      <c r="HCX236" s="188"/>
      <c r="HCY236" s="188"/>
      <c r="HCZ236" s="188"/>
      <c r="HDA236" s="188"/>
      <c r="HDB236" s="188"/>
      <c r="HDC236" s="188"/>
      <c r="HDD236" s="188"/>
      <c r="HDE236" s="188"/>
      <c r="HDF236" s="188"/>
      <c r="HDG236" s="188"/>
      <c r="HDH236" s="188"/>
      <c r="HDI236" s="188"/>
      <c r="HDJ236" s="188"/>
      <c r="HDK236" s="188"/>
      <c r="HDL236" s="188"/>
      <c r="HDM236" s="188"/>
      <c r="HDN236" s="188"/>
      <c r="HDO236" s="188"/>
      <c r="HDP236" s="188"/>
      <c r="HDQ236" s="188"/>
      <c r="HDR236" s="188"/>
      <c r="HDS236" s="188"/>
      <c r="HDT236" s="188"/>
      <c r="HDU236" s="188"/>
      <c r="HDV236" s="188"/>
      <c r="HDW236" s="188"/>
      <c r="HDX236" s="188"/>
      <c r="HDY236" s="188"/>
      <c r="HDZ236" s="188"/>
      <c r="HEA236" s="188"/>
      <c r="HEB236" s="188"/>
      <c r="HEC236" s="188"/>
      <c r="HED236" s="188"/>
      <c r="HEE236" s="188"/>
      <c r="HEF236" s="188"/>
      <c r="HEG236" s="188"/>
      <c r="HEH236" s="188"/>
      <c r="HEI236" s="188"/>
      <c r="HEJ236" s="188"/>
      <c r="HEK236" s="188"/>
      <c r="HEL236" s="188"/>
      <c r="HEM236" s="188"/>
      <c r="HEN236" s="188"/>
      <c r="HEO236" s="188"/>
      <c r="HEP236" s="188"/>
      <c r="HEQ236" s="188"/>
      <c r="HER236" s="188"/>
      <c r="HES236" s="188"/>
      <c r="HET236" s="188"/>
      <c r="HEU236" s="188"/>
      <c r="HEV236" s="188"/>
      <c r="HEW236" s="188"/>
      <c r="HEX236" s="188"/>
      <c r="HEY236" s="188"/>
      <c r="HEZ236" s="188"/>
      <c r="HFA236" s="188"/>
      <c r="HFB236" s="188"/>
      <c r="HFC236" s="188"/>
      <c r="HFD236" s="188"/>
      <c r="HFE236" s="188"/>
      <c r="HFF236" s="188"/>
      <c r="HFG236" s="188"/>
      <c r="HFH236" s="188"/>
      <c r="HFI236" s="188"/>
      <c r="HFJ236" s="188"/>
      <c r="HFK236" s="188"/>
      <c r="HFL236" s="188"/>
      <c r="HFM236" s="188"/>
      <c r="HFN236" s="188"/>
      <c r="HFO236" s="188"/>
      <c r="HFP236" s="188"/>
      <c r="HFQ236" s="188"/>
      <c r="HFR236" s="188"/>
      <c r="HFS236" s="188"/>
      <c r="HFT236" s="188"/>
      <c r="HFU236" s="188"/>
      <c r="HFV236" s="188"/>
      <c r="HFW236" s="188"/>
      <c r="HFX236" s="188"/>
      <c r="HFY236" s="188"/>
      <c r="HFZ236" s="188"/>
      <c r="HGA236" s="188"/>
      <c r="HGB236" s="188"/>
      <c r="HGC236" s="188"/>
      <c r="HGD236" s="188"/>
      <c r="HGE236" s="188"/>
      <c r="HGF236" s="188"/>
      <c r="HGG236" s="188"/>
      <c r="HGH236" s="188"/>
      <c r="HGI236" s="188"/>
      <c r="HGJ236" s="188"/>
      <c r="HGK236" s="188"/>
      <c r="HGL236" s="188"/>
      <c r="HGM236" s="188"/>
      <c r="HGN236" s="188"/>
      <c r="HGO236" s="188"/>
      <c r="HGP236" s="188"/>
      <c r="HGQ236" s="188"/>
      <c r="HGR236" s="188"/>
      <c r="HGS236" s="188"/>
      <c r="HGT236" s="188"/>
      <c r="HGU236" s="188"/>
      <c r="HGV236" s="188"/>
      <c r="HGW236" s="188"/>
      <c r="HGX236" s="188"/>
      <c r="HGY236" s="188"/>
      <c r="HGZ236" s="188"/>
      <c r="HHA236" s="188"/>
      <c r="HHB236" s="188"/>
      <c r="HHC236" s="188"/>
      <c r="HHD236" s="188"/>
      <c r="HHE236" s="188"/>
      <c r="HHF236" s="188"/>
      <c r="HHG236" s="188"/>
      <c r="HHH236" s="188"/>
      <c r="HHI236" s="188"/>
      <c r="HHJ236" s="188"/>
      <c r="HHK236" s="188"/>
      <c r="HHL236" s="188"/>
      <c r="HHM236" s="188"/>
      <c r="HHN236" s="188"/>
      <c r="HHO236" s="188"/>
      <c r="HHP236" s="188"/>
      <c r="HHQ236" s="188"/>
      <c r="HHR236" s="188"/>
      <c r="HHS236" s="188"/>
      <c r="HHT236" s="188"/>
      <c r="HHU236" s="188"/>
      <c r="HHV236" s="188"/>
      <c r="HHW236" s="188"/>
      <c r="HHX236" s="188"/>
      <c r="HHY236" s="188"/>
      <c r="HHZ236" s="188"/>
      <c r="HIA236" s="188"/>
      <c r="HIB236" s="188"/>
      <c r="HIC236" s="188"/>
      <c r="HID236" s="188"/>
      <c r="HIE236" s="188"/>
      <c r="HIF236" s="188"/>
      <c r="HIG236" s="188"/>
      <c r="HIH236" s="188"/>
      <c r="HII236" s="188"/>
      <c r="HIJ236" s="188"/>
      <c r="HIK236" s="188"/>
      <c r="HIL236" s="188"/>
      <c r="HIM236" s="188"/>
      <c r="HIN236" s="188"/>
      <c r="HIO236" s="188"/>
      <c r="HIP236" s="188"/>
      <c r="HIQ236" s="188"/>
      <c r="HIR236" s="188"/>
      <c r="HIS236" s="188"/>
      <c r="HIT236" s="188"/>
      <c r="HIU236" s="188"/>
      <c r="HIV236" s="188"/>
      <c r="HIW236" s="188"/>
      <c r="HIX236" s="188"/>
      <c r="HIY236" s="188"/>
      <c r="HIZ236" s="188"/>
      <c r="HJA236" s="188"/>
      <c r="HJB236" s="188"/>
      <c r="HJC236" s="188"/>
      <c r="HJD236" s="188"/>
      <c r="HJE236" s="188"/>
      <c r="HJF236" s="188"/>
      <c r="HJG236" s="188"/>
      <c r="HJH236" s="188"/>
      <c r="HJI236" s="188"/>
      <c r="HJJ236" s="188"/>
      <c r="HJK236" s="188"/>
      <c r="HJL236" s="188"/>
      <c r="HJM236" s="188"/>
      <c r="HJN236" s="188"/>
      <c r="HJO236" s="188"/>
      <c r="HJP236" s="188"/>
      <c r="HJQ236" s="188"/>
      <c r="HJR236" s="188"/>
      <c r="HJS236" s="188"/>
      <c r="HJT236" s="188"/>
      <c r="HJU236" s="188"/>
      <c r="HJV236" s="188"/>
      <c r="HJW236" s="188"/>
      <c r="HJX236" s="188"/>
      <c r="HJY236" s="188"/>
      <c r="HJZ236" s="188"/>
      <c r="HKA236" s="188"/>
      <c r="HKB236" s="188"/>
      <c r="HKC236" s="188"/>
      <c r="HKD236" s="188"/>
      <c r="HKE236" s="188"/>
      <c r="HKF236" s="188"/>
      <c r="HKG236" s="188"/>
      <c r="HKH236" s="188"/>
      <c r="HKI236" s="188"/>
      <c r="HKJ236" s="188"/>
      <c r="HKK236" s="188"/>
      <c r="HKL236" s="188"/>
      <c r="HKM236" s="188"/>
      <c r="HKN236" s="188"/>
      <c r="HKO236" s="188"/>
      <c r="HKP236" s="188"/>
      <c r="HKQ236" s="188"/>
      <c r="HKR236" s="188"/>
      <c r="HKS236" s="188"/>
      <c r="HKT236" s="188"/>
      <c r="HKU236" s="188"/>
      <c r="HKV236" s="188"/>
      <c r="HKW236" s="188"/>
      <c r="HKX236" s="188"/>
      <c r="HKY236" s="188"/>
      <c r="HKZ236" s="188"/>
      <c r="HLA236" s="188"/>
      <c r="HLB236" s="188"/>
      <c r="HLC236" s="188"/>
      <c r="HLD236" s="188"/>
      <c r="HLE236" s="188"/>
      <c r="HLF236" s="188"/>
      <c r="HLG236" s="188"/>
      <c r="HLH236" s="188"/>
      <c r="HLI236" s="188"/>
      <c r="HLJ236" s="188"/>
      <c r="HLK236" s="188"/>
      <c r="HLL236" s="188"/>
      <c r="HLM236" s="188"/>
      <c r="HLN236" s="188"/>
      <c r="HLO236" s="188"/>
      <c r="HLP236" s="188"/>
      <c r="HLQ236" s="188"/>
      <c r="HLR236" s="188"/>
      <c r="HLS236" s="188"/>
      <c r="HLT236" s="188"/>
      <c r="HLU236" s="188"/>
      <c r="HLV236" s="188"/>
      <c r="HLW236" s="188"/>
      <c r="HLX236" s="188"/>
      <c r="HLY236" s="188"/>
      <c r="HLZ236" s="188"/>
      <c r="HMA236" s="188"/>
      <c r="HMB236" s="188"/>
      <c r="HMC236" s="188"/>
      <c r="HMD236" s="188"/>
      <c r="HME236" s="188"/>
      <c r="HMF236" s="188"/>
      <c r="HMG236" s="188"/>
      <c r="HMH236" s="188"/>
      <c r="HMI236" s="188"/>
      <c r="HMJ236" s="188"/>
      <c r="HMK236" s="188"/>
      <c r="HML236" s="188"/>
      <c r="HMM236" s="188"/>
      <c r="HMN236" s="188"/>
      <c r="HMO236" s="188"/>
      <c r="HMP236" s="188"/>
      <c r="HMQ236" s="188"/>
      <c r="HMR236" s="188"/>
      <c r="HMS236" s="188"/>
      <c r="HMT236" s="188"/>
      <c r="HMU236" s="188"/>
      <c r="HMV236" s="188"/>
      <c r="HMW236" s="188"/>
      <c r="HMX236" s="188"/>
      <c r="HMY236" s="188"/>
      <c r="HMZ236" s="188"/>
      <c r="HNA236" s="188"/>
      <c r="HNB236" s="188"/>
      <c r="HNC236" s="188"/>
      <c r="HND236" s="188"/>
      <c r="HNE236" s="188"/>
      <c r="HNF236" s="188"/>
      <c r="HNG236" s="188"/>
      <c r="HNH236" s="188"/>
      <c r="HNI236" s="188"/>
      <c r="HNJ236" s="188"/>
      <c r="HNK236" s="188"/>
      <c r="HNL236" s="188"/>
      <c r="HNM236" s="188"/>
      <c r="HNN236" s="188"/>
      <c r="HNO236" s="188"/>
      <c r="HNP236" s="188"/>
      <c r="HNQ236" s="188"/>
      <c r="HNR236" s="188"/>
      <c r="HNS236" s="188"/>
      <c r="HNT236" s="188"/>
      <c r="HNU236" s="188"/>
      <c r="HNV236" s="188"/>
      <c r="HNW236" s="188"/>
      <c r="HNX236" s="188"/>
      <c r="HNY236" s="188"/>
      <c r="HNZ236" s="188"/>
      <c r="HOA236" s="188"/>
      <c r="HOB236" s="188"/>
      <c r="HOC236" s="188"/>
      <c r="HOD236" s="188"/>
      <c r="HOE236" s="188"/>
      <c r="HOF236" s="188"/>
      <c r="HOG236" s="188"/>
      <c r="HOH236" s="188"/>
      <c r="HOI236" s="188"/>
      <c r="HOJ236" s="188"/>
      <c r="HOK236" s="188"/>
      <c r="HOL236" s="188"/>
      <c r="HOM236" s="188"/>
      <c r="HON236" s="188"/>
      <c r="HOO236" s="188"/>
      <c r="HOP236" s="188"/>
      <c r="HOQ236" s="188"/>
      <c r="HOR236" s="188"/>
      <c r="HOS236" s="188"/>
      <c r="HOT236" s="188"/>
      <c r="HOU236" s="188"/>
      <c r="HOV236" s="188"/>
      <c r="HOW236" s="188"/>
      <c r="HOX236" s="188"/>
      <c r="HOY236" s="188"/>
      <c r="HOZ236" s="188"/>
      <c r="HPA236" s="188"/>
      <c r="HPB236" s="188"/>
      <c r="HPC236" s="188"/>
      <c r="HPD236" s="188"/>
      <c r="HPE236" s="188"/>
      <c r="HPF236" s="188"/>
      <c r="HPG236" s="188"/>
      <c r="HPH236" s="188"/>
      <c r="HPI236" s="188"/>
      <c r="HPJ236" s="188"/>
      <c r="HPK236" s="188"/>
      <c r="HPL236" s="188"/>
      <c r="HPM236" s="188"/>
      <c r="HPN236" s="188"/>
      <c r="HPO236" s="188"/>
      <c r="HPP236" s="188"/>
      <c r="HPQ236" s="188"/>
      <c r="HPR236" s="188"/>
      <c r="HPS236" s="188"/>
      <c r="HPT236" s="188"/>
      <c r="HPU236" s="188"/>
      <c r="HPV236" s="188"/>
      <c r="HPW236" s="188"/>
      <c r="HPX236" s="188"/>
      <c r="HPY236" s="188"/>
      <c r="HPZ236" s="188"/>
      <c r="HQA236" s="188"/>
      <c r="HQB236" s="188"/>
      <c r="HQC236" s="188"/>
      <c r="HQD236" s="188"/>
      <c r="HQE236" s="188"/>
      <c r="HQF236" s="188"/>
      <c r="HQG236" s="188"/>
      <c r="HQH236" s="188"/>
      <c r="HQI236" s="188"/>
      <c r="HQJ236" s="188"/>
      <c r="HQK236" s="188"/>
      <c r="HQL236" s="188"/>
      <c r="HQM236" s="188"/>
      <c r="HQN236" s="188"/>
      <c r="HQO236" s="188"/>
      <c r="HQP236" s="188"/>
      <c r="HQQ236" s="188"/>
      <c r="HQR236" s="188"/>
      <c r="HQS236" s="188"/>
      <c r="HQT236" s="188"/>
      <c r="HQU236" s="188"/>
      <c r="HQV236" s="188"/>
      <c r="HQW236" s="188"/>
      <c r="HQX236" s="188"/>
      <c r="HQY236" s="188"/>
      <c r="HQZ236" s="188"/>
      <c r="HRA236" s="188"/>
      <c r="HRB236" s="188"/>
      <c r="HRC236" s="188"/>
      <c r="HRD236" s="188"/>
      <c r="HRE236" s="188"/>
      <c r="HRF236" s="188"/>
      <c r="HRG236" s="188"/>
      <c r="HRH236" s="188"/>
      <c r="HRI236" s="188"/>
      <c r="HRJ236" s="188"/>
      <c r="HRK236" s="188"/>
      <c r="HRL236" s="188"/>
      <c r="HRM236" s="188"/>
      <c r="HRN236" s="188"/>
      <c r="HRO236" s="188"/>
      <c r="HRP236" s="188"/>
      <c r="HRQ236" s="188"/>
      <c r="HRR236" s="188"/>
      <c r="HRS236" s="188"/>
      <c r="HRT236" s="188"/>
      <c r="HRU236" s="188"/>
      <c r="HRV236" s="188"/>
      <c r="HRW236" s="188"/>
      <c r="HRX236" s="188"/>
      <c r="HRY236" s="188"/>
      <c r="HRZ236" s="188"/>
      <c r="HSA236" s="188"/>
      <c r="HSB236" s="188"/>
      <c r="HSC236" s="188"/>
      <c r="HSD236" s="188"/>
      <c r="HSE236" s="188"/>
      <c r="HSF236" s="188"/>
      <c r="HSG236" s="188"/>
      <c r="HSH236" s="188"/>
      <c r="HSI236" s="188"/>
      <c r="HSJ236" s="188"/>
      <c r="HSK236" s="188"/>
      <c r="HSL236" s="188"/>
      <c r="HSM236" s="188"/>
      <c r="HSN236" s="188"/>
      <c r="HSO236" s="188"/>
      <c r="HSP236" s="188"/>
      <c r="HSQ236" s="188"/>
      <c r="HSR236" s="188"/>
      <c r="HSS236" s="188"/>
      <c r="HST236" s="188"/>
      <c r="HSU236" s="188"/>
      <c r="HSV236" s="188"/>
      <c r="HSW236" s="188"/>
      <c r="HSX236" s="188"/>
      <c r="HSY236" s="188"/>
      <c r="HSZ236" s="188"/>
      <c r="HTA236" s="188"/>
      <c r="HTB236" s="188"/>
      <c r="HTC236" s="188"/>
      <c r="HTD236" s="188"/>
      <c r="HTE236" s="188"/>
      <c r="HTF236" s="188"/>
      <c r="HTG236" s="188"/>
      <c r="HTH236" s="188"/>
      <c r="HTI236" s="188"/>
      <c r="HTJ236" s="188"/>
      <c r="HTK236" s="188"/>
      <c r="HTL236" s="188"/>
      <c r="HTM236" s="188"/>
      <c r="HTN236" s="188"/>
      <c r="HTO236" s="188"/>
      <c r="HTP236" s="188"/>
      <c r="HTQ236" s="188"/>
      <c r="HTR236" s="188"/>
      <c r="HTS236" s="188"/>
      <c r="HTT236" s="188"/>
      <c r="HTU236" s="188"/>
      <c r="HTV236" s="188"/>
      <c r="HTW236" s="188"/>
      <c r="HTX236" s="188"/>
      <c r="HTY236" s="188"/>
      <c r="HTZ236" s="188"/>
      <c r="HUA236" s="188"/>
      <c r="HUB236" s="188"/>
      <c r="HUC236" s="188"/>
      <c r="HUD236" s="188"/>
      <c r="HUE236" s="188"/>
      <c r="HUF236" s="188"/>
      <c r="HUG236" s="188"/>
      <c r="HUH236" s="188"/>
      <c r="HUI236" s="188"/>
      <c r="HUJ236" s="188"/>
      <c r="HUK236" s="188"/>
      <c r="HUL236" s="188"/>
      <c r="HUM236" s="188"/>
      <c r="HUN236" s="188"/>
      <c r="HUO236" s="188"/>
      <c r="HUP236" s="188"/>
      <c r="HUQ236" s="188"/>
      <c r="HUR236" s="188"/>
      <c r="HUS236" s="188"/>
      <c r="HUT236" s="188"/>
      <c r="HUU236" s="188"/>
      <c r="HUV236" s="188"/>
      <c r="HUW236" s="188"/>
      <c r="HUX236" s="188"/>
      <c r="HUY236" s="188"/>
      <c r="HUZ236" s="188"/>
      <c r="HVA236" s="188"/>
      <c r="HVB236" s="188"/>
      <c r="HVC236" s="188"/>
      <c r="HVD236" s="188"/>
      <c r="HVE236" s="188"/>
      <c r="HVF236" s="188"/>
      <c r="HVG236" s="188"/>
      <c r="HVH236" s="188"/>
      <c r="HVI236" s="188"/>
      <c r="HVJ236" s="188"/>
      <c r="HVK236" s="188"/>
      <c r="HVL236" s="188"/>
      <c r="HVM236" s="188"/>
      <c r="HVN236" s="188"/>
      <c r="HVO236" s="188"/>
      <c r="HVP236" s="188"/>
      <c r="HVQ236" s="188"/>
      <c r="HVR236" s="188"/>
      <c r="HVS236" s="188"/>
      <c r="HVT236" s="188"/>
      <c r="HVU236" s="188"/>
      <c r="HVV236" s="188"/>
      <c r="HVW236" s="188"/>
      <c r="HVX236" s="188"/>
      <c r="HVY236" s="188"/>
      <c r="HVZ236" s="188"/>
      <c r="HWA236" s="188"/>
      <c r="HWB236" s="188"/>
      <c r="HWC236" s="188"/>
      <c r="HWD236" s="188"/>
      <c r="HWE236" s="188"/>
      <c r="HWF236" s="188"/>
      <c r="HWG236" s="188"/>
      <c r="HWH236" s="188"/>
      <c r="HWI236" s="188"/>
      <c r="HWJ236" s="188"/>
      <c r="HWK236" s="188"/>
      <c r="HWL236" s="188"/>
      <c r="HWM236" s="188"/>
      <c r="HWN236" s="188"/>
      <c r="HWO236" s="188"/>
      <c r="HWP236" s="188"/>
      <c r="HWQ236" s="188"/>
      <c r="HWR236" s="188"/>
      <c r="HWS236" s="188"/>
      <c r="HWT236" s="188"/>
      <c r="HWU236" s="188"/>
      <c r="HWV236" s="188"/>
      <c r="HWW236" s="188"/>
      <c r="HWX236" s="188"/>
      <c r="HWY236" s="188"/>
      <c r="HWZ236" s="188"/>
      <c r="HXA236" s="188"/>
      <c r="HXB236" s="188"/>
      <c r="HXC236" s="188"/>
      <c r="HXD236" s="188"/>
      <c r="HXE236" s="188"/>
      <c r="HXF236" s="188"/>
      <c r="HXG236" s="188"/>
      <c r="HXH236" s="188"/>
      <c r="HXI236" s="188"/>
      <c r="HXJ236" s="188"/>
      <c r="HXK236" s="188"/>
      <c r="HXL236" s="188"/>
      <c r="HXM236" s="188"/>
      <c r="HXN236" s="188"/>
      <c r="HXO236" s="188"/>
      <c r="HXP236" s="188"/>
      <c r="HXQ236" s="188"/>
      <c r="HXR236" s="188"/>
      <c r="HXS236" s="188"/>
      <c r="HXT236" s="188"/>
      <c r="HXU236" s="188"/>
      <c r="HXV236" s="188"/>
      <c r="HXW236" s="188"/>
      <c r="HXX236" s="188"/>
      <c r="HXY236" s="188"/>
      <c r="HXZ236" s="188"/>
      <c r="HYA236" s="188"/>
      <c r="HYB236" s="188"/>
      <c r="HYC236" s="188"/>
      <c r="HYD236" s="188"/>
      <c r="HYE236" s="188"/>
      <c r="HYF236" s="188"/>
      <c r="HYG236" s="188"/>
      <c r="HYH236" s="188"/>
      <c r="HYI236" s="188"/>
      <c r="HYJ236" s="188"/>
      <c r="HYK236" s="188"/>
      <c r="HYL236" s="188"/>
      <c r="HYM236" s="188"/>
      <c r="HYN236" s="188"/>
      <c r="HYO236" s="188"/>
      <c r="HYP236" s="188"/>
      <c r="HYQ236" s="188"/>
      <c r="HYR236" s="188"/>
      <c r="HYS236" s="188"/>
      <c r="HYT236" s="188"/>
      <c r="HYU236" s="188"/>
      <c r="HYV236" s="188"/>
      <c r="HYW236" s="188"/>
      <c r="HYX236" s="188"/>
      <c r="HYY236" s="188"/>
      <c r="HYZ236" s="188"/>
      <c r="HZA236" s="188"/>
      <c r="HZB236" s="188"/>
      <c r="HZC236" s="188"/>
      <c r="HZD236" s="188"/>
      <c r="HZE236" s="188"/>
      <c r="HZF236" s="188"/>
      <c r="HZG236" s="188"/>
      <c r="HZH236" s="188"/>
      <c r="HZI236" s="188"/>
      <c r="HZJ236" s="188"/>
      <c r="HZK236" s="188"/>
      <c r="HZL236" s="188"/>
      <c r="HZM236" s="188"/>
      <c r="HZN236" s="188"/>
      <c r="HZO236" s="188"/>
      <c r="HZP236" s="188"/>
      <c r="HZQ236" s="188"/>
      <c r="HZR236" s="188"/>
      <c r="HZS236" s="188"/>
      <c r="HZT236" s="188"/>
      <c r="HZU236" s="188"/>
      <c r="HZV236" s="188"/>
      <c r="HZW236" s="188"/>
      <c r="HZX236" s="188"/>
      <c r="HZY236" s="188"/>
      <c r="HZZ236" s="188"/>
      <c r="IAA236" s="188"/>
      <c r="IAB236" s="188"/>
      <c r="IAC236" s="188"/>
      <c r="IAD236" s="188"/>
      <c r="IAE236" s="188"/>
      <c r="IAF236" s="188"/>
      <c r="IAG236" s="188"/>
      <c r="IAH236" s="188"/>
      <c r="IAI236" s="188"/>
      <c r="IAJ236" s="188"/>
      <c r="IAK236" s="188"/>
      <c r="IAL236" s="188"/>
      <c r="IAM236" s="188"/>
      <c r="IAN236" s="188"/>
      <c r="IAO236" s="188"/>
      <c r="IAP236" s="188"/>
      <c r="IAQ236" s="188"/>
      <c r="IAR236" s="188"/>
      <c r="IAS236" s="188"/>
      <c r="IAT236" s="188"/>
      <c r="IAU236" s="188"/>
      <c r="IAV236" s="188"/>
      <c r="IAW236" s="188"/>
      <c r="IAX236" s="188"/>
      <c r="IAY236" s="188"/>
      <c r="IAZ236" s="188"/>
      <c r="IBA236" s="188"/>
      <c r="IBB236" s="188"/>
      <c r="IBC236" s="188"/>
      <c r="IBD236" s="188"/>
      <c r="IBE236" s="188"/>
      <c r="IBF236" s="188"/>
      <c r="IBG236" s="188"/>
      <c r="IBH236" s="188"/>
      <c r="IBI236" s="188"/>
      <c r="IBJ236" s="188"/>
      <c r="IBK236" s="188"/>
      <c r="IBL236" s="188"/>
      <c r="IBM236" s="188"/>
      <c r="IBN236" s="188"/>
      <c r="IBO236" s="188"/>
      <c r="IBP236" s="188"/>
      <c r="IBQ236" s="188"/>
      <c r="IBR236" s="188"/>
      <c r="IBS236" s="188"/>
      <c r="IBT236" s="188"/>
      <c r="IBU236" s="188"/>
      <c r="IBV236" s="188"/>
      <c r="IBW236" s="188"/>
      <c r="IBX236" s="188"/>
      <c r="IBY236" s="188"/>
      <c r="IBZ236" s="188"/>
      <c r="ICA236" s="188"/>
      <c r="ICB236" s="188"/>
      <c r="ICC236" s="188"/>
      <c r="ICD236" s="188"/>
      <c r="ICE236" s="188"/>
      <c r="ICF236" s="188"/>
      <c r="ICG236" s="188"/>
      <c r="ICH236" s="188"/>
      <c r="ICI236" s="188"/>
      <c r="ICJ236" s="188"/>
      <c r="ICK236" s="188"/>
      <c r="ICL236" s="188"/>
      <c r="ICM236" s="188"/>
      <c r="ICN236" s="188"/>
      <c r="ICO236" s="188"/>
      <c r="ICP236" s="188"/>
      <c r="ICQ236" s="188"/>
      <c r="ICR236" s="188"/>
      <c r="ICS236" s="188"/>
      <c r="ICT236" s="188"/>
      <c r="ICU236" s="188"/>
      <c r="ICV236" s="188"/>
      <c r="ICW236" s="188"/>
      <c r="ICX236" s="188"/>
      <c r="ICY236" s="188"/>
      <c r="ICZ236" s="188"/>
      <c r="IDA236" s="188"/>
      <c r="IDB236" s="188"/>
      <c r="IDC236" s="188"/>
      <c r="IDD236" s="188"/>
      <c r="IDE236" s="188"/>
      <c r="IDF236" s="188"/>
      <c r="IDG236" s="188"/>
      <c r="IDH236" s="188"/>
      <c r="IDI236" s="188"/>
      <c r="IDJ236" s="188"/>
      <c r="IDK236" s="188"/>
      <c r="IDL236" s="188"/>
      <c r="IDM236" s="188"/>
      <c r="IDN236" s="188"/>
      <c r="IDO236" s="188"/>
      <c r="IDP236" s="188"/>
      <c r="IDQ236" s="188"/>
      <c r="IDR236" s="188"/>
      <c r="IDS236" s="188"/>
      <c r="IDT236" s="188"/>
      <c r="IDU236" s="188"/>
      <c r="IDV236" s="188"/>
      <c r="IDW236" s="188"/>
      <c r="IDX236" s="188"/>
      <c r="IDY236" s="188"/>
      <c r="IDZ236" s="188"/>
      <c r="IEA236" s="188"/>
      <c r="IEB236" s="188"/>
      <c r="IEC236" s="188"/>
      <c r="IED236" s="188"/>
      <c r="IEE236" s="188"/>
      <c r="IEF236" s="188"/>
      <c r="IEG236" s="188"/>
      <c r="IEH236" s="188"/>
      <c r="IEI236" s="188"/>
      <c r="IEJ236" s="188"/>
      <c r="IEK236" s="188"/>
      <c r="IEL236" s="188"/>
      <c r="IEM236" s="188"/>
      <c r="IEN236" s="188"/>
      <c r="IEO236" s="188"/>
      <c r="IEP236" s="188"/>
      <c r="IEQ236" s="188"/>
      <c r="IER236" s="188"/>
      <c r="IES236" s="188"/>
      <c r="IET236" s="188"/>
      <c r="IEU236" s="188"/>
      <c r="IEV236" s="188"/>
      <c r="IEW236" s="188"/>
      <c r="IEX236" s="188"/>
      <c r="IEY236" s="188"/>
      <c r="IEZ236" s="188"/>
      <c r="IFA236" s="188"/>
      <c r="IFB236" s="188"/>
      <c r="IFC236" s="188"/>
      <c r="IFD236" s="188"/>
      <c r="IFE236" s="188"/>
      <c r="IFF236" s="188"/>
      <c r="IFG236" s="188"/>
      <c r="IFH236" s="188"/>
      <c r="IFI236" s="188"/>
      <c r="IFJ236" s="188"/>
      <c r="IFK236" s="188"/>
      <c r="IFL236" s="188"/>
      <c r="IFM236" s="188"/>
      <c r="IFN236" s="188"/>
      <c r="IFO236" s="188"/>
      <c r="IFP236" s="188"/>
      <c r="IFQ236" s="188"/>
      <c r="IFR236" s="188"/>
      <c r="IFS236" s="188"/>
      <c r="IFT236" s="188"/>
      <c r="IFU236" s="188"/>
      <c r="IFV236" s="188"/>
      <c r="IFW236" s="188"/>
      <c r="IFX236" s="188"/>
      <c r="IFY236" s="188"/>
      <c r="IFZ236" s="188"/>
      <c r="IGA236" s="188"/>
      <c r="IGB236" s="188"/>
      <c r="IGC236" s="188"/>
      <c r="IGD236" s="188"/>
      <c r="IGE236" s="188"/>
      <c r="IGF236" s="188"/>
      <c r="IGG236" s="188"/>
      <c r="IGH236" s="188"/>
      <c r="IGI236" s="188"/>
      <c r="IGJ236" s="188"/>
      <c r="IGK236" s="188"/>
      <c r="IGL236" s="188"/>
      <c r="IGM236" s="188"/>
      <c r="IGN236" s="188"/>
      <c r="IGO236" s="188"/>
      <c r="IGP236" s="188"/>
      <c r="IGQ236" s="188"/>
      <c r="IGR236" s="188"/>
      <c r="IGS236" s="188"/>
      <c r="IGT236" s="188"/>
      <c r="IGU236" s="188"/>
      <c r="IGV236" s="188"/>
      <c r="IGW236" s="188"/>
      <c r="IGX236" s="188"/>
      <c r="IGY236" s="188"/>
      <c r="IGZ236" s="188"/>
      <c r="IHA236" s="188"/>
      <c r="IHB236" s="188"/>
      <c r="IHC236" s="188"/>
      <c r="IHD236" s="188"/>
      <c r="IHE236" s="188"/>
      <c r="IHF236" s="188"/>
      <c r="IHG236" s="188"/>
      <c r="IHH236" s="188"/>
      <c r="IHI236" s="188"/>
      <c r="IHJ236" s="188"/>
      <c r="IHK236" s="188"/>
      <c r="IHL236" s="188"/>
      <c r="IHM236" s="188"/>
      <c r="IHN236" s="188"/>
      <c r="IHO236" s="188"/>
      <c r="IHP236" s="188"/>
      <c r="IHQ236" s="188"/>
      <c r="IHR236" s="188"/>
      <c r="IHS236" s="188"/>
      <c r="IHT236" s="188"/>
      <c r="IHU236" s="188"/>
      <c r="IHV236" s="188"/>
      <c r="IHW236" s="188"/>
      <c r="IHX236" s="188"/>
      <c r="IHY236" s="188"/>
      <c r="IHZ236" s="188"/>
      <c r="IIA236" s="188"/>
      <c r="IIB236" s="188"/>
      <c r="IIC236" s="188"/>
      <c r="IID236" s="188"/>
      <c r="IIE236" s="188"/>
      <c r="IIF236" s="188"/>
      <c r="IIG236" s="188"/>
      <c r="IIH236" s="188"/>
      <c r="III236" s="188"/>
      <c r="IIJ236" s="188"/>
      <c r="IIK236" s="188"/>
      <c r="IIL236" s="188"/>
      <c r="IIM236" s="188"/>
      <c r="IIN236" s="188"/>
      <c r="IIO236" s="188"/>
      <c r="IIP236" s="188"/>
      <c r="IIQ236" s="188"/>
      <c r="IIR236" s="188"/>
      <c r="IIS236" s="188"/>
      <c r="IIT236" s="188"/>
      <c r="IIU236" s="188"/>
      <c r="IIV236" s="188"/>
      <c r="IIW236" s="188"/>
      <c r="IIX236" s="188"/>
      <c r="IIY236" s="188"/>
      <c r="IIZ236" s="188"/>
      <c r="IJA236" s="188"/>
      <c r="IJB236" s="188"/>
      <c r="IJC236" s="188"/>
      <c r="IJD236" s="188"/>
      <c r="IJE236" s="188"/>
      <c r="IJF236" s="188"/>
      <c r="IJG236" s="188"/>
      <c r="IJH236" s="188"/>
      <c r="IJI236" s="188"/>
      <c r="IJJ236" s="188"/>
      <c r="IJK236" s="188"/>
      <c r="IJL236" s="188"/>
      <c r="IJM236" s="188"/>
      <c r="IJN236" s="188"/>
      <c r="IJO236" s="188"/>
      <c r="IJP236" s="188"/>
      <c r="IJQ236" s="188"/>
      <c r="IJR236" s="188"/>
      <c r="IJS236" s="188"/>
      <c r="IJT236" s="188"/>
      <c r="IJU236" s="188"/>
      <c r="IJV236" s="188"/>
      <c r="IJW236" s="188"/>
      <c r="IJX236" s="188"/>
      <c r="IJY236" s="188"/>
      <c r="IJZ236" s="188"/>
      <c r="IKA236" s="188"/>
      <c r="IKB236" s="188"/>
      <c r="IKC236" s="188"/>
      <c r="IKD236" s="188"/>
      <c r="IKE236" s="188"/>
      <c r="IKF236" s="188"/>
      <c r="IKG236" s="188"/>
      <c r="IKH236" s="188"/>
      <c r="IKI236" s="188"/>
      <c r="IKJ236" s="188"/>
      <c r="IKK236" s="188"/>
      <c r="IKL236" s="188"/>
      <c r="IKM236" s="188"/>
      <c r="IKN236" s="188"/>
      <c r="IKO236" s="188"/>
      <c r="IKP236" s="188"/>
      <c r="IKQ236" s="188"/>
      <c r="IKR236" s="188"/>
      <c r="IKS236" s="188"/>
      <c r="IKT236" s="188"/>
      <c r="IKU236" s="188"/>
      <c r="IKV236" s="188"/>
      <c r="IKW236" s="188"/>
      <c r="IKX236" s="188"/>
      <c r="IKY236" s="188"/>
      <c r="IKZ236" s="188"/>
      <c r="ILA236" s="188"/>
      <c r="ILB236" s="188"/>
      <c r="ILC236" s="188"/>
      <c r="ILD236" s="188"/>
      <c r="ILE236" s="188"/>
      <c r="ILF236" s="188"/>
      <c r="ILG236" s="188"/>
      <c r="ILH236" s="188"/>
      <c r="ILI236" s="188"/>
      <c r="ILJ236" s="188"/>
      <c r="ILK236" s="188"/>
      <c r="ILL236" s="188"/>
      <c r="ILM236" s="188"/>
      <c r="ILN236" s="188"/>
      <c r="ILO236" s="188"/>
      <c r="ILP236" s="188"/>
      <c r="ILQ236" s="188"/>
      <c r="ILR236" s="188"/>
      <c r="ILS236" s="188"/>
      <c r="ILT236" s="188"/>
      <c r="ILU236" s="188"/>
      <c r="ILV236" s="188"/>
      <c r="ILW236" s="188"/>
      <c r="ILX236" s="188"/>
      <c r="ILY236" s="188"/>
      <c r="ILZ236" s="188"/>
      <c r="IMA236" s="188"/>
      <c r="IMB236" s="188"/>
      <c r="IMC236" s="188"/>
      <c r="IMD236" s="188"/>
      <c r="IME236" s="188"/>
      <c r="IMF236" s="188"/>
      <c r="IMG236" s="188"/>
      <c r="IMH236" s="188"/>
      <c r="IMI236" s="188"/>
      <c r="IMJ236" s="188"/>
      <c r="IMK236" s="188"/>
      <c r="IML236" s="188"/>
      <c r="IMM236" s="188"/>
      <c r="IMN236" s="188"/>
      <c r="IMO236" s="188"/>
      <c r="IMP236" s="188"/>
      <c r="IMQ236" s="188"/>
      <c r="IMR236" s="188"/>
      <c r="IMS236" s="188"/>
      <c r="IMT236" s="188"/>
      <c r="IMU236" s="188"/>
      <c r="IMV236" s="188"/>
      <c r="IMW236" s="188"/>
      <c r="IMX236" s="188"/>
      <c r="IMY236" s="188"/>
      <c r="IMZ236" s="188"/>
      <c r="INA236" s="188"/>
      <c r="INB236" s="188"/>
      <c r="INC236" s="188"/>
      <c r="IND236" s="188"/>
      <c r="INE236" s="188"/>
      <c r="INF236" s="188"/>
      <c r="ING236" s="188"/>
      <c r="INH236" s="188"/>
      <c r="INI236" s="188"/>
      <c r="INJ236" s="188"/>
      <c r="INK236" s="188"/>
      <c r="INL236" s="188"/>
      <c r="INM236" s="188"/>
      <c r="INN236" s="188"/>
      <c r="INO236" s="188"/>
      <c r="INP236" s="188"/>
      <c r="INQ236" s="188"/>
      <c r="INR236" s="188"/>
      <c r="INS236" s="188"/>
      <c r="INT236" s="188"/>
      <c r="INU236" s="188"/>
      <c r="INV236" s="188"/>
      <c r="INW236" s="188"/>
      <c r="INX236" s="188"/>
      <c r="INY236" s="188"/>
      <c r="INZ236" s="188"/>
      <c r="IOA236" s="188"/>
      <c r="IOB236" s="188"/>
      <c r="IOC236" s="188"/>
      <c r="IOD236" s="188"/>
      <c r="IOE236" s="188"/>
      <c r="IOF236" s="188"/>
      <c r="IOG236" s="188"/>
      <c r="IOH236" s="188"/>
      <c r="IOI236" s="188"/>
      <c r="IOJ236" s="188"/>
      <c r="IOK236" s="188"/>
      <c r="IOL236" s="188"/>
      <c r="IOM236" s="188"/>
      <c r="ION236" s="188"/>
      <c r="IOO236" s="188"/>
      <c r="IOP236" s="188"/>
      <c r="IOQ236" s="188"/>
      <c r="IOR236" s="188"/>
      <c r="IOS236" s="188"/>
      <c r="IOT236" s="188"/>
      <c r="IOU236" s="188"/>
      <c r="IOV236" s="188"/>
      <c r="IOW236" s="188"/>
      <c r="IOX236" s="188"/>
      <c r="IOY236" s="188"/>
      <c r="IOZ236" s="188"/>
      <c r="IPA236" s="188"/>
      <c r="IPB236" s="188"/>
      <c r="IPC236" s="188"/>
      <c r="IPD236" s="188"/>
      <c r="IPE236" s="188"/>
      <c r="IPF236" s="188"/>
      <c r="IPG236" s="188"/>
      <c r="IPH236" s="188"/>
      <c r="IPI236" s="188"/>
      <c r="IPJ236" s="188"/>
      <c r="IPK236" s="188"/>
      <c r="IPL236" s="188"/>
      <c r="IPM236" s="188"/>
      <c r="IPN236" s="188"/>
      <c r="IPO236" s="188"/>
      <c r="IPP236" s="188"/>
      <c r="IPQ236" s="188"/>
      <c r="IPR236" s="188"/>
      <c r="IPS236" s="188"/>
      <c r="IPT236" s="188"/>
      <c r="IPU236" s="188"/>
      <c r="IPV236" s="188"/>
      <c r="IPW236" s="188"/>
      <c r="IPX236" s="188"/>
      <c r="IPY236" s="188"/>
      <c r="IPZ236" s="188"/>
      <c r="IQA236" s="188"/>
      <c r="IQB236" s="188"/>
      <c r="IQC236" s="188"/>
      <c r="IQD236" s="188"/>
      <c r="IQE236" s="188"/>
      <c r="IQF236" s="188"/>
      <c r="IQG236" s="188"/>
      <c r="IQH236" s="188"/>
      <c r="IQI236" s="188"/>
      <c r="IQJ236" s="188"/>
      <c r="IQK236" s="188"/>
      <c r="IQL236" s="188"/>
      <c r="IQM236" s="188"/>
      <c r="IQN236" s="188"/>
      <c r="IQO236" s="188"/>
      <c r="IQP236" s="188"/>
      <c r="IQQ236" s="188"/>
      <c r="IQR236" s="188"/>
      <c r="IQS236" s="188"/>
      <c r="IQT236" s="188"/>
      <c r="IQU236" s="188"/>
      <c r="IQV236" s="188"/>
      <c r="IQW236" s="188"/>
      <c r="IQX236" s="188"/>
      <c r="IQY236" s="188"/>
      <c r="IQZ236" s="188"/>
      <c r="IRA236" s="188"/>
      <c r="IRB236" s="188"/>
      <c r="IRC236" s="188"/>
      <c r="IRD236" s="188"/>
      <c r="IRE236" s="188"/>
      <c r="IRF236" s="188"/>
      <c r="IRG236" s="188"/>
      <c r="IRH236" s="188"/>
      <c r="IRI236" s="188"/>
      <c r="IRJ236" s="188"/>
      <c r="IRK236" s="188"/>
      <c r="IRL236" s="188"/>
      <c r="IRM236" s="188"/>
      <c r="IRN236" s="188"/>
      <c r="IRO236" s="188"/>
      <c r="IRP236" s="188"/>
      <c r="IRQ236" s="188"/>
      <c r="IRR236" s="188"/>
      <c r="IRS236" s="188"/>
      <c r="IRT236" s="188"/>
      <c r="IRU236" s="188"/>
      <c r="IRV236" s="188"/>
      <c r="IRW236" s="188"/>
      <c r="IRX236" s="188"/>
      <c r="IRY236" s="188"/>
      <c r="IRZ236" s="188"/>
      <c r="ISA236" s="188"/>
      <c r="ISB236" s="188"/>
      <c r="ISC236" s="188"/>
      <c r="ISD236" s="188"/>
      <c r="ISE236" s="188"/>
      <c r="ISF236" s="188"/>
      <c r="ISG236" s="188"/>
      <c r="ISH236" s="188"/>
      <c r="ISI236" s="188"/>
      <c r="ISJ236" s="188"/>
      <c r="ISK236" s="188"/>
      <c r="ISL236" s="188"/>
      <c r="ISM236" s="188"/>
      <c r="ISN236" s="188"/>
      <c r="ISO236" s="188"/>
      <c r="ISP236" s="188"/>
      <c r="ISQ236" s="188"/>
      <c r="ISR236" s="188"/>
      <c r="ISS236" s="188"/>
      <c r="IST236" s="188"/>
      <c r="ISU236" s="188"/>
      <c r="ISV236" s="188"/>
      <c r="ISW236" s="188"/>
      <c r="ISX236" s="188"/>
      <c r="ISY236" s="188"/>
      <c r="ISZ236" s="188"/>
      <c r="ITA236" s="188"/>
      <c r="ITB236" s="188"/>
      <c r="ITC236" s="188"/>
      <c r="ITD236" s="188"/>
      <c r="ITE236" s="188"/>
      <c r="ITF236" s="188"/>
      <c r="ITG236" s="188"/>
      <c r="ITH236" s="188"/>
      <c r="ITI236" s="188"/>
      <c r="ITJ236" s="188"/>
      <c r="ITK236" s="188"/>
      <c r="ITL236" s="188"/>
      <c r="ITM236" s="188"/>
      <c r="ITN236" s="188"/>
      <c r="ITO236" s="188"/>
      <c r="ITP236" s="188"/>
      <c r="ITQ236" s="188"/>
      <c r="ITR236" s="188"/>
      <c r="ITS236" s="188"/>
      <c r="ITT236" s="188"/>
      <c r="ITU236" s="188"/>
      <c r="ITV236" s="188"/>
      <c r="ITW236" s="188"/>
      <c r="ITX236" s="188"/>
      <c r="ITY236" s="188"/>
      <c r="ITZ236" s="188"/>
      <c r="IUA236" s="188"/>
      <c r="IUB236" s="188"/>
      <c r="IUC236" s="188"/>
      <c r="IUD236" s="188"/>
      <c r="IUE236" s="188"/>
      <c r="IUF236" s="188"/>
      <c r="IUG236" s="188"/>
      <c r="IUH236" s="188"/>
      <c r="IUI236" s="188"/>
      <c r="IUJ236" s="188"/>
      <c r="IUK236" s="188"/>
      <c r="IUL236" s="188"/>
      <c r="IUM236" s="188"/>
      <c r="IUN236" s="188"/>
      <c r="IUO236" s="188"/>
      <c r="IUP236" s="188"/>
      <c r="IUQ236" s="188"/>
      <c r="IUR236" s="188"/>
      <c r="IUS236" s="188"/>
      <c r="IUT236" s="188"/>
      <c r="IUU236" s="188"/>
      <c r="IUV236" s="188"/>
      <c r="IUW236" s="188"/>
      <c r="IUX236" s="188"/>
      <c r="IUY236" s="188"/>
      <c r="IUZ236" s="188"/>
      <c r="IVA236" s="188"/>
      <c r="IVB236" s="188"/>
      <c r="IVC236" s="188"/>
      <c r="IVD236" s="188"/>
      <c r="IVE236" s="188"/>
      <c r="IVF236" s="188"/>
      <c r="IVG236" s="188"/>
      <c r="IVH236" s="188"/>
      <c r="IVI236" s="188"/>
      <c r="IVJ236" s="188"/>
      <c r="IVK236" s="188"/>
      <c r="IVL236" s="188"/>
      <c r="IVM236" s="188"/>
      <c r="IVN236" s="188"/>
      <c r="IVO236" s="188"/>
      <c r="IVP236" s="188"/>
      <c r="IVQ236" s="188"/>
      <c r="IVR236" s="188"/>
      <c r="IVS236" s="188"/>
      <c r="IVT236" s="188"/>
      <c r="IVU236" s="188"/>
      <c r="IVV236" s="188"/>
      <c r="IVW236" s="188"/>
      <c r="IVX236" s="188"/>
      <c r="IVY236" s="188"/>
      <c r="IVZ236" s="188"/>
      <c r="IWA236" s="188"/>
      <c r="IWB236" s="188"/>
      <c r="IWC236" s="188"/>
      <c r="IWD236" s="188"/>
      <c r="IWE236" s="188"/>
      <c r="IWF236" s="188"/>
      <c r="IWG236" s="188"/>
      <c r="IWH236" s="188"/>
      <c r="IWI236" s="188"/>
      <c r="IWJ236" s="188"/>
      <c r="IWK236" s="188"/>
      <c r="IWL236" s="188"/>
      <c r="IWM236" s="188"/>
      <c r="IWN236" s="188"/>
      <c r="IWO236" s="188"/>
      <c r="IWP236" s="188"/>
      <c r="IWQ236" s="188"/>
      <c r="IWR236" s="188"/>
      <c r="IWS236" s="188"/>
      <c r="IWT236" s="188"/>
      <c r="IWU236" s="188"/>
      <c r="IWV236" s="188"/>
      <c r="IWW236" s="188"/>
      <c r="IWX236" s="188"/>
      <c r="IWY236" s="188"/>
      <c r="IWZ236" s="188"/>
      <c r="IXA236" s="188"/>
      <c r="IXB236" s="188"/>
      <c r="IXC236" s="188"/>
      <c r="IXD236" s="188"/>
      <c r="IXE236" s="188"/>
      <c r="IXF236" s="188"/>
      <c r="IXG236" s="188"/>
      <c r="IXH236" s="188"/>
      <c r="IXI236" s="188"/>
      <c r="IXJ236" s="188"/>
      <c r="IXK236" s="188"/>
      <c r="IXL236" s="188"/>
      <c r="IXM236" s="188"/>
      <c r="IXN236" s="188"/>
      <c r="IXO236" s="188"/>
      <c r="IXP236" s="188"/>
      <c r="IXQ236" s="188"/>
      <c r="IXR236" s="188"/>
      <c r="IXS236" s="188"/>
      <c r="IXT236" s="188"/>
      <c r="IXU236" s="188"/>
      <c r="IXV236" s="188"/>
      <c r="IXW236" s="188"/>
      <c r="IXX236" s="188"/>
      <c r="IXY236" s="188"/>
      <c r="IXZ236" s="188"/>
      <c r="IYA236" s="188"/>
      <c r="IYB236" s="188"/>
      <c r="IYC236" s="188"/>
      <c r="IYD236" s="188"/>
      <c r="IYE236" s="188"/>
      <c r="IYF236" s="188"/>
      <c r="IYG236" s="188"/>
      <c r="IYH236" s="188"/>
      <c r="IYI236" s="188"/>
      <c r="IYJ236" s="188"/>
      <c r="IYK236" s="188"/>
      <c r="IYL236" s="188"/>
      <c r="IYM236" s="188"/>
      <c r="IYN236" s="188"/>
      <c r="IYO236" s="188"/>
      <c r="IYP236" s="188"/>
      <c r="IYQ236" s="188"/>
      <c r="IYR236" s="188"/>
      <c r="IYS236" s="188"/>
      <c r="IYT236" s="188"/>
      <c r="IYU236" s="188"/>
      <c r="IYV236" s="188"/>
      <c r="IYW236" s="188"/>
      <c r="IYX236" s="188"/>
      <c r="IYY236" s="188"/>
      <c r="IYZ236" s="188"/>
      <c r="IZA236" s="188"/>
      <c r="IZB236" s="188"/>
      <c r="IZC236" s="188"/>
      <c r="IZD236" s="188"/>
      <c r="IZE236" s="188"/>
      <c r="IZF236" s="188"/>
      <c r="IZG236" s="188"/>
      <c r="IZH236" s="188"/>
      <c r="IZI236" s="188"/>
      <c r="IZJ236" s="188"/>
      <c r="IZK236" s="188"/>
      <c r="IZL236" s="188"/>
      <c r="IZM236" s="188"/>
      <c r="IZN236" s="188"/>
      <c r="IZO236" s="188"/>
      <c r="IZP236" s="188"/>
      <c r="IZQ236" s="188"/>
      <c r="IZR236" s="188"/>
      <c r="IZS236" s="188"/>
      <c r="IZT236" s="188"/>
      <c r="IZU236" s="188"/>
      <c r="IZV236" s="188"/>
      <c r="IZW236" s="188"/>
      <c r="IZX236" s="188"/>
      <c r="IZY236" s="188"/>
      <c r="IZZ236" s="188"/>
      <c r="JAA236" s="188"/>
      <c r="JAB236" s="188"/>
      <c r="JAC236" s="188"/>
      <c r="JAD236" s="188"/>
      <c r="JAE236" s="188"/>
      <c r="JAF236" s="188"/>
      <c r="JAG236" s="188"/>
      <c r="JAH236" s="188"/>
      <c r="JAI236" s="188"/>
      <c r="JAJ236" s="188"/>
      <c r="JAK236" s="188"/>
      <c r="JAL236" s="188"/>
      <c r="JAM236" s="188"/>
      <c r="JAN236" s="188"/>
      <c r="JAO236" s="188"/>
      <c r="JAP236" s="188"/>
      <c r="JAQ236" s="188"/>
      <c r="JAR236" s="188"/>
      <c r="JAS236" s="188"/>
      <c r="JAT236" s="188"/>
      <c r="JAU236" s="188"/>
      <c r="JAV236" s="188"/>
      <c r="JAW236" s="188"/>
      <c r="JAX236" s="188"/>
      <c r="JAY236" s="188"/>
      <c r="JAZ236" s="188"/>
      <c r="JBA236" s="188"/>
      <c r="JBB236" s="188"/>
      <c r="JBC236" s="188"/>
      <c r="JBD236" s="188"/>
      <c r="JBE236" s="188"/>
      <c r="JBF236" s="188"/>
      <c r="JBG236" s="188"/>
      <c r="JBH236" s="188"/>
      <c r="JBI236" s="188"/>
      <c r="JBJ236" s="188"/>
      <c r="JBK236" s="188"/>
      <c r="JBL236" s="188"/>
      <c r="JBM236" s="188"/>
      <c r="JBN236" s="188"/>
      <c r="JBO236" s="188"/>
      <c r="JBP236" s="188"/>
      <c r="JBQ236" s="188"/>
      <c r="JBR236" s="188"/>
      <c r="JBS236" s="188"/>
      <c r="JBT236" s="188"/>
      <c r="JBU236" s="188"/>
      <c r="JBV236" s="188"/>
      <c r="JBW236" s="188"/>
      <c r="JBX236" s="188"/>
      <c r="JBY236" s="188"/>
      <c r="JBZ236" s="188"/>
      <c r="JCA236" s="188"/>
      <c r="JCB236" s="188"/>
      <c r="JCC236" s="188"/>
      <c r="JCD236" s="188"/>
      <c r="JCE236" s="188"/>
      <c r="JCF236" s="188"/>
      <c r="JCG236" s="188"/>
      <c r="JCH236" s="188"/>
      <c r="JCI236" s="188"/>
      <c r="JCJ236" s="188"/>
      <c r="JCK236" s="188"/>
      <c r="JCL236" s="188"/>
      <c r="JCM236" s="188"/>
      <c r="JCN236" s="188"/>
      <c r="JCO236" s="188"/>
      <c r="JCP236" s="188"/>
      <c r="JCQ236" s="188"/>
      <c r="JCR236" s="188"/>
      <c r="JCS236" s="188"/>
      <c r="JCT236" s="188"/>
      <c r="JCU236" s="188"/>
      <c r="JCV236" s="188"/>
      <c r="JCW236" s="188"/>
      <c r="JCX236" s="188"/>
      <c r="JCY236" s="188"/>
      <c r="JCZ236" s="188"/>
      <c r="JDA236" s="188"/>
      <c r="JDB236" s="188"/>
      <c r="JDC236" s="188"/>
      <c r="JDD236" s="188"/>
      <c r="JDE236" s="188"/>
      <c r="JDF236" s="188"/>
      <c r="JDG236" s="188"/>
      <c r="JDH236" s="188"/>
      <c r="JDI236" s="188"/>
      <c r="JDJ236" s="188"/>
      <c r="JDK236" s="188"/>
      <c r="JDL236" s="188"/>
      <c r="JDM236" s="188"/>
      <c r="JDN236" s="188"/>
      <c r="JDO236" s="188"/>
      <c r="JDP236" s="188"/>
      <c r="JDQ236" s="188"/>
      <c r="JDR236" s="188"/>
      <c r="JDS236" s="188"/>
      <c r="JDT236" s="188"/>
      <c r="JDU236" s="188"/>
      <c r="JDV236" s="188"/>
      <c r="JDW236" s="188"/>
      <c r="JDX236" s="188"/>
      <c r="JDY236" s="188"/>
      <c r="JDZ236" s="188"/>
      <c r="JEA236" s="188"/>
      <c r="JEB236" s="188"/>
      <c r="JEC236" s="188"/>
      <c r="JED236" s="188"/>
      <c r="JEE236" s="188"/>
      <c r="JEF236" s="188"/>
      <c r="JEG236" s="188"/>
      <c r="JEH236" s="188"/>
      <c r="JEI236" s="188"/>
      <c r="JEJ236" s="188"/>
      <c r="JEK236" s="188"/>
      <c r="JEL236" s="188"/>
      <c r="JEM236" s="188"/>
      <c r="JEN236" s="188"/>
      <c r="JEO236" s="188"/>
      <c r="JEP236" s="188"/>
      <c r="JEQ236" s="188"/>
      <c r="JER236" s="188"/>
      <c r="JES236" s="188"/>
      <c r="JET236" s="188"/>
      <c r="JEU236" s="188"/>
      <c r="JEV236" s="188"/>
      <c r="JEW236" s="188"/>
      <c r="JEX236" s="188"/>
      <c r="JEY236" s="188"/>
      <c r="JEZ236" s="188"/>
      <c r="JFA236" s="188"/>
      <c r="JFB236" s="188"/>
      <c r="JFC236" s="188"/>
      <c r="JFD236" s="188"/>
      <c r="JFE236" s="188"/>
      <c r="JFF236" s="188"/>
      <c r="JFG236" s="188"/>
      <c r="JFH236" s="188"/>
      <c r="JFI236" s="188"/>
      <c r="JFJ236" s="188"/>
      <c r="JFK236" s="188"/>
      <c r="JFL236" s="188"/>
      <c r="JFM236" s="188"/>
      <c r="JFN236" s="188"/>
      <c r="JFO236" s="188"/>
      <c r="JFP236" s="188"/>
      <c r="JFQ236" s="188"/>
      <c r="JFR236" s="188"/>
      <c r="JFS236" s="188"/>
      <c r="JFT236" s="188"/>
      <c r="JFU236" s="188"/>
      <c r="JFV236" s="188"/>
      <c r="JFW236" s="188"/>
      <c r="JFX236" s="188"/>
      <c r="JFY236" s="188"/>
      <c r="JFZ236" s="188"/>
      <c r="JGA236" s="188"/>
      <c r="JGB236" s="188"/>
      <c r="JGC236" s="188"/>
      <c r="JGD236" s="188"/>
      <c r="JGE236" s="188"/>
      <c r="JGF236" s="188"/>
      <c r="JGG236" s="188"/>
      <c r="JGH236" s="188"/>
      <c r="JGI236" s="188"/>
      <c r="JGJ236" s="188"/>
      <c r="JGK236" s="188"/>
      <c r="JGL236" s="188"/>
      <c r="JGM236" s="188"/>
      <c r="JGN236" s="188"/>
      <c r="JGO236" s="188"/>
      <c r="JGP236" s="188"/>
      <c r="JGQ236" s="188"/>
      <c r="JGR236" s="188"/>
      <c r="JGS236" s="188"/>
      <c r="JGT236" s="188"/>
      <c r="JGU236" s="188"/>
      <c r="JGV236" s="188"/>
      <c r="JGW236" s="188"/>
      <c r="JGX236" s="188"/>
      <c r="JGY236" s="188"/>
      <c r="JGZ236" s="188"/>
      <c r="JHA236" s="188"/>
      <c r="JHB236" s="188"/>
      <c r="JHC236" s="188"/>
      <c r="JHD236" s="188"/>
      <c r="JHE236" s="188"/>
      <c r="JHF236" s="188"/>
      <c r="JHG236" s="188"/>
      <c r="JHH236" s="188"/>
      <c r="JHI236" s="188"/>
      <c r="JHJ236" s="188"/>
      <c r="JHK236" s="188"/>
      <c r="JHL236" s="188"/>
      <c r="JHM236" s="188"/>
      <c r="JHN236" s="188"/>
      <c r="JHO236" s="188"/>
      <c r="JHP236" s="188"/>
      <c r="JHQ236" s="188"/>
      <c r="JHR236" s="188"/>
      <c r="JHS236" s="188"/>
      <c r="JHT236" s="188"/>
      <c r="JHU236" s="188"/>
      <c r="JHV236" s="188"/>
      <c r="JHW236" s="188"/>
      <c r="JHX236" s="188"/>
      <c r="JHY236" s="188"/>
      <c r="JHZ236" s="188"/>
      <c r="JIA236" s="188"/>
      <c r="JIB236" s="188"/>
      <c r="JIC236" s="188"/>
      <c r="JID236" s="188"/>
      <c r="JIE236" s="188"/>
      <c r="JIF236" s="188"/>
      <c r="JIG236" s="188"/>
      <c r="JIH236" s="188"/>
      <c r="JII236" s="188"/>
      <c r="JIJ236" s="188"/>
      <c r="JIK236" s="188"/>
      <c r="JIL236" s="188"/>
      <c r="JIM236" s="188"/>
      <c r="JIN236" s="188"/>
      <c r="JIO236" s="188"/>
      <c r="JIP236" s="188"/>
      <c r="JIQ236" s="188"/>
      <c r="JIR236" s="188"/>
      <c r="JIS236" s="188"/>
      <c r="JIT236" s="188"/>
      <c r="JIU236" s="188"/>
      <c r="JIV236" s="188"/>
      <c r="JIW236" s="188"/>
      <c r="JIX236" s="188"/>
      <c r="JIY236" s="188"/>
      <c r="JIZ236" s="188"/>
      <c r="JJA236" s="188"/>
      <c r="JJB236" s="188"/>
      <c r="JJC236" s="188"/>
      <c r="JJD236" s="188"/>
      <c r="JJE236" s="188"/>
      <c r="JJF236" s="188"/>
      <c r="JJG236" s="188"/>
      <c r="JJH236" s="188"/>
      <c r="JJI236" s="188"/>
      <c r="JJJ236" s="188"/>
      <c r="JJK236" s="188"/>
      <c r="JJL236" s="188"/>
      <c r="JJM236" s="188"/>
      <c r="JJN236" s="188"/>
      <c r="JJO236" s="188"/>
      <c r="JJP236" s="188"/>
      <c r="JJQ236" s="188"/>
      <c r="JJR236" s="188"/>
      <c r="JJS236" s="188"/>
      <c r="JJT236" s="188"/>
      <c r="JJU236" s="188"/>
      <c r="JJV236" s="188"/>
      <c r="JJW236" s="188"/>
      <c r="JJX236" s="188"/>
      <c r="JJY236" s="188"/>
      <c r="JJZ236" s="188"/>
      <c r="JKA236" s="188"/>
      <c r="JKB236" s="188"/>
      <c r="JKC236" s="188"/>
      <c r="JKD236" s="188"/>
      <c r="JKE236" s="188"/>
      <c r="JKF236" s="188"/>
      <c r="JKG236" s="188"/>
      <c r="JKH236" s="188"/>
      <c r="JKI236" s="188"/>
      <c r="JKJ236" s="188"/>
      <c r="JKK236" s="188"/>
      <c r="JKL236" s="188"/>
      <c r="JKM236" s="188"/>
      <c r="JKN236" s="188"/>
      <c r="JKO236" s="188"/>
      <c r="JKP236" s="188"/>
      <c r="JKQ236" s="188"/>
      <c r="JKR236" s="188"/>
      <c r="JKS236" s="188"/>
      <c r="JKT236" s="188"/>
      <c r="JKU236" s="188"/>
      <c r="JKV236" s="188"/>
      <c r="JKW236" s="188"/>
      <c r="JKX236" s="188"/>
      <c r="JKY236" s="188"/>
      <c r="JKZ236" s="188"/>
      <c r="JLA236" s="188"/>
      <c r="JLB236" s="188"/>
      <c r="JLC236" s="188"/>
      <c r="JLD236" s="188"/>
      <c r="JLE236" s="188"/>
      <c r="JLF236" s="188"/>
      <c r="JLG236" s="188"/>
      <c r="JLH236" s="188"/>
      <c r="JLI236" s="188"/>
      <c r="JLJ236" s="188"/>
      <c r="JLK236" s="188"/>
      <c r="JLL236" s="188"/>
      <c r="JLM236" s="188"/>
      <c r="JLN236" s="188"/>
      <c r="JLO236" s="188"/>
      <c r="JLP236" s="188"/>
      <c r="JLQ236" s="188"/>
      <c r="JLR236" s="188"/>
      <c r="JLS236" s="188"/>
      <c r="JLT236" s="188"/>
      <c r="JLU236" s="188"/>
      <c r="JLV236" s="188"/>
      <c r="JLW236" s="188"/>
      <c r="JLX236" s="188"/>
      <c r="JLY236" s="188"/>
      <c r="JLZ236" s="188"/>
      <c r="JMA236" s="188"/>
      <c r="JMB236" s="188"/>
      <c r="JMC236" s="188"/>
      <c r="JMD236" s="188"/>
      <c r="JME236" s="188"/>
      <c r="JMF236" s="188"/>
      <c r="JMG236" s="188"/>
      <c r="JMH236" s="188"/>
      <c r="JMI236" s="188"/>
      <c r="JMJ236" s="188"/>
      <c r="JMK236" s="188"/>
      <c r="JML236" s="188"/>
      <c r="JMM236" s="188"/>
      <c r="JMN236" s="188"/>
      <c r="JMO236" s="188"/>
      <c r="JMP236" s="188"/>
      <c r="JMQ236" s="188"/>
      <c r="JMR236" s="188"/>
      <c r="JMS236" s="188"/>
      <c r="JMT236" s="188"/>
      <c r="JMU236" s="188"/>
      <c r="JMV236" s="188"/>
      <c r="JMW236" s="188"/>
      <c r="JMX236" s="188"/>
      <c r="JMY236" s="188"/>
      <c r="JMZ236" s="188"/>
      <c r="JNA236" s="188"/>
      <c r="JNB236" s="188"/>
      <c r="JNC236" s="188"/>
      <c r="JND236" s="188"/>
      <c r="JNE236" s="188"/>
      <c r="JNF236" s="188"/>
      <c r="JNG236" s="188"/>
      <c r="JNH236" s="188"/>
      <c r="JNI236" s="188"/>
      <c r="JNJ236" s="188"/>
      <c r="JNK236" s="188"/>
      <c r="JNL236" s="188"/>
      <c r="JNM236" s="188"/>
      <c r="JNN236" s="188"/>
      <c r="JNO236" s="188"/>
      <c r="JNP236" s="188"/>
      <c r="JNQ236" s="188"/>
      <c r="JNR236" s="188"/>
      <c r="JNS236" s="188"/>
      <c r="JNT236" s="188"/>
      <c r="JNU236" s="188"/>
      <c r="JNV236" s="188"/>
      <c r="JNW236" s="188"/>
      <c r="JNX236" s="188"/>
      <c r="JNY236" s="188"/>
      <c r="JNZ236" s="188"/>
      <c r="JOA236" s="188"/>
      <c r="JOB236" s="188"/>
      <c r="JOC236" s="188"/>
      <c r="JOD236" s="188"/>
      <c r="JOE236" s="188"/>
      <c r="JOF236" s="188"/>
      <c r="JOG236" s="188"/>
      <c r="JOH236" s="188"/>
      <c r="JOI236" s="188"/>
      <c r="JOJ236" s="188"/>
      <c r="JOK236" s="188"/>
      <c r="JOL236" s="188"/>
      <c r="JOM236" s="188"/>
      <c r="JON236" s="188"/>
      <c r="JOO236" s="188"/>
      <c r="JOP236" s="188"/>
      <c r="JOQ236" s="188"/>
      <c r="JOR236" s="188"/>
      <c r="JOS236" s="188"/>
      <c r="JOT236" s="188"/>
      <c r="JOU236" s="188"/>
      <c r="JOV236" s="188"/>
      <c r="JOW236" s="188"/>
      <c r="JOX236" s="188"/>
      <c r="JOY236" s="188"/>
      <c r="JOZ236" s="188"/>
      <c r="JPA236" s="188"/>
      <c r="JPB236" s="188"/>
      <c r="JPC236" s="188"/>
      <c r="JPD236" s="188"/>
      <c r="JPE236" s="188"/>
      <c r="JPF236" s="188"/>
      <c r="JPG236" s="188"/>
      <c r="JPH236" s="188"/>
      <c r="JPI236" s="188"/>
      <c r="JPJ236" s="188"/>
      <c r="JPK236" s="188"/>
      <c r="JPL236" s="188"/>
      <c r="JPM236" s="188"/>
      <c r="JPN236" s="188"/>
      <c r="JPO236" s="188"/>
      <c r="JPP236" s="188"/>
      <c r="JPQ236" s="188"/>
      <c r="JPR236" s="188"/>
      <c r="JPS236" s="188"/>
      <c r="JPT236" s="188"/>
      <c r="JPU236" s="188"/>
      <c r="JPV236" s="188"/>
      <c r="JPW236" s="188"/>
      <c r="JPX236" s="188"/>
      <c r="JPY236" s="188"/>
      <c r="JPZ236" s="188"/>
      <c r="JQA236" s="188"/>
      <c r="JQB236" s="188"/>
      <c r="JQC236" s="188"/>
      <c r="JQD236" s="188"/>
      <c r="JQE236" s="188"/>
      <c r="JQF236" s="188"/>
      <c r="JQG236" s="188"/>
      <c r="JQH236" s="188"/>
      <c r="JQI236" s="188"/>
      <c r="JQJ236" s="188"/>
      <c r="JQK236" s="188"/>
      <c r="JQL236" s="188"/>
      <c r="JQM236" s="188"/>
      <c r="JQN236" s="188"/>
      <c r="JQO236" s="188"/>
      <c r="JQP236" s="188"/>
      <c r="JQQ236" s="188"/>
      <c r="JQR236" s="188"/>
      <c r="JQS236" s="188"/>
      <c r="JQT236" s="188"/>
      <c r="JQU236" s="188"/>
      <c r="JQV236" s="188"/>
      <c r="JQW236" s="188"/>
      <c r="JQX236" s="188"/>
      <c r="JQY236" s="188"/>
      <c r="JQZ236" s="188"/>
      <c r="JRA236" s="188"/>
      <c r="JRB236" s="188"/>
      <c r="JRC236" s="188"/>
      <c r="JRD236" s="188"/>
      <c r="JRE236" s="188"/>
      <c r="JRF236" s="188"/>
      <c r="JRG236" s="188"/>
      <c r="JRH236" s="188"/>
      <c r="JRI236" s="188"/>
      <c r="JRJ236" s="188"/>
      <c r="JRK236" s="188"/>
      <c r="JRL236" s="188"/>
      <c r="JRM236" s="188"/>
      <c r="JRN236" s="188"/>
      <c r="JRO236" s="188"/>
      <c r="JRP236" s="188"/>
      <c r="JRQ236" s="188"/>
      <c r="JRR236" s="188"/>
      <c r="JRS236" s="188"/>
      <c r="JRT236" s="188"/>
      <c r="JRU236" s="188"/>
      <c r="JRV236" s="188"/>
      <c r="JRW236" s="188"/>
      <c r="JRX236" s="188"/>
      <c r="JRY236" s="188"/>
      <c r="JRZ236" s="188"/>
      <c r="JSA236" s="188"/>
      <c r="JSB236" s="188"/>
      <c r="JSC236" s="188"/>
      <c r="JSD236" s="188"/>
      <c r="JSE236" s="188"/>
      <c r="JSF236" s="188"/>
      <c r="JSG236" s="188"/>
      <c r="JSH236" s="188"/>
      <c r="JSI236" s="188"/>
      <c r="JSJ236" s="188"/>
      <c r="JSK236" s="188"/>
      <c r="JSL236" s="188"/>
      <c r="JSM236" s="188"/>
      <c r="JSN236" s="188"/>
      <c r="JSO236" s="188"/>
      <c r="JSP236" s="188"/>
      <c r="JSQ236" s="188"/>
      <c r="JSR236" s="188"/>
      <c r="JSS236" s="188"/>
      <c r="JST236" s="188"/>
      <c r="JSU236" s="188"/>
      <c r="JSV236" s="188"/>
      <c r="JSW236" s="188"/>
      <c r="JSX236" s="188"/>
      <c r="JSY236" s="188"/>
      <c r="JSZ236" s="188"/>
      <c r="JTA236" s="188"/>
      <c r="JTB236" s="188"/>
      <c r="JTC236" s="188"/>
      <c r="JTD236" s="188"/>
      <c r="JTE236" s="188"/>
      <c r="JTF236" s="188"/>
      <c r="JTG236" s="188"/>
      <c r="JTH236" s="188"/>
      <c r="JTI236" s="188"/>
      <c r="JTJ236" s="188"/>
      <c r="JTK236" s="188"/>
      <c r="JTL236" s="188"/>
      <c r="JTM236" s="188"/>
      <c r="JTN236" s="188"/>
      <c r="JTO236" s="188"/>
      <c r="JTP236" s="188"/>
      <c r="JTQ236" s="188"/>
      <c r="JTR236" s="188"/>
      <c r="JTS236" s="188"/>
      <c r="JTT236" s="188"/>
      <c r="JTU236" s="188"/>
      <c r="JTV236" s="188"/>
      <c r="JTW236" s="188"/>
      <c r="JTX236" s="188"/>
      <c r="JTY236" s="188"/>
      <c r="JTZ236" s="188"/>
      <c r="JUA236" s="188"/>
      <c r="JUB236" s="188"/>
      <c r="JUC236" s="188"/>
      <c r="JUD236" s="188"/>
      <c r="JUE236" s="188"/>
      <c r="JUF236" s="188"/>
      <c r="JUG236" s="188"/>
      <c r="JUH236" s="188"/>
      <c r="JUI236" s="188"/>
      <c r="JUJ236" s="188"/>
      <c r="JUK236" s="188"/>
      <c r="JUL236" s="188"/>
      <c r="JUM236" s="188"/>
      <c r="JUN236" s="188"/>
      <c r="JUO236" s="188"/>
      <c r="JUP236" s="188"/>
      <c r="JUQ236" s="188"/>
      <c r="JUR236" s="188"/>
      <c r="JUS236" s="188"/>
      <c r="JUT236" s="188"/>
      <c r="JUU236" s="188"/>
      <c r="JUV236" s="188"/>
      <c r="JUW236" s="188"/>
      <c r="JUX236" s="188"/>
      <c r="JUY236" s="188"/>
      <c r="JUZ236" s="188"/>
      <c r="JVA236" s="188"/>
      <c r="JVB236" s="188"/>
      <c r="JVC236" s="188"/>
      <c r="JVD236" s="188"/>
      <c r="JVE236" s="188"/>
      <c r="JVF236" s="188"/>
      <c r="JVG236" s="188"/>
      <c r="JVH236" s="188"/>
      <c r="JVI236" s="188"/>
      <c r="JVJ236" s="188"/>
      <c r="JVK236" s="188"/>
      <c r="JVL236" s="188"/>
      <c r="JVM236" s="188"/>
      <c r="JVN236" s="188"/>
      <c r="JVO236" s="188"/>
      <c r="JVP236" s="188"/>
      <c r="JVQ236" s="188"/>
      <c r="JVR236" s="188"/>
      <c r="JVS236" s="188"/>
      <c r="JVT236" s="188"/>
      <c r="JVU236" s="188"/>
      <c r="JVV236" s="188"/>
      <c r="JVW236" s="188"/>
      <c r="JVX236" s="188"/>
      <c r="JVY236" s="188"/>
      <c r="JVZ236" s="188"/>
      <c r="JWA236" s="188"/>
      <c r="JWB236" s="188"/>
      <c r="JWC236" s="188"/>
      <c r="JWD236" s="188"/>
      <c r="JWE236" s="188"/>
      <c r="JWF236" s="188"/>
      <c r="JWG236" s="188"/>
      <c r="JWH236" s="188"/>
      <c r="JWI236" s="188"/>
      <c r="JWJ236" s="188"/>
      <c r="JWK236" s="188"/>
      <c r="JWL236" s="188"/>
      <c r="JWM236" s="188"/>
      <c r="JWN236" s="188"/>
      <c r="JWO236" s="188"/>
      <c r="JWP236" s="188"/>
      <c r="JWQ236" s="188"/>
      <c r="JWR236" s="188"/>
      <c r="JWS236" s="188"/>
      <c r="JWT236" s="188"/>
      <c r="JWU236" s="188"/>
      <c r="JWV236" s="188"/>
      <c r="JWW236" s="188"/>
      <c r="JWX236" s="188"/>
      <c r="JWY236" s="188"/>
      <c r="JWZ236" s="188"/>
      <c r="JXA236" s="188"/>
      <c r="JXB236" s="188"/>
      <c r="JXC236" s="188"/>
      <c r="JXD236" s="188"/>
      <c r="JXE236" s="188"/>
      <c r="JXF236" s="188"/>
      <c r="JXG236" s="188"/>
      <c r="JXH236" s="188"/>
      <c r="JXI236" s="188"/>
      <c r="JXJ236" s="188"/>
      <c r="JXK236" s="188"/>
      <c r="JXL236" s="188"/>
      <c r="JXM236" s="188"/>
      <c r="JXN236" s="188"/>
      <c r="JXO236" s="188"/>
      <c r="JXP236" s="188"/>
      <c r="JXQ236" s="188"/>
      <c r="JXR236" s="188"/>
      <c r="JXS236" s="188"/>
      <c r="JXT236" s="188"/>
      <c r="JXU236" s="188"/>
      <c r="JXV236" s="188"/>
      <c r="JXW236" s="188"/>
      <c r="JXX236" s="188"/>
      <c r="JXY236" s="188"/>
      <c r="JXZ236" s="188"/>
      <c r="JYA236" s="188"/>
      <c r="JYB236" s="188"/>
      <c r="JYC236" s="188"/>
      <c r="JYD236" s="188"/>
      <c r="JYE236" s="188"/>
      <c r="JYF236" s="188"/>
      <c r="JYG236" s="188"/>
      <c r="JYH236" s="188"/>
      <c r="JYI236" s="188"/>
      <c r="JYJ236" s="188"/>
      <c r="JYK236" s="188"/>
      <c r="JYL236" s="188"/>
      <c r="JYM236" s="188"/>
      <c r="JYN236" s="188"/>
      <c r="JYO236" s="188"/>
      <c r="JYP236" s="188"/>
      <c r="JYQ236" s="188"/>
      <c r="JYR236" s="188"/>
      <c r="JYS236" s="188"/>
      <c r="JYT236" s="188"/>
      <c r="JYU236" s="188"/>
      <c r="JYV236" s="188"/>
      <c r="JYW236" s="188"/>
      <c r="JYX236" s="188"/>
      <c r="JYY236" s="188"/>
      <c r="JYZ236" s="188"/>
      <c r="JZA236" s="188"/>
      <c r="JZB236" s="188"/>
      <c r="JZC236" s="188"/>
      <c r="JZD236" s="188"/>
      <c r="JZE236" s="188"/>
      <c r="JZF236" s="188"/>
      <c r="JZG236" s="188"/>
      <c r="JZH236" s="188"/>
      <c r="JZI236" s="188"/>
      <c r="JZJ236" s="188"/>
      <c r="JZK236" s="188"/>
      <c r="JZL236" s="188"/>
      <c r="JZM236" s="188"/>
      <c r="JZN236" s="188"/>
      <c r="JZO236" s="188"/>
      <c r="JZP236" s="188"/>
      <c r="JZQ236" s="188"/>
      <c r="JZR236" s="188"/>
      <c r="JZS236" s="188"/>
      <c r="JZT236" s="188"/>
      <c r="JZU236" s="188"/>
      <c r="JZV236" s="188"/>
      <c r="JZW236" s="188"/>
      <c r="JZX236" s="188"/>
      <c r="JZY236" s="188"/>
      <c r="JZZ236" s="188"/>
      <c r="KAA236" s="188"/>
      <c r="KAB236" s="188"/>
      <c r="KAC236" s="188"/>
      <c r="KAD236" s="188"/>
      <c r="KAE236" s="188"/>
      <c r="KAF236" s="188"/>
      <c r="KAG236" s="188"/>
      <c r="KAH236" s="188"/>
      <c r="KAI236" s="188"/>
      <c r="KAJ236" s="188"/>
      <c r="KAK236" s="188"/>
      <c r="KAL236" s="188"/>
      <c r="KAM236" s="188"/>
      <c r="KAN236" s="188"/>
      <c r="KAO236" s="188"/>
      <c r="KAP236" s="188"/>
      <c r="KAQ236" s="188"/>
      <c r="KAR236" s="188"/>
      <c r="KAS236" s="188"/>
      <c r="KAT236" s="188"/>
      <c r="KAU236" s="188"/>
      <c r="KAV236" s="188"/>
      <c r="KAW236" s="188"/>
      <c r="KAX236" s="188"/>
      <c r="KAY236" s="188"/>
      <c r="KAZ236" s="188"/>
      <c r="KBA236" s="188"/>
      <c r="KBB236" s="188"/>
      <c r="KBC236" s="188"/>
      <c r="KBD236" s="188"/>
      <c r="KBE236" s="188"/>
      <c r="KBF236" s="188"/>
      <c r="KBG236" s="188"/>
      <c r="KBH236" s="188"/>
      <c r="KBI236" s="188"/>
      <c r="KBJ236" s="188"/>
      <c r="KBK236" s="188"/>
      <c r="KBL236" s="188"/>
      <c r="KBM236" s="188"/>
      <c r="KBN236" s="188"/>
      <c r="KBO236" s="188"/>
      <c r="KBP236" s="188"/>
      <c r="KBQ236" s="188"/>
      <c r="KBR236" s="188"/>
      <c r="KBS236" s="188"/>
      <c r="KBT236" s="188"/>
      <c r="KBU236" s="188"/>
      <c r="KBV236" s="188"/>
      <c r="KBW236" s="188"/>
      <c r="KBX236" s="188"/>
      <c r="KBY236" s="188"/>
      <c r="KBZ236" s="188"/>
      <c r="KCA236" s="188"/>
      <c r="KCB236" s="188"/>
      <c r="KCC236" s="188"/>
      <c r="KCD236" s="188"/>
      <c r="KCE236" s="188"/>
      <c r="KCF236" s="188"/>
      <c r="KCG236" s="188"/>
      <c r="KCH236" s="188"/>
      <c r="KCI236" s="188"/>
      <c r="KCJ236" s="188"/>
      <c r="KCK236" s="188"/>
      <c r="KCL236" s="188"/>
      <c r="KCM236" s="188"/>
      <c r="KCN236" s="188"/>
      <c r="KCO236" s="188"/>
      <c r="KCP236" s="188"/>
      <c r="KCQ236" s="188"/>
      <c r="KCR236" s="188"/>
      <c r="KCS236" s="188"/>
      <c r="KCT236" s="188"/>
      <c r="KCU236" s="188"/>
      <c r="KCV236" s="188"/>
      <c r="KCW236" s="188"/>
      <c r="KCX236" s="188"/>
      <c r="KCY236" s="188"/>
      <c r="KCZ236" s="188"/>
      <c r="KDA236" s="188"/>
      <c r="KDB236" s="188"/>
      <c r="KDC236" s="188"/>
      <c r="KDD236" s="188"/>
      <c r="KDE236" s="188"/>
      <c r="KDF236" s="188"/>
      <c r="KDG236" s="188"/>
      <c r="KDH236" s="188"/>
      <c r="KDI236" s="188"/>
      <c r="KDJ236" s="188"/>
      <c r="KDK236" s="188"/>
      <c r="KDL236" s="188"/>
      <c r="KDM236" s="188"/>
      <c r="KDN236" s="188"/>
      <c r="KDO236" s="188"/>
      <c r="KDP236" s="188"/>
      <c r="KDQ236" s="188"/>
      <c r="KDR236" s="188"/>
      <c r="KDS236" s="188"/>
      <c r="KDT236" s="188"/>
      <c r="KDU236" s="188"/>
      <c r="KDV236" s="188"/>
      <c r="KDW236" s="188"/>
      <c r="KDX236" s="188"/>
      <c r="KDY236" s="188"/>
      <c r="KDZ236" s="188"/>
      <c r="KEA236" s="188"/>
      <c r="KEB236" s="188"/>
      <c r="KEC236" s="188"/>
      <c r="KED236" s="188"/>
      <c r="KEE236" s="188"/>
      <c r="KEF236" s="188"/>
      <c r="KEG236" s="188"/>
      <c r="KEH236" s="188"/>
      <c r="KEI236" s="188"/>
      <c r="KEJ236" s="188"/>
      <c r="KEK236" s="188"/>
      <c r="KEL236" s="188"/>
      <c r="KEM236" s="188"/>
      <c r="KEN236" s="188"/>
      <c r="KEO236" s="188"/>
      <c r="KEP236" s="188"/>
      <c r="KEQ236" s="188"/>
      <c r="KER236" s="188"/>
      <c r="KES236" s="188"/>
      <c r="KET236" s="188"/>
      <c r="KEU236" s="188"/>
      <c r="KEV236" s="188"/>
      <c r="KEW236" s="188"/>
      <c r="KEX236" s="188"/>
      <c r="KEY236" s="188"/>
      <c r="KEZ236" s="188"/>
      <c r="KFA236" s="188"/>
      <c r="KFB236" s="188"/>
      <c r="KFC236" s="188"/>
      <c r="KFD236" s="188"/>
      <c r="KFE236" s="188"/>
      <c r="KFF236" s="188"/>
      <c r="KFG236" s="188"/>
      <c r="KFH236" s="188"/>
      <c r="KFI236" s="188"/>
      <c r="KFJ236" s="188"/>
      <c r="KFK236" s="188"/>
      <c r="KFL236" s="188"/>
      <c r="KFM236" s="188"/>
      <c r="KFN236" s="188"/>
      <c r="KFO236" s="188"/>
      <c r="KFP236" s="188"/>
      <c r="KFQ236" s="188"/>
      <c r="KFR236" s="188"/>
      <c r="KFS236" s="188"/>
      <c r="KFT236" s="188"/>
      <c r="KFU236" s="188"/>
      <c r="KFV236" s="188"/>
      <c r="KFW236" s="188"/>
      <c r="KFX236" s="188"/>
      <c r="KFY236" s="188"/>
      <c r="KFZ236" s="188"/>
      <c r="KGA236" s="188"/>
      <c r="KGB236" s="188"/>
      <c r="KGC236" s="188"/>
      <c r="KGD236" s="188"/>
      <c r="KGE236" s="188"/>
      <c r="KGF236" s="188"/>
      <c r="KGG236" s="188"/>
      <c r="KGH236" s="188"/>
      <c r="KGI236" s="188"/>
      <c r="KGJ236" s="188"/>
      <c r="KGK236" s="188"/>
      <c r="KGL236" s="188"/>
      <c r="KGM236" s="188"/>
      <c r="KGN236" s="188"/>
      <c r="KGO236" s="188"/>
      <c r="KGP236" s="188"/>
      <c r="KGQ236" s="188"/>
      <c r="KGR236" s="188"/>
      <c r="KGS236" s="188"/>
      <c r="KGT236" s="188"/>
      <c r="KGU236" s="188"/>
      <c r="KGV236" s="188"/>
      <c r="KGW236" s="188"/>
      <c r="KGX236" s="188"/>
      <c r="KGY236" s="188"/>
      <c r="KGZ236" s="188"/>
      <c r="KHA236" s="188"/>
      <c r="KHB236" s="188"/>
      <c r="KHC236" s="188"/>
      <c r="KHD236" s="188"/>
      <c r="KHE236" s="188"/>
      <c r="KHF236" s="188"/>
      <c r="KHG236" s="188"/>
      <c r="KHH236" s="188"/>
      <c r="KHI236" s="188"/>
      <c r="KHJ236" s="188"/>
      <c r="KHK236" s="188"/>
      <c r="KHL236" s="188"/>
      <c r="KHM236" s="188"/>
      <c r="KHN236" s="188"/>
      <c r="KHO236" s="188"/>
      <c r="KHP236" s="188"/>
      <c r="KHQ236" s="188"/>
      <c r="KHR236" s="188"/>
      <c r="KHS236" s="188"/>
      <c r="KHT236" s="188"/>
      <c r="KHU236" s="188"/>
      <c r="KHV236" s="188"/>
      <c r="KHW236" s="188"/>
      <c r="KHX236" s="188"/>
      <c r="KHY236" s="188"/>
      <c r="KHZ236" s="188"/>
      <c r="KIA236" s="188"/>
      <c r="KIB236" s="188"/>
      <c r="KIC236" s="188"/>
      <c r="KID236" s="188"/>
      <c r="KIE236" s="188"/>
      <c r="KIF236" s="188"/>
      <c r="KIG236" s="188"/>
      <c r="KIH236" s="188"/>
      <c r="KII236" s="188"/>
      <c r="KIJ236" s="188"/>
      <c r="KIK236" s="188"/>
      <c r="KIL236" s="188"/>
      <c r="KIM236" s="188"/>
      <c r="KIN236" s="188"/>
      <c r="KIO236" s="188"/>
      <c r="KIP236" s="188"/>
      <c r="KIQ236" s="188"/>
      <c r="KIR236" s="188"/>
      <c r="KIS236" s="188"/>
      <c r="KIT236" s="188"/>
      <c r="KIU236" s="188"/>
      <c r="KIV236" s="188"/>
      <c r="KIW236" s="188"/>
      <c r="KIX236" s="188"/>
      <c r="KIY236" s="188"/>
      <c r="KIZ236" s="188"/>
      <c r="KJA236" s="188"/>
      <c r="KJB236" s="188"/>
      <c r="KJC236" s="188"/>
      <c r="KJD236" s="188"/>
      <c r="KJE236" s="188"/>
      <c r="KJF236" s="188"/>
      <c r="KJG236" s="188"/>
      <c r="KJH236" s="188"/>
      <c r="KJI236" s="188"/>
      <c r="KJJ236" s="188"/>
      <c r="KJK236" s="188"/>
      <c r="KJL236" s="188"/>
      <c r="KJM236" s="188"/>
      <c r="KJN236" s="188"/>
      <c r="KJO236" s="188"/>
      <c r="KJP236" s="188"/>
      <c r="KJQ236" s="188"/>
      <c r="KJR236" s="188"/>
      <c r="KJS236" s="188"/>
      <c r="KJT236" s="188"/>
      <c r="KJU236" s="188"/>
      <c r="KJV236" s="188"/>
      <c r="KJW236" s="188"/>
      <c r="KJX236" s="188"/>
      <c r="KJY236" s="188"/>
      <c r="KJZ236" s="188"/>
      <c r="KKA236" s="188"/>
      <c r="KKB236" s="188"/>
      <c r="KKC236" s="188"/>
      <c r="KKD236" s="188"/>
      <c r="KKE236" s="188"/>
      <c r="KKF236" s="188"/>
      <c r="KKG236" s="188"/>
      <c r="KKH236" s="188"/>
      <c r="KKI236" s="188"/>
      <c r="KKJ236" s="188"/>
      <c r="KKK236" s="188"/>
      <c r="KKL236" s="188"/>
      <c r="KKM236" s="188"/>
      <c r="KKN236" s="188"/>
      <c r="KKO236" s="188"/>
      <c r="KKP236" s="188"/>
      <c r="KKQ236" s="188"/>
      <c r="KKR236" s="188"/>
      <c r="KKS236" s="188"/>
      <c r="KKT236" s="188"/>
      <c r="KKU236" s="188"/>
      <c r="KKV236" s="188"/>
      <c r="KKW236" s="188"/>
      <c r="KKX236" s="188"/>
      <c r="KKY236" s="188"/>
      <c r="KKZ236" s="188"/>
      <c r="KLA236" s="188"/>
      <c r="KLB236" s="188"/>
      <c r="KLC236" s="188"/>
      <c r="KLD236" s="188"/>
      <c r="KLE236" s="188"/>
      <c r="KLF236" s="188"/>
      <c r="KLG236" s="188"/>
      <c r="KLH236" s="188"/>
      <c r="KLI236" s="188"/>
      <c r="KLJ236" s="188"/>
      <c r="KLK236" s="188"/>
      <c r="KLL236" s="188"/>
      <c r="KLM236" s="188"/>
      <c r="KLN236" s="188"/>
      <c r="KLO236" s="188"/>
      <c r="KLP236" s="188"/>
      <c r="KLQ236" s="188"/>
      <c r="KLR236" s="188"/>
      <c r="KLS236" s="188"/>
      <c r="KLT236" s="188"/>
      <c r="KLU236" s="188"/>
      <c r="KLV236" s="188"/>
      <c r="KLW236" s="188"/>
      <c r="KLX236" s="188"/>
      <c r="KLY236" s="188"/>
      <c r="KLZ236" s="188"/>
      <c r="KMA236" s="188"/>
      <c r="KMB236" s="188"/>
      <c r="KMC236" s="188"/>
      <c r="KMD236" s="188"/>
      <c r="KME236" s="188"/>
      <c r="KMF236" s="188"/>
      <c r="KMG236" s="188"/>
      <c r="KMH236" s="188"/>
      <c r="KMI236" s="188"/>
      <c r="KMJ236" s="188"/>
      <c r="KMK236" s="188"/>
      <c r="KML236" s="188"/>
      <c r="KMM236" s="188"/>
      <c r="KMN236" s="188"/>
      <c r="KMO236" s="188"/>
      <c r="KMP236" s="188"/>
      <c r="KMQ236" s="188"/>
      <c r="KMR236" s="188"/>
      <c r="KMS236" s="188"/>
      <c r="KMT236" s="188"/>
      <c r="KMU236" s="188"/>
      <c r="KMV236" s="188"/>
      <c r="KMW236" s="188"/>
      <c r="KMX236" s="188"/>
      <c r="KMY236" s="188"/>
      <c r="KMZ236" s="188"/>
      <c r="KNA236" s="188"/>
      <c r="KNB236" s="188"/>
      <c r="KNC236" s="188"/>
      <c r="KND236" s="188"/>
      <c r="KNE236" s="188"/>
      <c r="KNF236" s="188"/>
      <c r="KNG236" s="188"/>
      <c r="KNH236" s="188"/>
      <c r="KNI236" s="188"/>
      <c r="KNJ236" s="188"/>
      <c r="KNK236" s="188"/>
      <c r="KNL236" s="188"/>
      <c r="KNM236" s="188"/>
      <c r="KNN236" s="188"/>
      <c r="KNO236" s="188"/>
      <c r="KNP236" s="188"/>
      <c r="KNQ236" s="188"/>
      <c r="KNR236" s="188"/>
      <c r="KNS236" s="188"/>
      <c r="KNT236" s="188"/>
      <c r="KNU236" s="188"/>
      <c r="KNV236" s="188"/>
      <c r="KNW236" s="188"/>
      <c r="KNX236" s="188"/>
      <c r="KNY236" s="188"/>
      <c r="KNZ236" s="188"/>
      <c r="KOA236" s="188"/>
      <c r="KOB236" s="188"/>
      <c r="KOC236" s="188"/>
      <c r="KOD236" s="188"/>
      <c r="KOE236" s="188"/>
      <c r="KOF236" s="188"/>
      <c r="KOG236" s="188"/>
      <c r="KOH236" s="188"/>
      <c r="KOI236" s="188"/>
      <c r="KOJ236" s="188"/>
      <c r="KOK236" s="188"/>
      <c r="KOL236" s="188"/>
      <c r="KOM236" s="188"/>
      <c r="KON236" s="188"/>
      <c r="KOO236" s="188"/>
      <c r="KOP236" s="188"/>
      <c r="KOQ236" s="188"/>
      <c r="KOR236" s="188"/>
      <c r="KOS236" s="188"/>
      <c r="KOT236" s="188"/>
      <c r="KOU236" s="188"/>
      <c r="KOV236" s="188"/>
      <c r="KOW236" s="188"/>
      <c r="KOX236" s="188"/>
      <c r="KOY236" s="188"/>
      <c r="KOZ236" s="188"/>
      <c r="KPA236" s="188"/>
      <c r="KPB236" s="188"/>
      <c r="KPC236" s="188"/>
      <c r="KPD236" s="188"/>
      <c r="KPE236" s="188"/>
      <c r="KPF236" s="188"/>
      <c r="KPG236" s="188"/>
      <c r="KPH236" s="188"/>
      <c r="KPI236" s="188"/>
      <c r="KPJ236" s="188"/>
      <c r="KPK236" s="188"/>
      <c r="KPL236" s="188"/>
      <c r="KPM236" s="188"/>
      <c r="KPN236" s="188"/>
      <c r="KPO236" s="188"/>
      <c r="KPP236" s="188"/>
      <c r="KPQ236" s="188"/>
      <c r="KPR236" s="188"/>
      <c r="KPS236" s="188"/>
      <c r="KPT236" s="188"/>
      <c r="KPU236" s="188"/>
      <c r="KPV236" s="188"/>
      <c r="KPW236" s="188"/>
      <c r="KPX236" s="188"/>
      <c r="KPY236" s="188"/>
      <c r="KPZ236" s="188"/>
      <c r="KQA236" s="188"/>
      <c r="KQB236" s="188"/>
      <c r="KQC236" s="188"/>
      <c r="KQD236" s="188"/>
      <c r="KQE236" s="188"/>
      <c r="KQF236" s="188"/>
      <c r="KQG236" s="188"/>
      <c r="KQH236" s="188"/>
      <c r="KQI236" s="188"/>
      <c r="KQJ236" s="188"/>
      <c r="KQK236" s="188"/>
      <c r="KQL236" s="188"/>
      <c r="KQM236" s="188"/>
      <c r="KQN236" s="188"/>
      <c r="KQO236" s="188"/>
      <c r="KQP236" s="188"/>
      <c r="KQQ236" s="188"/>
      <c r="KQR236" s="188"/>
      <c r="KQS236" s="188"/>
      <c r="KQT236" s="188"/>
      <c r="KQU236" s="188"/>
      <c r="KQV236" s="188"/>
      <c r="KQW236" s="188"/>
      <c r="KQX236" s="188"/>
      <c r="KQY236" s="188"/>
      <c r="KQZ236" s="188"/>
      <c r="KRA236" s="188"/>
      <c r="KRB236" s="188"/>
      <c r="KRC236" s="188"/>
      <c r="KRD236" s="188"/>
      <c r="KRE236" s="188"/>
      <c r="KRF236" s="188"/>
      <c r="KRG236" s="188"/>
      <c r="KRH236" s="188"/>
      <c r="KRI236" s="188"/>
      <c r="KRJ236" s="188"/>
      <c r="KRK236" s="188"/>
      <c r="KRL236" s="188"/>
      <c r="KRM236" s="188"/>
      <c r="KRN236" s="188"/>
      <c r="KRO236" s="188"/>
      <c r="KRP236" s="188"/>
      <c r="KRQ236" s="188"/>
      <c r="KRR236" s="188"/>
      <c r="KRS236" s="188"/>
      <c r="KRT236" s="188"/>
      <c r="KRU236" s="188"/>
      <c r="KRV236" s="188"/>
      <c r="KRW236" s="188"/>
      <c r="KRX236" s="188"/>
      <c r="KRY236" s="188"/>
      <c r="KRZ236" s="188"/>
      <c r="KSA236" s="188"/>
      <c r="KSB236" s="188"/>
      <c r="KSC236" s="188"/>
      <c r="KSD236" s="188"/>
      <c r="KSE236" s="188"/>
      <c r="KSF236" s="188"/>
      <c r="KSG236" s="188"/>
      <c r="KSH236" s="188"/>
      <c r="KSI236" s="188"/>
      <c r="KSJ236" s="188"/>
      <c r="KSK236" s="188"/>
      <c r="KSL236" s="188"/>
      <c r="KSM236" s="188"/>
      <c r="KSN236" s="188"/>
      <c r="KSO236" s="188"/>
      <c r="KSP236" s="188"/>
      <c r="KSQ236" s="188"/>
      <c r="KSR236" s="188"/>
      <c r="KSS236" s="188"/>
      <c r="KST236" s="188"/>
      <c r="KSU236" s="188"/>
      <c r="KSV236" s="188"/>
      <c r="KSW236" s="188"/>
      <c r="KSX236" s="188"/>
      <c r="KSY236" s="188"/>
      <c r="KSZ236" s="188"/>
      <c r="KTA236" s="188"/>
      <c r="KTB236" s="188"/>
      <c r="KTC236" s="188"/>
      <c r="KTD236" s="188"/>
      <c r="KTE236" s="188"/>
      <c r="KTF236" s="188"/>
      <c r="KTG236" s="188"/>
      <c r="KTH236" s="188"/>
      <c r="KTI236" s="188"/>
      <c r="KTJ236" s="188"/>
      <c r="KTK236" s="188"/>
      <c r="KTL236" s="188"/>
      <c r="KTM236" s="188"/>
      <c r="KTN236" s="188"/>
      <c r="KTO236" s="188"/>
      <c r="KTP236" s="188"/>
      <c r="KTQ236" s="188"/>
      <c r="KTR236" s="188"/>
      <c r="KTS236" s="188"/>
      <c r="KTT236" s="188"/>
      <c r="KTU236" s="188"/>
      <c r="KTV236" s="188"/>
      <c r="KTW236" s="188"/>
      <c r="KTX236" s="188"/>
      <c r="KTY236" s="188"/>
      <c r="KTZ236" s="188"/>
      <c r="KUA236" s="188"/>
      <c r="KUB236" s="188"/>
      <c r="KUC236" s="188"/>
      <c r="KUD236" s="188"/>
      <c r="KUE236" s="188"/>
      <c r="KUF236" s="188"/>
      <c r="KUG236" s="188"/>
      <c r="KUH236" s="188"/>
      <c r="KUI236" s="188"/>
      <c r="KUJ236" s="188"/>
      <c r="KUK236" s="188"/>
      <c r="KUL236" s="188"/>
      <c r="KUM236" s="188"/>
      <c r="KUN236" s="188"/>
      <c r="KUO236" s="188"/>
      <c r="KUP236" s="188"/>
      <c r="KUQ236" s="188"/>
      <c r="KUR236" s="188"/>
      <c r="KUS236" s="188"/>
      <c r="KUT236" s="188"/>
      <c r="KUU236" s="188"/>
      <c r="KUV236" s="188"/>
      <c r="KUW236" s="188"/>
      <c r="KUX236" s="188"/>
      <c r="KUY236" s="188"/>
      <c r="KUZ236" s="188"/>
      <c r="KVA236" s="188"/>
      <c r="KVB236" s="188"/>
      <c r="KVC236" s="188"/>
      <c r="KVD236" s="188"/>
      <c r="KVE236" s="188"/>
      <c r="KVF236" s="188"/>
      <c r="KVG236" s="188"/>
      <c r="KVH236" s="188"/>
      <c r="KVI236" s="188"/>
      <c r="KVJ236" s="188"/>
      <c r="KVK236" s="188"/>
      <c r="KVL236" s="188"/>
      <c r="KVM236" s="188"/>
      <c r="KVN236" s="188"/>
      <c r="KVO236" s="188"/>
      <c r="KVP236" s="188"/>
      <c r="KVQ236" s="188"/>
      <c r="KVR236" s="188"/>
      <c r="KVS236" s="188"/>
      <c r="KVT236" s="188"/>
      <c r="KVU236" s="188"/>
      <c r="KVV236" s="188"/>
      <c r="KVW236" s="188"/>
      <c r="KVX236" s="188"/>
      <c r="KVY236" s="188"/>
      <c r="KVZ236" s="188"/>
      <c r="KWA236" s="188"/>
      <c r="KWB236" s="188"/>
      <c r="KWC236" s="188"/>
      <c r="KWD236" s="188"/>
      <c r="KWE236" s="188"/>
      <c r="KWF236" s="188"/>
      <c r="KWG236" s="188"/>
      <c r="KWH236" s="188"/>
      <c r="KWI236" s="188"/>
      <c r="KWJ236" s="188"/>
      <c r="KWK236" s="188"/>
      <c r="KWL236" s="188"/>
      <c r="KWM236" s="188"/>
      <c r="KWN236" s="188"/>
      <c r="KWO236" s="188"/>
      <c r="KWP236" s="188"/>
      <c r="KWQ236" s="188"/>
      <c r="KWR236" s="188"/>
      <c r="KWS236" s="188"/>
      <c r="KWT236" s="188"/>
      <c r="KWU236" s="188"/>
      <c r="KWV236" s="188"/>
      <c r="KWW236" s="188"/>
      <c r="KWX236" s="188"/>
      <c r="KWY236" s="188"/>
      <c r="KWZ236" s="188"/>
      <c r="KXA236" s="188"/>
      <c r="KXB236" s="188"/>
      <c r="KXC236" s="188"/>
      <c r="KXD236" s="188"/>
      <c r="KXE236" s="188"/>
      <c r="KXF236" s="188"/>
      <c r="KXG236" s="188"/>
      <c r="KXH236" s="188"/>
      <c r="KXI236" s="188"/>
      <c r="KXJ236" s="188"/>
      <c r="KXK236" s="188"/>
      <c r="KXL236" s="188"/>
      <c r="KXM236" s="188"/>
      <c r="KXN236" s="188"/>
      <c r="KXO236" s="188"/>
      <c r="KXP236" s="188"/>
      <c r="KXQ236" s="188"/>
      <c r="KXR236" s="188"/>
      <c r="KXS236" s="188"/>
      <c r="KXT236" s="188"/>
      <c r="KXU236" s="188"/>
      <c r="KXV236" s="188"/>
      <c r="KXW236" s="188"/>
      <c r="KXX236" s="188"/>
      <c r="KXY236" s="188"/>
      <c r="KXZ236" s="188"/>
      <c r="KYA236" s="188"/>
      <c r="KYB236" s="188"/>
      <c r="KYC236" s="188"/>
      <c r="KYD236" s="188"/>
      <c r="KYE236" s="188"/>
      <c r="KYF236" s="188"/>
      <c r="KYG236" s="188"/>
      <c r="KYH236" s="188"/>
      <c r="KYI236" s="188"/>
      <c r="KYJ236" s="188"/>
      <c r="KYK236" s="188"/>
      <c r="KYL236" s="188"/>
      <c r="KYM236" s="188"/>
      <c r="KYN236" s="188"/>
      <c r="KYO236" s="188"/>
      <c r="KYP236" s="188"/>
      <c r="KYQ236" s="188"/>
      <c r="KYR236" s="188"/>
      <c r="KYS236" s="188"/>
      <c r="KYT236" s="188"/>
      <c r="KYU236" s="188"/>
      <c r="KYV236" s="188"/>
      <c r="KYW236" s="188"/>
      <c r="KYX236" s="188"/>
      <c r="KYY236" s="188"/>
      <c r="KYZ236" s="188"/>
      <c r="KZA236" s="188"/>
      <c r="KZB236" s="188"/>
      <c r="KZC236" s="188"/>
      <c r="KZD236" s="188"/>
      <c r="KZE236" s="188"/>
      <c r="KZF236" s="188"/>
      <c r="KZG236" s="188"/>
      <c r="KZH236" s="188"/>
      <c r="KZI236" s="188"/>
      <c r="KZJ236" s="188"/>
      <c r="KZK236" s="188"/>
      <c r="KZL236" s="188"/>
      <c r="KZM236" s="188"/>
      <c r="KZN236" s="188"/>
      <c r="KZO236" s="188"/>
      <c r="KZP236" s="188"/>
      <c r="KZQ236" s="188"/>
      <c r="KZR236" s="188"/>
      <c r="KZS236" s="188"/>
      <c r="KZT236" s="188"/>
      <c r="KZU236" s="188"/>
      <c r="KZV236" s="188"/>
      <c r="KZW236" s="188"/>
      <c r="KZX236" s="188"/>
      <c r="KZY236" s="188"/>
      <c r="KZZ236" s="188"/>
      <c r="LAA236" s="188"/>
      <c r="LAB236" s="188"/>
      <c r="LAC236" s="188"/>
      <c r="LAD236" s="188"/>
      <c r="LAE236" s="188"/>
      <c r="LAF236" s="188"/>
      <c r="LAG236" s="188"/>
      <c r="LAH236" s="188"/>
      <c r="LAI236" s="188"/>
      <c r="LAJ236" s="188"/>
      <c r="LAK236" s="188"/>
      <c r="LAL236" s="188"/>
      <c r="LAM236" s="188"/>
      <c r="LAN236" s="188"/>
      <c r="LAO236" s="188"/>
      <c r="LAP236" s="188"/>
      <c r="LAQ236" s="188"/>
      <c r="LAR236" s="188"/>
      <c r="LAS236" s="188"/>
      <c r="LAT236" s="188"/>
      <c r="LAU236" s="188"/>
      <c r="LAV236" s="188"/>
      <c r="LAW236" s="188"/>
      <c r="LAX236" s="188"/>
      <c r="LAY236" s="188"/>
      <c r="LAZ236" s="188"/>
      <c r="LBA236" s="188"/>
      <c r="LBB236" s="188"/>
      <c r="LBC236" s="188"/>
      <c r="LBD236" s="188"/>
      <c r="LBE236" s="188"/>
      <c r="LBF236" s="188"/>
      <c r="LBG236" s="188"/>
      <c r="LBH236" s="188"/>
      <c r="LBI236" s="188"/>
      <c r="LBJ236" s="188"/>
      <c r="LBK236" s="188"/>
      <c r="LBL236" s="188"/>
      <c r="LBM236" s="188"/>
      <c r="LBN236" s="188"/>
      <c r="LBO236" s="188"/>
      <c r="LBP236" s="188"/>
      <c r="LBQ236" s="188"/>
      <c r="LBR236" s="188"/>
      <c r="LBS236" s="188"/>
      <c r="LBT236" s="188"/>
      <c r="LBU236" s="188"/>
      <c r="LBV236" s="188"/>
      <c r="LBW236" s="188"/>
      <c r="LBX236" s="188"/>
      <c r="LBY236" s="188"/>
      <c r="LBZ236" s="188"/>
      <c r="LCA236" s="188"/>
      <c r="LCB236" s="188"/>
      <c r="LCC236" s="188"/>
      <c r="LCD236" s="188"/>
      <c r="LCE236" s="188"/>
      <c r="LCF236" s="188"/>
      <c r="LCG236" s="188"/>
      <c r="LCH236" s="188"/>
      <c r="LCI236" s="188"/>
      <c r="LCJ236" s="188"/>
      <c r="LCK236" s="188"/>
      <c r="LCL236" s="188"/>
      <c r="LCM236" s="188"/>
      <c r="LCN236" s="188"/>
      <c r="LCO236" s="188"/>
      <c r="LCP236" s="188"/>
      <c r="LCQ236" s="188"/>
      <c r="LCR236" s="188"/>
      <c r="LCS236" s="188"/>
      <c r="LCT236" s="188"/>
      <c r="LCU236" s="188"/>
      <c r="LCV236" s="188"/>
      <c r="LCW236" s="188"/>
      <c r="LCX236" s="188"/>
      <c r="LCY236" s="188"/>
      <c r="LCZ236" s="188"/>
      <c r="LDA236" s="188"/>
      <c r="LDB236" s="188"/>
      <c r="LDC236" s="188"/>
      <c r="LDD236" s="188"/>
      <c r="LDE236" s="188"/>
      <c r="LDF236" s="188"/>
      <c r="LDG236" s="188"/>
      <c r="LDH236" s="188"/>
      <c r="LDI236" s="188"/>
      <c r="LDJ236" s="188"/>
      <c r="LDK236" s="188"/>
      <c r="LDL236" s="188"/>
      <c r="LDM236" s="188"/>
      <c r="LDN236" s="188"/>
      <c r="LDO236" s="188"/>
      <c r="LDP236" s="188"/>
      <c r="LDQ236" s="188"/>
      <c r="LDR236" s="188"/>
      <c r="LDS236" s="188"/>
      <c r="LDT236" s="188"/>
      <c r="LDU236" s="188"/>
      <c r="LDV236" s="188"/>
      <c r="LDW236" s="188"/>
      <c r="LDX236" s="188"/>
      <c r="LDY236" s="188"/>
      <c r="LDZ236" s="188"/>
      <c r="LEA236" s="188"/>
      <c r="LEB236" s="188"/>
      <c r="LEC236" s="188"/>
      <c r="LED236" s="188"/>
      <c r="LEE236" s="188"/>
      <c r="LEF236" s="188"/>
      <c r="LEG236" s="188"/>
      <c r="LEH236" s="188"/>
      <c r="LEI236" s="188"/>
      <c r="LEJ236" s="188"/>
      <c r="LEK236" s="188"/>
      <c r="LEL236" s="188"/>
      <c r="LEM236" s="188"/>
      <c r="LEN236" s="188"/>
      <c r="LEO236" s="188"/>
      <c r="LEP236" s="188"/>
      <c r="LEQ236" s="188"/>
      <c r="LER236" s="188"/>
      <c r="LES236" s="188"/>
      <c r="LET236" s="188"/>
      <c r="LEU236" s="188"/>
      <c r="LEV236" s="188"/>
      <c r="LEW236" s="188"/>
      <c r="LEX236" s="188"/>
      <c r="LEY236" s="188"/>
      <c r="LEZ236" s="188"/>
      <c r="LFA236" s="188"/>
      <c r="LFB236" s="188"/>
      <c r="LFC236" s="188"/>
      <c r="LFD236" s="188"/>
      <c r="LFE236" s="188"/>
      <c r="LFF236" s="188"/>
      <c r="LFG236" s="188"/>
      <c r="LFH236" s="188"/>
      <c r="LFI236" s="188"/>
      <c r="LFJ236" s="188"/>
      <c r="LFK236" s="188"/>
      <c r="LFL236" s="188"/>
      <c r="LFM236" s="188"/>
      <c r="LFN236" s="188"/>
      <c r="LFO236" s="188"/>
      <c r="LFP236" s="188"/>
      <c r="LFQ236" s="188"/>
      <c r="LFR236" s="188"/>
      <c r="LFS236" s="188"/>
      <c r="LFT236" s="188"/>
      <c r="LFU236" s="188"/>
      <c r="LFV236" s="188"/>
      <c r="LFW236" s="188"/>
      <c r="LFX236" s="188"/>
      <c r="LFY236" s="188"/>
      <c r="LFZ236" s="188"/>
      <c r="LGA236" s="188"/>
      <c r="LGB236" s="188"/>
      <c r="LGC236" s="188"/>
      <c r="LGD236" s="188"/>
      <c r="LGE236" s="188"/>
      <c r="LGF236" s="188"/>
      <c r="LGG236" s="188"/>
      <c r="LGH236" s="188"/>
      <c r="LGI236" s="188"/>
      <c r="LGJ236" s="188"/>
      <c r="LGK236" s="188"/>
      <c r="LGL236" s="188"/>
      <c r="LGM236" s="188"/>
      <c r="LGN236" s="188"/>
      <c r="LGO236" s="188"/>
      <c r="LGP236" s="188"/>
      <c r="LGQ236" s="188"/>
      <c r="LGR236" s="188"/>
      <c r="LGS236" s="188"/>
      <c r="LGT236" s="188"/>
      <c r="LGU236" s="188"/>
      <c r="LGV236" s="188"/>
      <c r="LGW236" s="188"/>
      <c r="LGX236" s="188"/>
      <c r="LGY236" s="188"/>
      <c r="LGZ236" s="188"/>
      <c r="LHA236" s="188"/>
      <c r="LHB236" s="188"/>
      <c r="LHC236" s="188"/>
      <c r="LHD236" s="188"/>
      <c r="LHE236" s="188"/>
      <c r="LHF236" s="188"/>
      <c r="LHG236" s="188"/>
      <c r="LHH236" s="188"/>
      <c r="LHI236" s="188"/>
      <c r="LHJ236" s="188"/>
      <c r="LHK236" s="188"/>
      <c r="LHL236" s="188"/>
      <c r="LHM236" s="188"/>
      <c r="LHN236" s="188"/>
      <c r="LHO236" s="188"/>
      <c r="LHP236" s="188"/>
      <c r="LHQ236" s="188"/>
      <c r="LHR236" s="188"/>
      <c r="LHS236" s="188"/>
      <c r="LHT236" s="188"/>
      <c r="LHU236" s="188"/>
      <c r="LHV236" s="188"/>
      <c r="LHW236" s="188"/>
      <c r="LHX236" s="188"/>
      <c r="LHY236" s="188"/>
      <c r="LHZ236" s="188"/>
      <c r="LIA236" s="188"/>
      <c r="LIB236" s="188"/>
      <c r="LIC236" s="188"/>
      <c r="LID236" s="188"/>
      <c r="LIE236" s="188"/>
      <c r="LIF236" s="188"/>
      <c r="LIG236" s="188"/>
      <c r="LIH236" s="188"/>
      <c r="LII236" s="188"/>
      <c r="LIJ236" s="188"/>
      <c r="LIK236" s="188"/>
      <c r="LIL236" s="188"/>
      <c r="LIM236" s="188"/>
      <c r="LIN236" s="188"/>
      <c r="LIO236" s="188"/>
      <c r="LIP236" s="188"/>
      <c r="LIQ236" s="188"/>
      <c r="LIR236" s="188"/>
      <c r="LIS236" s="188"/>
      <c r="LIT236" s="188"/>
      <c r="LIU236" s="188"/>
      <c r="LIV236" s="188"/>
      <c r="LIW236" s="188"/>
      <c r="LIX236" s="188"/>
      <c r="LIY236" s="188"/>
      <c r="LIZ236" s="188"/>
      <c r="LJA236" s="188"/>
      <c r="LJB236" s="188"/>
      <c r="LJC236" s="188"/>
      <c r="LJD236" s="188"/>
      <c r="LJE236" s="188"/>
      <c r="LJF236" s="188"/>
      <c r="LJG236" s="188"/>
      <c r="LJH236" s="188"/>
      <c r="LJI236" s="188"/>
      <c r="LJJ236" s="188"/>
      <c r="LJK236" s="188"/>
      <c r="LJL236" s="188"/>
      <c r="LJM236" s="188"/>
      <c r="LJN236" s="188"/>
      <c r="LJO236" s="188"/>
      <c r="LJP236" s="188"/>
      <c r="LJQ236" s="188"/>
      <c r="LJR236" s="188"/>
      <c r="LJS236" s="188"/>
      <c r="LJT236" s="188"/>
      <c r="LJU236" s="188"/>
      <c r="LJV236" s="188"/>
      <c r="LJW236" s="188"/>
      <c r="LJX236" s="188"/>
      <c r="LJY236" s="188"/>
      <c r="LJZ236" s="188"/>
      <c r="LKA236" s="188"/>
      <c r="LKB236" s="188"/>
      <c r="LKC236" s="188"/>
      <c r="LKD236" s="188"/>
      <c r="LKE236" s="188"/>
      <c r="LKF236" s="188"/>
      <c r="LKG236" s="188"/>
      <c r="LKH236" s="188"/>
      <c r="LKI236" s="188"/>
      <c r="LKJ236" s="188"/>
      <c r="LKK236" s="188"/>
      <c r="LKL236" s="188"/>
      <c r="LKM236" s="188"/>
      <c r="LKN236" s="188"/>
      <c r="LKO236" s="188"/>
      <c r="LKP236" s="188"/>
      <c r="LKQ236" s="188"/>
      <c r="LKR236" s="188"/>
      <c r="LKS236" s="188"/>
      <c r="LKT236" s="188"/>
      <c r="LKU236" s="188"/>
      <c r="LKV236" s="188"/>
      <c r="LKW236" s="188"/>
      <c r="LKX236" s="188"/>
      <c r="LKY236" s="188"/>
      <c r="LKZ236" s="188"/>
      <c r="LLA236" s="188"/>
      <c r="LLB236" s="188"/>
      <c r="LLC236" s="188"/>
      <c r="LLD236" s="188"/>
      <c r="LLE236" s="188"/>
      <c r="LLF236" s="188"/>
      <c r="LLG236" s="188"/>
      <c r="LLH236" s="188"/>
      <c r="LLI236" s="188"/>
      <c r="LLJ236" s="188"/>
      <c r="LLK236" s="188"/>
      <c r="LLL236" s="188"/>
      <c r="LLM236" s="188"/>
      <c r="LLN236" s="188"/>
      <c r="LLO236" s="188"/>
      <c r="LLP236" s="188"/>
      <c r="LLQ236" s="188"/>
      <c r="LLR236" s="188"/>
      <c r="LLS236" s="188"/>
      <c r="LLT236" s="188"/>
      <c r="LLU236" s="188"/>
      <c r="LLV236" s="188"/>
      <c r="LLW236" s="188"/>
      <c r="LLX236" s="188"/>
      <c r="LLY236" s="188"/>
      <c r="LLZ236" s="188"/>
      <c r="LMA236" s="188"/>
      <c r="LMB236" s="188"/>
      <c r="LMC236" s="188"/>
      <c r="LMD236" s="188"/>
      <c r="LME236" s="188"/>
      <c r="LMF236" s="188"/>
      <c r="LMG236" s="188"/>
      <c r="LMH236" s="188"/>
      <c r="LMI236" s="188"/>
      <c r="LMJ236" s="188"/>
      <c r="LMK236" s="188"/>
      <c r="LML236" s="188"/>
      <c r="LMM236" s="188"/>
      <c r="LMN236" s="188"/>
      <c r="LMO236" s="188"/>
      <c r="LMP236" s="188"/>
      <c r="LMQ236" s="188"/>
      <c r="LMR236" s="188"/>
      <c r="LMS236" s="188"/>
      <c r="LMT236" s="188"/>
      <c r="LMU236" s="188"/>
      <c r="LMV236" s="188"/>
      <c r="LMW236" s="188"/>
      <c r="LMX236" s="188"/>
      <c r="LMY236" s="188"/>
      <c r="LMZ236" s="188"/>
      <c r="LNA236" s="188"/>
      <c r="LNB236" s="188"/>
      <c r="LNC236" s="188"/>
      <c r="LND236" s="188"/>
      <c r="LNE236" s="188"/>
      <c r="LNF236" s="188"/>
      <c r="LNG236" s="188"/>
      <c r="LNH236" s="188"/>
      <c r="LNI236" s="188"/>
      <c r="LNJ236" s="188"/>
      <c r="LNK236" s="188"/>
      <c r="LNL236" s="188"/>
      <c r="LNM236" s="188"/>
      <c r="LNN236" s="188"/>
      <c r="LNO236" s="188"/>
      <c r="LNP236" s="188"/>
      <c r="LNQ236" s="188"/>
      <c r="LNR236" s="188"/>
      <c r="LNS236" s="188"/>
      <c r="LNT236" s="188"/>
      <c r="LNU236" s="188"/>
      <c r="LNV236" s="188"/>
      <c r="LNW236" s="188"/>
      <c r="LNX236" s="188"/>
      <c r="LNY236" s="188"/>
      <c r="LNZ236" s="188"/>
      <c r="LOA236" s="188"/>
      <c r="LOB236" s="188"/>
      <c r="LOC236" s="188"/>
      <c r="LOD236" s="188"/>
      <c r="LOE236" s="188"/>
      <c r="LOF236" s="188"/>
      <c r="LOG236" s="188"/>
      <c r="LOH236" s="188"/>
      <c r="LOI236" s="188"/>
      <c r="LOJ236" s="188"/>
      <c r="LOK236" s="188"/>
      <c r="LOL236" s="188"/>
      <c r="LOM236" s="188"/>
      <c r="LON236" s="188"/>
      <c r="LOO236" s="188"/>
      <c r="LOP236" s="188"/>
      <c r="LOQ236" s="188"/>
      <c r="LOR236" s="188"/>
      <c r="LOS236" s="188"/>
      <c r="LOT236" s="188"/>
      <c r="LOU236" s="188"/>
      <c r="LOV236" s="188"/>
      <c r="LOW236" s="188"/>
      <c r="LOX236" s="188"/>
      <c r="LOY236" s="188"/>
      <c r="LOZ236" s="188"/>
      <c r="LPA236" s="188"/>
      <c r="LPB236" s="188"/>
      <c r="LPC236" s="188"/>
      <c r="LPD236" s="188"/>
      <c r="LPE236" s="188"/>
      <c r="LPF236" s="188"/>
      <c r="LPG236" s="188"/>
      <c r="LPH236" s="188"/>
      <c r="LPI236" s="188"/>
      <c r="LPJ236" s="188"/>
      <c r="LPK236" s="188"/>
      <c r="LPL236" s="188"/>
      <c r="LPM236" s="188"/>
      <c r="LPN236" s="188"/>
      <c r="LPO236" s="188"/>
      <c r="LPP236" s="188"/>
      <c r="LPQ236" s="188"/>
      <c r="LPR236" s="188"/>
      <c r="LPS236" s="188"/>
      <c r="LPT236" s="188"/>
      <c r="LPU236" s="188"/>
      <c r="LPV236" s="188"/>
      <c r="LPW236" s="188"/>
      <c r="LPX236" s="188"/>
      <c r="LPY236" s="188"/>
      <c r="LPZ236" s="188"/>
      <c r="LQA236" s="188"/>
      <c r="LQB236" s="188"/>
      <c r="LQC236" s="188"/>
      <c r="LQD236" s="188"/>
      <c r="LQE236" s="188"/>
      <c r="LQF236" s="188"/>
      <c r="LQG236" s="188"/>
      <c r="LQH236" s="188"/>
      <c r="LQI236" s="188"/>
      <c r="LQJ236" s="188"/>
      <c r="LQK236" s="188"/>
      <c r="LQL236" s="188"/>
      <c r="LQM236" s="188"/>
      <c r="LQN236" s="188"/>
      <c r="LQO236" s="188"/>
      <c r="LQP236" s="188"/>
      <c r="LQQ236" s="188"/>
      <c r="LQR236" s="188"/>
      <c r="LQS236" s="188"/>
      <c r="LQT236" s="188"/>
      <c r="LQU236" s="188"/>
      <c r="LQV236" s="188"/>
      <c r="LQW236" s="188"/>
      <c r="LQX236" s="188"/>
      <c r="LQY236" s="188"/>
      <c r="LQZ236" s="188"/>
      <c r="LRA236" s="188"/>
      <c r="LRB236" s="188"/>
      <c r="LRC236" s="188"/>
      <c r="LRD236" s="188"/>
      <c r="LRE236" s="188"/>
      <c r="LRF236" s="188"/>
      <c r="LRG236" s="188"/>
      <c r="LRH236" s="188"/>
      <c r="LRI236" s="188"/>
      <c r="LRJ236" s="188"/>
      <c r="LRK236" s="188"/>
      <c r="LRL236" s="188"/>
      <c r="LRM236" s="188"/>
      <c r="LRN236" s="188"/>
      <c r="LRO236" s="188"/>
      <c r="LRP236" s="188"/>
      <c r="LRQ236" s="188"/>
      <c r="LRR236" s="188"/>
      <c r="LRS236" s="188"/>
      <c r="LRT236" s="188"/>
      <c r="LRU236" s="188"/>
      <c r="LRV236" s="188"/>
      <c r="LRW236" s="188"/>
      <c r="LRX236" s="188"/>
      <c r="LRY236" s="188"/>
      <c r="LRZ236" s="188"/>
      <c r="LSA236" s="188"/>
      <c r="LSB236" s="188"/>
      <c r="LSC236" s="188"/>
      <c r="LSD236" s="188"/>
      <c r="LSE236" s="188"/>
      <c r="LSF236" s="188"/>
      <c r="LSG236" s="188"/>
      <c r="LSH236" s="188"/>
      <c r="LSI236" s="188"/>
      <c r="LSJ236" s="188"/>
      <c r="LSK236" s="188"/>
      <c r="LSL236" s="188"/>
      <c r="LSM236" s="188"/>
      <c r="LSN236" s="188"/>
      <c r="LSO236" s="188"/>
      <c r="LSP236" s="188"/>
      <c r="LSQ236" s="188"/>
      <c r="LSR236" s="188"/>
      <c r="LSS236" s="188"/>
      <c r="LST236" s="188"/>
      <c r="LSU236" s="188"/>
      <c r="LSV236" s="188"/>
      <c r="LSW236" s="188"/>
      <c r="LSX236" s="188"/>
      <c r="LSY236" s="188"/>
      <c r="LSZ236" s="188"/>
      <c r="LTA236" s="188"/>
      <c r="LTB236" s="188"/>
      <c r="LTC236" s="188"/>
      <c r="LTD236" s="188"/>
      <c r="LTE236" s="188"/>
      <c r="LTF236" s="188"/>
      <c r="LTG236" s="188"/>
      <c r="LTH236" s="188"/>
      <c r="LTI236" s="188"/>
      <c r="LTJ236" s="188"/>
      <c r="LTK236" s="188"/>
      <c r="LTL236" s="188"/>
      <c r="LTM236" s="188"/>
      <c r="LTN236" s="188"/>
      <c r="LTO236" s="188"/>
      <c r="LTP236" s="188"/>
      <c r="LTQ236" s="188"/>
      <c r="LTR236" s="188"/>
      <c r="LTS236" s="188"/>
      <c r="LTT236" s="188"/>
      <c r="LTU236" s="188"/>
      <c r="LTV236" s="188"/>
      <c r="LTW236" s="188"/>
      <c r="LTX236" s="188"/>
      <c r="LTY236" s="188"/>
      <c r="LTZ236" s="188"/>
      <c r="LUA236" s="188"/>
      <c r="LUB236" s="188"/>
      <c r="LUC236" s="188"/>
      <c r="LUD236" s="188"/>
      <c r="LUE236" s="188"/>
      <c r="LUF236" s="188"/>
      <c r="LUG236" s="188"/>
      <c r="LUH236" s="188"/>
      <c r="LUI236" s="188"/>
      <c r="LUJ236" s="188"/>
      <c r="LUK236" s="188"/>
      <c r="LUL236" s="188"/>
      <c r="LUM236" s="188"/>
      <c r="LUN236" s="188"/>
      <c r="LUO236" s="188"/>
      <c r="LUP236" s="188"/>
      <c r="LUQ236" s="188"/>
      <c r="LUR236" s="188"/>
      <c r="LUS236" s="188"/>
      <c r="LUT236" s="188"/>
      <c r="LUU236" s="188"/>
      <c r="LUV236" s="188"/>
      <c r="LUW236" s="188"/>
      <c r="LUX236" s="188"/>
      <c r="LUY236" s="188"/>
      <c r="LUZ236" s="188"/>
      <c r="LVA236" s="188"/>
      <c r="LVB236" s="188"/>
      <c r="LVC236" s="188"/>
      <c r="LVD236" s="188"/>
      <c r="LVE236" s="188"/>
      <c r="LVF236" s="188"/>
      <c r="LVG236" s="188"/>
      <c r="LVH236" s="188"/>
      <c r="LVI236" s="188"/>
      <c r="LVJ236" s="188"/>
      <c r="LVK236" s="188"/>
      <c r="LVL236" s="188"/>
      <c r="LVM236" s="188"/>
      <c r="LVN236" s="188"/>
      <c r="LVO236" s="188"/>
      <c r="LVP236" s="188"/>
      <c r="LVQ236" s="188"/>
      <c r="LVR236" s="188"/>
      <c r="LVS236" s="188"/>
      <c r="LVT236" s="188"/>
      <c r="LVU236" s="188"/>
      <c r="LVV236" s="188"/>
      <c r="LVW236" s="188"/>
      <c r="LVX236" s="188"/>
      <c r="LVY236" s="188"/>
      <c r="LVZ236" s="188"/>
      <c r="LWA236" s="188"/>
      <c r="LWB236" s="188"/>
      <c r="LWC236" s="188"/>
      <c r="LWD236" s="188"/>
      <c r="LWE236" s="188"/>
      <c r="LWF236" s="188"/>
      <c r="LWG236" s="188"/>
      <c r="LWH236" s="188"/>
      <c r="LWI236" s="188"/>
      <c r="LWJ236" s="188"/>
      <c r="LWK236" s="188"/>
      <c r="LWL236" s="188"/>
      <c r="LWM236" s="188"/>
      <c r="LWN236" s="188"/>
      <c r="LWO236" s="188"/>
      <c r="LWP236" s="188"/>
      <c r="LWQ236" s="188"/>
      <c r="LWR236" s="188"/>
      <c r="LWS236" s="188"/>
      <c r="LWT236" s="188"/>
      <c r="LWU236" s="188"/>
      <c r="LWV236" s="188"/>
      <c r="LWW236" s="188"/>
      <c r="LWX236" s="188"/>
      <c r="LWY236" s="188"/>
      <c r="LWZ236" s="188"/>
      <c r="LXA236" s="188"/>
      <c r="LXB236" s="188"/>
      <c r="LXC236" s="188"/>
      <c r="LXD236" s="188"/>
      <c r="LXE236" s="188"/>
      <c r="LXF236" s="188"/>
      <c r="LXG236" s="188"/>
      <c r="LXH236" s="188"/>
      <c r="LXI236" s="188"/>
      <c r="LXJ236" s="188"/>
      <c r="LXK236" s="188"/>
      <c r="LXL236" s="188"/>
      <c r="LXM236" s="188"/>
      <c r="LXN236" s="188"/>
      <c r="LXO236" s="188"/>
      <c r="LXP236" s="188"/>
      <c r="LXQ236" s="188"/>
      <c r="LXR236" s="188"/>
      <c r="LXS236" s="188"/>
      <c r="LXT236" s="188"/>
      <c r="LXU236" s="188"/>
      <c r="LXV236" s="188"/>
      <c r="LXW236" s="188"/>
      <c r="LXX236" s="188"/>
      <c r="LXY236" s="188"/>
      <c r="LXZ236" s="188"/>
      <c r="LYA236" s="188"/>
      <c r="LYB236" s="188"/>
      <c r="LYC236" s="188"/>
      <c r="LYD236" s="188"/>
      <c r="LYE236" s="188"/>
      <c r="LYF236" s="188"/>
      <c r="LYG236" s="188"/>
      <c r="LYH236" s="188"/>
      <c r="LYI236" s="188"/>
      <c r="LYJ236" s="188"/>
      <c r="LYK236" s="188"/>
      <c r="LYL236" s="188"/>
      <c r="LYM236" s="188"/>
      <c r="LYN236" s="188"/>
      <c r="LYO236" s="188"/>
      <c r="LYP236" s="188"/>
      <c r="LYQ236" s="188"/>
      <c r="LYR236" s="188"/>
      <c r="LYS236" s="188"/>
      <c r="LYT236" s="188"/>
      <c r="LYU236" s="188"/>
      <c r="LYV236" s="188"/>
      <c r="LYW236" s="188"/>
      <c r="LYX236" s="188"/>
      <c r="LYY236" s="188"/>
      <c r="LYZ236" s="188"/>
      <c r="LZA236" s="188"/>
      <c r="LZB236" s="188"/>
      <c r="LZC236" s="188"/>
      <c r="LZD236" s="188"/>
      <c r="LZE236" s="188"/>
      <c r="LZF236" s="188"/>
      <c r="LZG236" s="188"/>
      <c r="LZH236" s="188"/>
      <c r="LZI236" s="188"/>
      <c r="LZJ236" s="188"/>
      <c r="LZK236" s="188"/>
      <c r="LZL236" s="188"/>
      <c r="LZM236" s="188"/>
      <c r="LZN236" s="188"/>
      <c r="LZO236" s="188"/>
      <c r="LZP236" s="188"/>
      <c r="LZQ236" s="188"/>
      <c r="LZR236" s="188"/>
      <c r="LZS236" s="188"/>
      <c r="LZT236" s="188"/>
      <c r="LZU236" s="188"/>
      <c r="LZV236" s="188"/>
      <c r="LZW236" s="188"/>
      <c r="LZX236" s="188"/>
      <c r="LZY236" s="188"/>
      <c r="LZZ236" s="188"/>
      <c r="MAA236" s="188"/>
      <c r="MAB236" s="188"/>
      <c r="MAC236" s="188"/>
      <c r="MAD236" s="188"/>
      <c r="MAE236" s="188"/>
      <c r="MAF236" s="188"/>
      <c r="MAG236" s="188"/>
      <c r="MAH236" s="188"/>
      <c r="MAI236" s="188"/>
      <c r="MAJ236" s="188"/>
      <c r="MAK236" s="188"/>
      <c r="MAL236" s="188"/>
      <c r="MAM236" s="188"/>
      <c r="MAN236" s="188"/>
      <c r="MAO236" s="188"/>
      <c r="MAP236" s="188"/>
      <c r="MAQ236" s="188"/>
      <c r="MAR236" s="188"/>
      <c r="MAS236" s="188"/>
      <c r="MAT236" s="188"/>
      <c r="MAU236" s="188"/>
      <c r="MAV236" s="188"/>
      <c r="MAW236" s="188"/>
      <c r="MAX236" s="188"/>
      <c r="MAY236" s="188"/>
      <c r="MAZ236" s="188"/>
      <c r="MBA236" s="188"/>
      <c r="MBB236" s="188"/>
      <c r="MBC236" s="188"/>
      <c r="MBD236" s="188"/>
      <c r="MBE236" s="188"/>
      <c r="MBF236" s="188"/>
      <c r="MBG236" s="188"/>
      <c r="MBH236" s="188"/>
      <c r="MBI236" s="188"/>
      <c r="MBJ236" s="188"/>
      <c r="MBK236" s="188"/>
      <c r="MBL236" s="188"/>
      <c r="MBM236" s="188"/>
      <c r="MBN236" s="188"/>
      <c r="MBO236" s="188"/>
      <c r="MBP236" s="188"/>
      <c r="MBQ236" s="188"/>
      <c r="MBR236" s="188"/>
      <c r="MBS236" s="188"/>
      <c r="MBT236" s="188"/>
      <c r="MBU236" s="188"/>
      <c r="MBV236" s="188"/>
      <c r="MBW236" s="188"/>
      <c r="MBX236" s="188"/>
      <c r="MBY236" s="188"/>
      <c r="MBZ236" s="188"/>
      <c r="MCA236" s="188"/>
      <c r="MCB236" s="188"/>
      <c r="MCC236" s="188"/>
      <c r="MCD236" s="188"/>
      <c r="MCE236" s="188"/>
      <c r="MCF236" s="188"/>
      <c r="MCG236" s="188"/>
      <c r="MCH236" s="188"/>
      <c r="MCI236" s="188"/>
      <c r="MCJ236" s="188"/>
      <c r="MCK236" s="188"/>
      <c r="MCL236" s="188"/>
      <c r="MCM236" s="188"/>
      <c r="MCN236" s="188"/>
      <c r="MCO236" s="188"/>
      <c r="MCP236" s="188"/>
      <c r="MCQ236" s="188"/>
      <c r="MCR236" s="188"/>
      <c r="MCS236" s="188"/>
      <c r="MCT236" s="188"/>
      <c r="MCU236" s="188"/>
      <c r="MCV236" s="188"/>
      <c r="MCW236" s="188"/>
      <c r="MCX236" s="188"/>
      <c r="MCY236" s="188"/>
      <c r="MCZ236" s="188"/>
      <c r="MDA236" s="188"/>
      <c r="MDB236" s="188"/>
      <c r="MDC236" s="188"/>
      <c r="MDD236" s="188"/>
      <c r="MDE236" s="188"/>
      <c r="MDF236" s="188"/>
      <c r="MDG236" s="188"/>
      <c r="MDH236" s="188"/>
      <c r="MDI236" s="188"/>
      <c r="MDJ236" s="188"/>
      <c r="MDK236" s="188"/>
      <c r="MDL236" s="188"/>
      <c r="MDM236" s="188"/>
      <c r="MDN236" s="188"/>
      <c r="MDO236" s="188"/>
      <c r="MDP236" s="188"/>
      <c r="MDQ236" s="188"/>
      <c r="MDR236" s="188"/>
      <c r="MDS236" s="188"/>
      <c r="MDT236" s="188"/>
      <c r="MDU236" s="188"/>
      <c r="MDV236" s="188"/>
      <c r="MDW236" s="188"/>
      <c r="MDX236" s="188"/>
      <c r="MDY236" s="188"/>
      <c r="MDZ236" s="188"/>
      <c r="MEA236" s="188"/>
      <c r="MEB236" s="188"/>
      <c r="MEC236" s="188"/>
      <c r="MED236" s="188"/>
      <c r="MEE236" s="188"/>
      <c r="MEF236" s="188"/>
      <c r="MEG236" s="188"/>
      <c r="MEH236" s="188"/>
      <c r="MEI236" s="188"/>
      <c r="MEJ236" s="188"/>
      <c r="MEK236" s="188"/>
      <c r="MEL236" s="188"/>
      <c r="MEM236" s="188"/>
      <c r="MEN236" s="188"/>
      <c r="MEO236" s="188"/>
      <c r="MEP236" s="188"/>
      <c r="MEQ236" s="188"/>
      <c r="MER236" s="188"/>
      <c r="MES236" s="188"/>
      <c r="MET236" s="188"/>
      <c r="MEU236" s="188"/>
      <c r="MEV236" s="188"/>
      <c r="MEW236" s="188"/>
      <c r="MEX236" s="188"/>
      <c r="MEY236" s="188"/>
      <c r="MEZ236" s="188"/>
      <c r="MFA236" s="188"/>
      <c r="MFB236" s="188"/>
      <c r="MFC236" s="188"/>
      <c r="MFD236" s="188"/>
      <c r="MFE236" s="188"/>
      <c r="MFF236" s="188"/>
      <c r="MFG236" s="188"/>
      <c r="MFH236" s="188"/>
      <c r="MFI236" s="188"/>
      <c r="MFJ236" s="188"/>
      <c r="MFK236" s="188"/>
      <c r="MFL236" s="188"/>
      <c r="MFM236" s="188"/>
      <c r="MFN236" s="188"/>
      <c r="MFO236" s="188"/>
      <c r="MFP236" s="188"/>
      <c r="MFQ236" s="188"/>
      <c r="MFR236" s="188"/>
      <c r="MFS236" s="188"/>
      <c r="MFT236" s="188"/>
      <c r="MFU236" s="188"/>
      <c r="MFV236" s="188"/>
      <c r="MFW236" s="188"/>
      <c r="MFX236" s="188"/>
      <c r="MFY236" s="188"/>
      <c r="MFZ236" s="188"/>
      <c r="MGA236" s="188"/>
      <c r="MGB236" s="188"/>
      <c r="MGC236" s="188"/>
      <c r="MGD236" s="188"/>
      <c r="MGE236" s="188"/>
      <c r="MGF236" s="188"/>
      <c r="MGG236" s="188"/>
      <c r="MGH236" s="188"/>
      <c r="MGI236" s="188"/>
      <c r="MGJ236" s="188"/>
      <c r="MGK236" s="188"/>
      <c r="MGL236" s="188"/>
      <c r="MGM236" s="188"/>
      <c r="MGN236" s="188"/>
      <c r="MGO236" s="188"/>
      <c r="MGP236" s="188"/>
      <c r="MGQ236" s="188"/>
      <c r="MGR236" s="188"/>
      <c r="MGS236" s="188"/>
      <c r="MGT236" s="188"/>
      <c r="MGU236" s="188"/>
      <c r="MGV236" s="188"/>
      <c r="MGW236" s="188"/>
      <c r="MGX236" s="188"/>
      <c r="MGY236" s="188"/>
      <c r="MGZ236" s="188"/>
      <c r="MHA236" s="188"/>
      <c r="MHB236" s="188"/>
      <c r="MHC236" s="188"/>
      <c r="MHD236" s="188"/>
      <c r="MHE236" s="188"/>
      <c r="MHF236" s="188"/>
      <c r="MHG236" s="188"/>
      <c r="MHH236" s="188"/>
      <c r="MHI236" s="188"/>
      <c r="MHJ236" s="188"/>
      <c r="MHK236" s="188"/>
      <c r="MHL236" s="188"/>
      <c r="MHM236" s="188"/>
      <c r="MHN236" s="188"/>
      <c r="MHO236" s="188"/>
      <c r="MHP236" s="188"/>
      <c r="MHQ236" s="188"/>
      <c r="MHR236" s="188"/>
      <c r="MHS236" s="188"/>
      <c r="MHT236" s="188"/>
      <c r="MHU236" s="188"/>
      <c r="MHV236" s="188"/>
      <c r="MHW236" s="188"/>
      <c r="MHX236" s="188"/>
      <c r="MHY236" s="188"/>
      <c r="MHZ236" s="188"/>
      <c r="MIA236" s="188"/>
      <c r="MIB236" s="188"/>
      <c r="MIC236" s="188"/>
      <c r="MID236" s="188"/>
      <c r="MIE236" s="188"/>
      <c r="MIF236" s="188"/>
      <c r="MIG236" s="188"/>
      <c r="MIH236" s="188"/>
      <c r="MII236" s="188"/>
      <c r="MIJ236" s="188"/>
      <c r="MIK236" s="188"/>
      <c r="MIL236" s="188"/>
      <c r="MIM236" s="188"/>
      <c r="MIN236" s="188"/>
      <c r="MIO236" s="188"/>
      <c r="MIP236" s="188"/>
      <c r="MIQ236" s="188"/>
      <c r="MIR236" s="188"/>
      <c r="MIS236" s="188"/>
      <c r="MIT236" s="188"/>
      <c r="MIU236" s="188"/>
      <c r="MIV236" s="188"/>
      <c r="MIW236" s="188"/>
      <c r="MIX236" s="188"/>
      <c r="MIY236" s="188"/>
      <c r="MIZ236" s="188"/>
      <c r="MJA236" s="188"/>
      <c r="MJB236" s="188"/>
      <c r="MJC236" s="188"/>
      <c r="MJD236" s="188"/>
      <c r="MJE236" s="188"/>
      <c r="MJF236" s="188"/>
      <c r="MJG236" s="188"/>
      <c r="MJH236" s="188"/>
      <c r="MJI236" s="188"/>
      <c r="MJJ236" s="188"/>
      <c r="MJK236" s="188"/>
      <c r="MJL236" s="188"/>
      <c r="MJM236" s="188"/>
      <c r="MJN236" s="188"/>
      <c r="MJO236" s="188"/>
      <c r="MJP236" s="188"/>
      <c r="MJQ236" s="188"/>
      <c r="MJR236" s="188"/>
      <c r="MJS236" s="188"/>
      <c r="MJT236" s="188"/>
      <c r="MJU236" s="188"/>
      <c r="MJV236" s="188"/>
      <c r="MJW236" s="188"/>
      <c r="MJX236" s="188"/>
      <c r="MJY236" s="188"/>
      <c r="MJZ236" s="188"/>
      <c r="MKA236" s="188"/>
      <c r="MKB236" s="188"/>
      <c r="MKC236" s="188"/>
      <c r="MKD236" s="188"/>
      <c r="MKE236" s="188"/>
      <c r="MKF236" s="188"/>
      <c r="MKG236" s="188"/>
      <c r="MKH236" s="188"/>
      <c r="MKI236" s="188"/>
      <c r="MKJ236" s="188"/>
      <c r="MKK236" s="188"/>
      <c r="MKL236" s="188"/>
      <c r="MKM236" s="188"/>
      <c r="MKN236" s="188"/>
      <c r="MKO236" s="188"/>
      <c r="MKP236" s="188"/>
      <c r="MKQ236" s="188"/>
      <c r="MKR236" s="188"/>
      <c r="MKS236" s="188"/>
      <c r="MKT236" s="188"/>
      <c r="MKU236" s="188"/>
      <c r="MKV236" s="188"/>
      <c r="MKW236" s="188"/>
      <c r="MKX236" s="188"/>
      <c r="MKY236" s="188"/>
      <c r="MKZ236" s="188"/>
      <c r="MLA236" s="188"/>
      <c r="MLB236" s="188"/>
      <c r="MLC236" s="188"/>
      <c r="MLD236" s="188"/>
      <c r="MLE236" s="188"/>
      <c r="MLF236" s="188"/>
      <c r="MLG236" s="188"/>
      <c r="MLH236" s="188"/>
      <c r="MLI236" s="188"/>
      <c r="MLJ236" s="188"/>
      <c r="MLK236" s="188"/>
      <c r="MLL236" s="188"/>
      <c r="MLM236" s="188"/>
      <c r="MLN236" s="188"/>
      <c r="MLO236" s="188"/>
      <c r="MLP236" s="188"/>
      <c r="MLQ236" s="188"/>
      <c r="MLR236" s="188"/>
      <c r="MLS236" s="188"/>
      <c r="MLT236" s="188"/>
      <c r="MLU236" s="188"/>
      <c r="MLV236" s="188"/>
      <c r="MLW236" s="188"/>
      <c r="MLX236" s="188"/>
      <c r="MLY236" s="188"/>
      <c r="MLZ236" s="188"/>
      <c r="MMA236" s="188"/>
      <c r="MMB236" s="188"/>
      <c r="MMC236" s="188"/>
      <c r="MMD236" s="188"/>
      <c r="MME236" s="188"/>
      <c r="MMF236" s="188"/>
      <c r="MMG236" s="188"/>
      <c r="MMH236" s="188"/>
      <c r="MMI236" s="188"/>
      <c r="MMJ236" s="188"/>
      <c r="MMK236" s="188"/>
      <c r="MML236" s="188"/>
      <c r="MMM236" s="188"/>
      <c r="MMN236" s="188"/>
      <c r="MMO236" s="188"/>
      <c r="MMP236" s="188"/>
      <c r="MMQ236" s="188"/>
      <c r="MMR236" s="188"/>
      <c r="MMS236" s="188"/>
      <c r="MMT236" s="188"/>
      <c r="MMU236" s="188"/>
      <c r="MMV236" s="188"/>
      <c r="MMW236" s="188"/>
      <c r="MMX236" s="188"/>
      <c r="MMY236" s="188"/>
      <c r="MMZ236" s="188"/>
      <c r="MNA236" s="188"/>
      <c r="MNB236" s="188"/>
      <c r="MNC236" s="188"/>
      <c r="MND236" s="188"/>
      <c r="MNE236" s="188"/>
      <c r="MNF236" s="188"/>
      <c r="MNG236" s="188"/>
      <c r="MNH236" s="188"/>
      <c r="MNI236" s="188"/>
      <c r="MNJ236" s="188"/>
      <c r="MNK236" s="188"/>
      <c r="MNL236" s="188"/>
      <c r="MNM236" s="188"/>
      <c r="MNN236" s="188"/>
      <c r="MNO236" s="188"/>
      <c r="MNP236" s="188"/>
      <c r="MNQ236" s="188"/>
      <c r="MNR236" s="188"/>
      <c r="MNS236" s="188"/>
      <c r="MNT236" s="188"/>
      <c r="MNU236" s="188"/>
      <c r="MNV236" s="188"/>
      <c r="MNW236" s="188"/>
      <c r="MNX236" s="188"/>
      <c r="MNY236" s="188"/>
      <c r="MNZ236" s="188"/>
      <c r="MOA236" s="188"/>
      <c r="MOB236" s="188"/>
      <c r="MOC236" s="188"/>
      <c r="MOD236" s="188"/>
      <c r="MOE236" s="188"/>
      <c r="MOF236" s="188"/>
      <c r="MOG236" s="188"/>
      <c r="MOH236" s="188"/>
      <c r="MOI236" s="188"/>
      <c r="MOJ236" s="188"/>
      <c r="MOK236" s="188"/>
      <c r="MOL236" s="188"/>
      <c r="MOM236" s="188"/>
      <c r="MON236" s="188"/>
      <c r="MOO236" s="188"/>
      <c r="MOP236" s="188"/>
      <c r="MOQ236" s="188"/>
      <c r="MOR236" s="188"/>
      <c r="MOS236" s="188"/>
      <c r="MOT236" s="188"/>
      <c r="MOU236" s="188"/>
      <c r="MOV236" s="188"/>
      <c r="MOW236" s="188"/>
      <c r="MOX236" s="188"/>
      <c r="MOY236" s="188"/>
      <c r="MOZ236" s="188"/>
      <c r="MPA236" s="188"/>
      <c r="MPB236" s="188"/>
      <c r="MPC236" s="188"/>
      <c r="MPD236" s="188"/>
      <c r="MPE236" s="188"/>
      <c r="MPF236" s="188"/>
      <c r="MPG236" s="188"/>
      <c r="MPH236" s="188"/>
      <c r="MPI236" s="188"/>
      <c r="MPJ236" s="188"/>
      <c r="MPK236" s="188"/>
      <c r="MPL236" s="188"/>
      <c r="MPM236" s="188"/>
      <c r="MPN236" s="188"/>
      <c r="MPO236" s="188"/>
      <c r="MPP236" s="188"/>
      <c r="MPQ236" s="188"/>
      <c r="MPR236" s="188"/>
      <c r="MPS236" s="188"/>
      <c r="MPT236" s="188"/>
      <c r="MPU236" s="188"/>
      <c r="MPV236" s="188"/>
      <c r="MPW236" s="188"/>
      <c r="MPX236" s="188"/>
      <c r="MPY236" s="188"/>
      <c r="MPZ236" s="188"/>
      <c r="MQA236" s="188"/>
      <c r="MQB236" s="188"/>
      <c r="MQC236" s="188"/>
      <c r="MQD236" s="188"/>
      <c r="MQE236" s="188"/>
      <c r="MQF236" s="188"/>
      <c r="MQG236" s="188"/>
      <c r="MQH236" s="188"/>
      <c r="MQI236" s="188"/>
      <c r="MQJ236" s="188"/>
      <c r="MQK236" s="188"/>
      <c r="MQL236" s="188"/>
      <c r="MQM236" s="188"/>
      <c r="MQN236" s="188"/>
      <c r="MQO236" s="188"/>
      <c r="MQP236" s="188"/>
      <c r="MQQ236" s="188"/>
      <c r="MQR236" s="188"/>
      <c r="MQS236" s="188"/>
      <c r="MQT236" s="188"/>
      <c r="MQU236" s="188"/>
      <c r="MQV236" s="188"/>
      <c r="MQW236" s="188"/>
      <c r="MQX236" s="188"/>
      <c r="MQY236" s="188"/>
      <c r="MQZ236" s="188"/>
      <c r="MRA236" s="188"/>
      <c r="MRB236" s="188"/>
      <c r="MRC236" s="188"/>
      <c r="MRD236" s="188"/>
      <c r="MRE236" s="188"/>
      <c r="MRF236" s="188"/>
      <c r="MRG236" s="188"/>
      <c r="MRH236" s="188"/>
      <c r="MRI236" s="188"/>
      <c r="MRJ236" s="188"/>
      <c r="MRK236" s="188"/>
      <c r="MRL236" s="188"/>
      <c r="MRM236" s="188"/>
      <c r="MRN236" s="188"/>
      <c r="MRO236" s="188"/>
      <c r="MRP236" s="188"/>
      <c r="MRQ236" s="188"/>
      <c r="MRR236" s="188"/>
      <c r="MRS236" s="188"/>
      <c r="MRT236" s="188"/>
      <c r="MRU236" s="188"/>
      <c r="MRV236" s="188"/>
      <c r="MRW236" s="188"/>
      <c r="MRX236" s="188"/>
      <c r="MRY236" s="188"/>
      <c r="MRZ236" s="188"/>
      <c r="MSA236" s="188"/>
      <c r="MSB236" s="188"/>
      <c r="MSC236" s="188"/>
      <c r="MSD236" s="188"/>
      <c r="MSE236" s="188"/>
      <c r="MSF236" s="188"/>
      <c r="MSG236" s="188"/>
      <c r="MSH236" s="188"/>
      <c r="MSI236" s="188"/>
      <c r="MSJ236" s="188"/>
      <c r="MSK236" s="188"/>
      <c r="MSL236" s="188"/>
      <c r="MSM236" s="188"/>
      <c r="MSN236" s="188"/>
      <c r="MSO236" s="188"/>
      <c r="MSP236" s="188"/>
      <c r="MSQ236" s="188"/>
      <c r="MSR236" s="188"/>
      <c r="MSS236" s="188"/>
      <c r="MST236" s="188"/>
      <c r="MSU236" s="188"/>
      <c r="MSV236" s="188"/>
      <c r="MSW236" s="188"/>
      <c r="MSX236" s="188"/>
      <c r="MSY236" s="188"/>
      <c r="MSZ236" s="188"/>
      <c r="MTA236" s="188"/>
      <c r="MTB236" s="188"/>
      <c r="MTC236" s="188"/>
      <c r="MTD236" s="188"/>
      <c r="MTE236" s="188"/>
      <c r="MTF236" s="188"/>
      <c r="MTG236" s="188"/>
      <c r="MTH236" s="188"/>
      <c r="MTI236" s="188"/>
      <c r="MTJ236" s="188"/>
      <c r="MTK236" s="188"/>
      <c r="MTL236" s="188"/>
      <c r="MTM236" s="188"/>
      <c r="MTN236" s="188"/>
      <c r="MTO236" s="188"/>
      <c r="MTP236" s="188"/>
      <c r="MTQ236" s="188"/>
      <c r="MTR236" s="188"/>
      <c r="MTS236" s="188"/>
      <c r="MTT236" s="188"/>
      <c r="MTU236" s="188"/>
      <c r="MTV236" s="188"/>
      <c r="MTW236" s="188"/>
      <c r="MTX236" s="188"/>
      <c r="MTY236" s="188"/>
      <c r="MTZ236" s="188"/>
      <c r="MUA236" s="188"/>
      <c r="MUB236" s="188"/>
      <c r="MUC236" s="188"/>
      <c r="MUD236" s="188"/>
      <c r="MUE236" s="188"/>
      <c r="MUF236" s="188"/>
      <c r="MUG236" s="188"/>
      <c r="MUH236" s="188"/>
      <c r="MUI236" s="188"/>
      <c r="MUJ236" s="188"/>
      <c r="MUK236" s="188"/>
      <c r="MUL236" s="188"/>
      <c r="MUM236" s="188"/>
      <c r="MUN236" s="188"/>
      <c r="MUO236" s="188"/>
      <c r="MUP236" s="188"/>
      <c r="MUQ236" s="188"/>
      <c r="MUR236" s="188"/>
      <c r="MUS236" s="188"/>
      <c r="MUT236" s="188"/>
      <c r="MUU236" s="188"/>
      <c r="MUV236" s="188"/>
      <c r="MUW236" s="188"/>
      <c r="MUX236" s="188"/>
      <c r="MUY236" s="188"/>
      <c r="MUZ236" s="188"/>
      <c r="MVA236" s="188"/>
      <c r="MVB236" s="188"/>
      <c r="MVC236" s="188"/>
      <c r="MVD236" s="188"/>
      <c r="MVE236" s="188"/>
      <c r="MVF236" s="188"/>
      <c r="MVG236" s="188"/>
      <c r="MVH236" s="188"/>
      <c r="MVI236" s="188"/>
      <c r="MVJ236" s="188"/>
      <c r="MVK236" s="188"/>
      <c r="MVL236" s="188"/>
      <c r="MVM236" s="188"/>
      <c r="MVN236" s="188"/>
      <c r="MVO236" s="188"/>
      <c r="MVP236" s="188"/>
      <c r="MVQ236" s="188"/>
      <c r="MVR236" s="188"/>
      <c r="MVS236" s="188"/>
      <c r="MVT236" s="188"/>
      <c r="MVU236" s="188"/>
      <c r="MVV236" s="188"/>
      <c r="MVW236" s="188"/>
      <c r="MVX236" s="188"/>
      <c r="MVY236" s="188"/>
      <c r="MVZ236" s="188"/>
      <c r="MWA236" s="188"/>
      <c r="MWB236" s="188"/>
      <c r="MWC236" s="188"/>
      <c r="MWD236" s="188"/>
      <c r="MWE236" s="188"/>
      <c r="MWF236" s="188"/>
      <c r="MWG236" s="188"/>
      <c r="MWH236" s="188"/>
      <c r="MWI236" s="188"/>
      <c r="MWJ236" s="188"/>
      <c r="MWK236" s="188"/>
      <c r="MWL236" s="188"/>
      <c r="MWM236" s="188"/>
      <c r="MWN236" s="188"/>
      <c r="MWO236" s="188"/>
      <c r="MWP236" s="188"/>
      <c r="MWQ236" s="188"/>
      <c r="MWR236" s="188"/>
      <c r="MWS236" s="188"/>
      <c r="MWT236" s="188"/>
      <c r="MWU236" s="188"/>
      <c r="MWV236" s="188"/>
      <c r="MWW236" s="188"/>
      <c r="MWX236" s="188"/>
      <c r="MWY236" s="188"/>
      <c r="MWZ236" s="188"/>
      <c r="MXA236" s="188"/>
      <c r="MXB236" s="188"/>
      <c r="MXC236" s="188"/>
      <c r="MXD236" s="188"/>
      <c r="MXE236" s="188"/>
      <c r="MXF236" s="188"/>
      <c r="MXG236" s="188"/>
      <c r="MXH236" s="188"/>
      <c r="MXI236" s="188"/>
      <c r="MXJ236" s="188"/>
      <c r="MXK236" s="188"/>
      <c r="MXL236" s="188"/>
      <c r="MXM236" s="188"/>
      <c r="MXN236" s="188"/>
      <c r="MXO236" s="188"/>
      <c r="MXP236" s="188"/>
      <c r="MXQ236" s="188"/>
      <c r="MXR236" s="188"/>
      <c r="MXS236" s="188"/>
      <c r="MXT236" s="188"/>
      <c r="MXU236" s="188"/>
      <c r="MXV236" s="188"/>
      <c r="MXW236" s="188"/>
      <c r="MXX236" s="188"/>
      <c r="MXY236" s="188"/>
      <c r="MXZ236" s="188"/>
      <c r="MYA236" s="188"/>
      <c r="MYB236" s="188"/>
      <c r="MYC236" s="188"/>
      <c r="MYD236" s="188"/>
      <c r="MYE236" s="188"/>
      <c r="MYF236" s="188"/>
      <c r="MYG236" s="188"/>
      <c r="MYH236" s="188"/>
      <c r="MYI236" s="188"/>
      <c r="MYJ236" s="188"/>
      <c r="MYK236" s="188"/>
      <c r="MYL236" s="188"/>
      <c r="MYM236" s="188"/>
      <c r="MYN236" s="188"/>
      <c r="MYO236" s="188"/>
      <c r="MYP236" s="188"/>
      <c r="MYQ236" s="188"/>
      <c r="MYR236" s="188"/>
      <c r="MYS236" s="188"/>
      <c r="MYT236" s="188"/>
      <c r="MYU236" s="188"/>
      <c r="MYV236" s="188"/>
      <c r="MYW236" s="188"/>
      <c r="MYX236" s="188"/>
      <c r="MYY236" s="188"/>
      <c r="MYZ236" s="188"/>
      <c r="MZA236" s="188"/>
      <c r="MZB236" s="188"/>
      <c r="MZC236" s="188"/>
      <c r="MZD236" s="188"/>
      <c r="MZE236" s="188"/>
      <c r="MZF236" s="188"/>
      <c r="MZG236" s="188"/>
      <c r="MZH236" s="188"/>
      <c r="MZI236" s="188"/>
      <c r="MZJ236" s="188"/>
      <c r="MZK236" s="188"/>
      <c r="MZL236" s="188"/>
      <c r="MZM236" s="188"/>
      <c r="MZN236" s="188"/>
      <c r="MZO236" s="188"/>
      <c r="MZP236" s="188"/>
      <c r="MZQ236" s="188"/>
      <c r="MZR236" s="188"/>
      <c r="MZS236" s="188"/>
      <c r="MZT236" s="188"/>
      <c r="MZU236" s="188"/>
      <c r="MZV236" s="188"/>
      <c r="MZW236" s="188"/>
      <c r="MZX236" s="188"/>
      <c r="MZY236" s="188"/>
      <c r="MZZ236" s="188"/>
      <c r="NAA236" s="188"/>
      <c r="NAB236" s="188"/>
      <c r="NAC236" s="188"/>
      <c r="NAD236" s="188"/>
      <c r="NAE236" s="188"/>
      <c r="NAF236" s="188"/>
      <c r="NAG236" s="188"/>
      <c r="NAH236" s="188"/>
      <c r="NAI236" s="188"/>
      <c r="NAJ236" s="188"/>
      <c r="NAK236" s="188"/>
      <c r="NAL236" s="188"/>
      <c r="NAM236" s="188"/>
      <c r="NAN236" s="188"/>
      <c r="NAO236" s="188"/>
      <c r="NAP236" s="188"/>
      <c r="NAQ236" s="188"/>
      <c r="NAR236" s="188"/>
      <c r="NAS236" s="188"/>
      <c r="NAT236" s="188"/>
      <c r="NAU236" s="188"/>
      <c r="NAV236" s="188"/>
      <c r="NAW236" s="188"/>
      <c r="NAX236" s="188"/>
      <c r="NAY236" s="188"/>
      <c r="NAZ236" s="188"/>
      <c r="NBA236" s="188"/>
      <c r="NBB236" s="188"/>
      <c r="NBC236" s="188"/>
      <c r="NBD236" s="188"/>
      <c r="NBE236" s="188"/>
      <c r="NBF236" s="188"/>
      <c r="NBG236" s="188"/>
      <c r="NBH236" s="188"/>
      <c r="NBI236" s="188"/>
      <c r="NBJ236" s="188"/>
      <c r="NBK236" s="188"/>
      <c r="NBL236" s="188"/>
      <c r="NBM236" s="188"/>
      <c r="NBN236" s="188"/>
      <c r="NBO236" s="188"/>
      <c r="NBP236" s="188"/>
      <c r="NBQ236" s="188"/>
      <c r="NBR236" s="188"/>
      <c r="NBS236" s="188"/>
      <c r="NBT236" s="188"/>
      <c r="NBU236" s="188"/>
      <c r="NBV236" s="188"/>
      <c r="NBW236" s="188"/>
      <c r="NBX236" s="188"/>
      <c r="NBY236" s="188"/>
      <c r="NBZ236" s="188"/>
      <c r="NCA236" s="188"/>
      <c r="NCB236" s="188"/>
      <c r="NCC236" s="188"/>
      <c r="NCD236" s="188"/>
      <c r="NCE236" s="188"/>
      <c r="NCF236" s="188"/>
      <c r="NCG236" s="188"/>
      <c r="NCH236" s="188"/>
      <c r="NCI236" s="188"/>
      <c r="NCJ236" s="188"/>
      <c r="NCK236" s="188"/>
      <c r="NCL236" s="188"/>
      <c r="NCM236" s="188"/>
      <c r="NCN236" s="188"/>
      <c r="NCO236" s="188"/>
      <c r="NCP236" s="188"/>
      <c r="NCQ236" s="188"/>
      <c r="NCR236" s="188"/>
      <c r="NCS236" s="188"/>
      <c r="NCT236" s="188"/>
      <c r="NCU236" s="188"/>
      <c r="NCV236" s="188"/>
      <c r="NCW236" s="188"/>
      <c r="NCX236" s="188"/>
      <c r="NCY236" s="188"/>
      <c r="NCZ236" s="188"/>
      <c r="NDA236" s="188"/>
      <c r="NDB236" s="188"/>
      <c r="NDC236" s="188"/>
      <c r="NDD236" s="188"/>
      <c r="NDE236" s="188"/>
      <c r="NDF236" s="188"/>
      <c r="NDG236" s="188"/>
      <c r="NDH236" s="188"/>
      <c r="NDI236" s="188"/>
      <c r="NDJ236" s="188"/>
      <c r="NDK236" s="188"/>
      <c r="NDL236" s="188"/>
      <c r="NDM236" s="188"/>
      <c r="NDN236" s="188"/>
      <c r="NDO236" s="188"/>
      <c r="NDP236" s="188"/>
      <c r="NDQ236" s="188"/>
      <c r="NDR236" s="188"/>
      <c r="NDS236" s="188"/>
      <c r="NDT236" s="188"/>
      <c r="NDU236" s="188"/>
      <c r="NDV236" s="188"/>
      <c r="NDW236" s="188"/>
      <c r="NDX236" s="188"/>
      <c r="NDY236" s="188"/>
      <c r="NDZ236" s="188"/>
      <c r="NEA236" s="188"/>
      <c r="NEB236" s="188"/>
      <c r="NEC236" s="188"/>
      <c r="NED236" s="188"/>
      <c r="NEE236" s="188"/>
      <c r="NEF236" s="188"/>
      <c r="NEG236" s="188"/>
      <c r="NEH236" s="188"/>
      <c r="NEI236" s="188"/>
      <c r="NEJ236" s="188"/>
      <c r="NEK236" s="188"/>
      <c r="NEL236" s="188"/>
      <c r="NEM236" s="188"/>
      <c r="NEN236" s="188"/>
      <c r="NEO236" s="188"/>
      <c r="NEP236" s="188"/>
      <c r="NEQ236" s="188"/>
      <c r="NER236" s="188"/>
      <c r="NES236" s="188"/>
      <c r="NET236" s="188"/>
      <c r="NEU236" s="188"/>
      <c r="NEV236" s="188"/>
      <c r="NEW236" s="188"/>
      <c r="NEX236" s="188"/>
      <c r="NEY236" s="188"/>
      <c r="NEZ236" s="188"/>
      <c r="NFA236" s="188"/>
      <c r="NFB236" s="188"/>
      <c r="NFC236" s="188"/>
      <c r="NFD236" s="188"/>
      <c r="NFE236" s="188"/>
      <c r="NFF236" s="188"/>
      <c r="NFG236" s="188"/>
      <c r="NFH236" s="188"/>
      <c r="NFI236" s="188"/>
      <c r="NFJ236" s="188"/>
      <c r="NFK236" s="188"/>
      <c r="NFL236" s="188"/>
      <c r="NFM236" s="188"/>
      <c r="NFN236" s="188"/>
      <c r="NFO236" s="188"/>
      <c r="NFP236" s="188"/>
      <c r="NFQ236" s="188"/>
      <c r="NFR236" s="188"/>
      <c r="NFS236" s="188"/>
      <c r="NFT236" s="188"/>
      <c r="NFU236" s="188"/>
      <c r="NFV236" s="188"/>
      <c r="NFW236" s="188"/>
      <c r="NFX236" s="188"/>
      <c r="NFY236" s="188"/>
      <c r="NFZ236" s="188"/>
      <c r="NGA236" s="188"/>
      <c r="NGB236" s="188"/>
      <c r="NGC236" s="188"/>
      <c r="NGD236" s="188"/>
      <c r="NGE236" s="188"/>
      <c r="NGF236" s="188"/>
      <c r="NGG236" s="188"/>
      <c r="NGH236" s="188"/>
      <c r="NGI236" s="188"/>
      <c r="NGJ236" s="188"/>
      <c r="NGK236" s="188"/>
      <c r="NGL236" s="188"/>
      <c r="NGM236" s="188"/>
      <c r="NGN236" s="188"/>
      <c r="NGO236" s="188"/>
      <c r="NGP236" s="188"/>
      <c r="NGQ236" s="188"/>
      <c r="NGR236" s="188"/>
      <c r="NGS236" s="188"/>
      <c r="NGT236" s="188"/>
      <c r="NGU236" s="188"/>
      <c r="NGV236" s="188"/>
      <c r="NGW236" s="188"/>
      <c r="NGX236" s="188"/>
      <c r="NGY236" s="188"/>
      <c r="NGZ236" s="188"/>
      <c r="NHA236" s="188"/>
      <c r="NHB236" s="188"/>
      <c r="NHC236" s="188"/>
      <c r="NHD236" s="188"/>
      <c r="NHE236" s="188"/>
      <c r="NHF236" s="188"/>
      <c r="NHG236" s="188"/>
      <c r="NHH236" s="188"/>
      <c r="NHI236" s="188"/>
      <c r="NHJ236" s="188"/>
      <c r="NHK236" s="188"/>
      <c r="NHL236" s="188"/>
      <c r="NHM236" s="188"/>
      <c r="NHN236" s="188"/>
      <c r="NHO236" s="188"/>
      <c r="NHP236" s="188"/>
      <c r="NHQ236" s="188"/>
      <c r="NHR236" s="188"/>
      <c r="NHS236" s="188"/>
      <c r="NHT236" s="188"/>
      <c r="NHU236" s="188"/>
      <c r="NHV236" s="188"/>
      <c r="NHW236" s="188"/>
      <c r="NHX236" s="188"/>
      <c r="NHY236" s="188"/>
      <c r="NHZ236" s="188"/>
      <c r="NIA236" s="188"/>
      <c r="NIB236" s="188"/>
      <c r="NIC236" s="188"/>
      <c r="NID236" s="188"/>
      <c r="NIE236" s="188"/>
      <c r="NIF236" s="188"/>
      <c r="NIG236" s="188"/>
      <c r="NIH236" s="188"/>
      <c r="NII236" s="188"/>
      <c r="NIJ236" s="188"/>
      <c r="NIK236" s="188"/>
      <c r="NIL236" s="188"/>
      <c r="NIM236" s="188"/>
      <c r="NIN236" s="188"/>
      <c r="NIO236" s="188"/>
      <c r="NIP236" s="188"/>
      <c r="NIQ236" s="188"/>
      <c r="NIR236" s="188"/>
      <c r="NIS236" s="188"/>
      <c r="NIT236" s="188"/>
      <c r="NIU236" s="188"/>
      <c r="NIV236" s="188"/>
      <c r="NIW236" s="188"/>
      <c r="NIX236" s="188"/>
      <c r="NIY236" s="188"/>
      <c r="NIZ236" s="188"/>
      <c r="NJA236" s="188"/>
      <c r="NJB236" s="188"/>
      <c r="NJC236" s="188"/>
      <c r="NJD236" s="188"/>
      <c r="NJE236" s="188"/>
      <c r="NJF236" s="188"/>
      <c r="NJG236" s="188"/>
      <c r="NJH236" s="188"/>
      <c r="NJI236" s="188"/>
      <c r="NJJ236" s="188"/>
      <c r="NJK236" s="188"/>
      <c r="NJL236" s="188"/>
      <c r="NJM236" s="188"/>
      <c r="NJN236" s="188"/>
      <c r="NJO236" s="188"/>
      <c r="NJP236" s="188"/>
      <c r="NJQ236" s="188"/>
      <c r="NJR236" s="188"/>
      <c r="NJS236" s="188"/>
      <c r="NJT236" s="188"/>
      <c r="NJU236" s="188"/>
      <c r="NJV236" s="188"/>
      <c r="NJW236" s="188"/>
      <c r="NJX236" s="188"/>
      <c r="NJY236" s="188"/>
      <c r="NJZ236" s="188"/>
      <c r="NKA236" s="188"/>
      <c r="NKB236" s="188"/>
      <c r="NKC236" s="188"/>
      <c r="NKD236" s="188"/>
      <c r="NKE236" s="188"/>
      <c r="NKF236" s="188"/>
      <c r="NKG236" s="188"/>
      <c r="NKH236" s="188"/>
      <c r="NKI236" s="188"/>
      <c r="NKJ236" s="188"/>
      <c r="NKK236" s="188"/>
      <c r="NKL236" s="188"/>
      <c r="NKM236" s="188"/>
      <c r="NKN236" s="188"/>
      <c r="NKO236" s="188"/>
      <c r="NKP236" s="188"/>
      <c r="NKQ236" s="188"/>
      <c r="NKR236" s="188"/>
      <c r="NKS236" s="188"/>
      <c r="NKT236" s="188"/>
      <c r="NKU236" s="188"/>
      <c r="NKV236" s="188"/>
      <c r="NKW236" s="188"/>
      <c r="NKX236" s="188"/>
      <c r="NKY236" s="188"/>
      <c r="NKZ236" s="188"/>
      <c r="NLA236" s="188"/>
      <c r="NLB236" s="188"/>
      <c r="NLC236" s="188"/>
      <c r="NLD236" s="188"/>
      <c r="NLE236" s="188"/>
      <c r="NLF236" s="188"/>
      <c r="NLG236" s="188"/>
      <c r="NLH236" s="188"/>
      <c r="NLI236" s="188"/>
      <c r="NLJ236" s="188"/>
      <c r="NLK236" s="188"/>
      <c r="NLL236" s="188"/>
      <c r="NLM236" s="188"/>
      <c r="NLN236" s="188"/>
      <c r="NLO236" s="188"/>
      <c r="NLP236" s="188"/>
      <c r="NLQ236" s="188"/>
      <c r="NLR236" s="188"/>
      <c r="NLS236" s="188"/>
      <c r="NLT236" s="188"/>
      <c r="NLU236" s="188"/>
      <c r="NLV236" s="188"/>
      <c r="NLW236" s="188"/>
      <c r="NLX236" s="188"/>
      <c r="NLY236" s="188"/>
      <c r="NLZ236" s="188"/>
      <c r="NMA236" s="188"/>
      <c r="NMB236" s="188"/>
      <c r="NMC236" s="188"/>
      <c r="NMD236" s="188"/>
      <c r="NME236" s="188"/>
      <c r="NMF236" s="188"/>
      <c r="NMG236" s="188"/>
      <c r="NMH236" s="188"/>
      <c r="NMI236" s="188"/>
      <c r="NMJ236" s="188"/>
      <c r="NMK236" s="188"/>
      <c r="NML236" s="188"/>
      <c r="NMM236" s="188"/>
      <c r="NMN236" s="188"/>
      <c r="NMO236" s="188"/>
      <c r="NMP236" s="188"/>
      <c r="NMQ236" s="188"/>
      <c r="NMR236" s="188"/>
      <c r="NMS236" s="188"/>
      <c r="NMT236" s="188"/>
      <c r="NMU236" s="188"/>
      <c r="NMV236" s="188"/>
      <c r="NMW236" s="188"/>
      <c r="NMX236" s="188"/>
      <c r="NMY236" s="188"/>
      <c r="NMZ236" s="188"/>
      <c r="NNA236" s="188"/>
      <c r="NNB236" s="188"/>
      <c r="NNC236" s="188"/>
      <c r="NND236" s="188"/>
      <c r="NNE236" s="188"/>
      <c r="NNF236" s="188"/>
      <c r="NNG236" s="188"/>
      <c r="NNH236" s="188"/>
      <c r="NNI236" s="188"/>
      <c r="NNJ236" s="188"/>
      <c r="NNK236" s="188"/>
      <c r="NNL236" s="188"/>
      <c r="NNM236" s="188"/>
      <c r="NNN236" s="188"/>
      <c r="NNO236" s="188"/>
      <c r="NNP236" s="188"/>
      <c r="NNQ236" s="188"/>
      <c r="NNR236" s="188"/>
      <c r="NNS236" s="188"/>
      <c r="NNT236" s="188"/>
      <c r="NNU236" s="188"/>
      <c r="NNV236" s="188"/>
      <c r="NNW236" s="188"/>
      <c r="NNX236" s="188"/>
      <c r="NNY236" s="188"/>
      <c r="NNZ236" s="188"/>
      <c r="NOA236" s="188"/>
      <c r="NOB236" s="188"/>
      <c r="NOC236" s="188"/>
      <c r="NOD236" s="188"/>
      <c r="NOE236" s="188"/>
      <c r="NOF236" s="188"/>
      <c r="NOG236" s="188"/>
      <c r="NOH236" s="188"/>
      <c r="NOI236" s="188"/>
      <c r="NOJ236" s="188"/>
      <c r="NOK236" s="188"/>
      <c r="NOL236" s="188"/>
      <c r="NOM236" s="188"/>
      <c r="NON236" s="188"/>
      <c r="NOO236" s="188"/>
      <c r="NOP236" s="188"/>
      <c r="NOQ236" s="188"/>
      <c r="NOR236" s="188"/>
      <c r="NOS236" s="188"/>
      <c r="NOT236" s="188"/>
      <c r="NOU236" s="188"/>
      <c r="NOV236" s="188"/>
      <c r="NOW236" s="188"/>
      <c r="NOX236" s="188"/>
      <c r="NOY236" s="188"/>
      <c r="NOZ236" s="188"/>
      <c r="NPA236" s="188"/>
      <c r="NPB236" s="188"/>
      <c r="NPC236" s="188"/>
      <c r="NPD236" s="188"/>
      <c r="NPE236" s="188"/>
      <c r="NPF236" s="188"/>
      <c r="NPG236" s="188"/>
      <c r="NPH236" s="188"/>
      <c r="NPI236" s="188"/>
      <c r="NPJ236" s="188"/>
      <c r="NPK236" s="188"/>
      <c r="NPL236" s="188"/>
      <c r="NPM236" s="188"/>
      <c r="NPN236" s="188"/>
      <c r="NPO236" s="188"/>
      <c r="NPP236" s="188"/>
      <c r="NPQ236" s="188"/>
      <c r="NPR236" s="188"/>
      <c r="NPS236" s="188"/>
      <c r="NPT236" s="188"/>
      <c r="NPU236" s="188"/>
      <c r="NPV236" s="188"/>
      <c r="NPW236" s="188"/>
      <c r="NPX236" s="188"/>
      <c r="NPY236" s="188"/>
      <c r="NPZ236" s="188"/>
      <c r="NQA236" s="188"/>
      <c r="NQB236" s="188"/>
      <c r="NQC236" s="188"/>
      <c r="NQD236" s="188"/>
      <c r="NQE236" s="188"/>
      <c r="NQF236" s="188"/>
      <c r="NQG236" s="188"/>
      <c r="NQH236" s="188"/>
      <c r="NQI236" s="188"/>
      <c r="NQJ236" s="188"/>
      <c r="NQK236" s="188"/>
      <c r="NQL236" s="188"/>
      <c r="NQM236" s="188"/>
      <c r="NQN236" s="188"/>
      <c r="NQO236" s="188"/>
      <c r="NQP236" s="188"/>
      <c r="NQQ236" s="188"/>
      <c r="NQR236" s="188"/>
      <c r="NQS236" s="188"/>
      <c r="NQT236" s="188"/>
      <c r="NQU236" s="188"/>
      <c r="NQV236" s="188"/>
      <c r="NQW236" s="188"/>
      <c r="NQX236" s="188"/>
      <c r="NQY236" s="188"/>
      <c r="NQZ236" s="188"/>
      <c r="NRA236" s="188"/>
      <c r="NRB236" s="188"/>
      <c r="NRC236" s="188"/>
      <c r="NRD236" s="188"/>
      <c r="NRE236" s="188"/>
      <c r="NRF236" s="188"/>
      <c r="NRG236" s="188"/>
      <c r="NRH236" s="188"/>
      <c r="NRI236" s="188"/>
      <c r="NRJ236" s="188"/>
      <c r="NRK236" s="188"/>
      <c r="NRL236" s="188"/>
      <c r="NRM236" s="188"/>
      <c r="NRN236" s="188"/>
      <c r="NRO236" s="188"/>
      <c r="NRP236" s="188"/>
      <c r="NRQ236" s="188"/>
      <c r="NRR236" s="188"/>
      <c r="NRS236" s="188"/>
      <c r="NRT236" s="188"/>
      <c r="NRU236" s="188"/>
      <c r="NRV236" s="188"/>
      <c r="NRW236" s="188"/>
      <c r="NRX236" s="188"/>
      <c r="NRY236" s="188"/>
      <c r="NRZ236" s="188"/>
      <c r="NSA236" s="188"/>
      <c r="NSB236" s="188"/>
      <c r="NSC236" s="188"/>
      <c r="NSD236" s="188"/>
      <c r="NSE236" s="188"/>
      <c r="NSF236" s="188"/>
      <c r="NSG236" s="188"/>
      <c r="NSH236" s="188"/>
      <c r="NSI236" s="188"/>
      <c r="NSJ236" s="188"/>
      <c r="NSK236" s="188"/>
      <c r="NSL236" s="188"/>
      <c r="NSM236" s="188"/>
      <c r="NSN236" s="188"/>
      <c r="NSO236" s="188"/>
      <c r="NSP236" s="188"/>
      <c r="NSQ236" s="188"/>
      <c r="NSR236" s="188"/>
      <c r="NSS236" s="188"/>
      <c r="NST236" s="188"/>
      <c r="NSU236" s="188"/>
      <c r="NSV236" s="188"/>
      <c r="NSW236" s="188"/>
      <c r="NSX236" s="188"/>
      <c r="NSY236" s="188"/>
      <c r="NSZ236" s="188"/>
      <c r="NTA236" s="188"/>
      <c r="NTB236" s="188"/>
      <c r="NTC236" s="188"/>
      <c r="NTD236" s="188"/>
      <c r="NTE236" s="188"/>
      <c r="NTF236" s="188"/>
      <c r="NTG236" s="188"/>
      <c r="NTH236" s="188"/>
      <c r="NTI236" s="188"/>
      <c r="NTJ236" s="188"/>
      <c r="NTK236" s="188"/>
      <c r="NTL236" s="188"/>
      <c r="NTM236" s="188"/>
      <c r="NTN236" s="188"/>
      <c r="NTO236" s="188"/>
      <c r="NTP236" s="188"/>
      <c r="NTQ236" s="188"/>
      <c r="NTR236" s="188"/>
      <c r="NTS236" s="188"/>
      <c r="NTT236" s="188"/>
      <c r="NTU236" s="188"/>
      <c r="NTV236" s="188"/>
      <c r="NTW236" s="188"/>
      <c r="NTX236" s="188"/>
      <c r="NTY236" s="188"/>
      <c r="NTZ236" s="188"/>
      <c r="NUA236" s="188"/>
      <c r="NUB236" s="188"/>
      <c r="NUC236" s="188"/>
      <c r="NUD236" s="188"/>
      <c r="NUE236" s="188"/>
      <c r="NUF236" s="188"/>
      <c r="NUG236" s="188"/>
      <c r="NUH236" s="188"/>
      <c r="NUI236" s="188"/>
      <c r="NUJ236" s="188"/>
      <c r="NUK236" s="188"/>
      <c r="NUL236" s="188"/>
      <c r="NUM236" s="188"/>
      <c r="NUN236" s="188"/>
      <c r="NUO236" s="188"/>
      <c r="NUP236" s="188"/>
      <c r="NUQ236" s="188"/>
      <c r="NUR236" s="188"/>
      <c r="NUS236" s="188"/>
      <c r="NUT236" s="188"/>
      <c r="NUU236" s="188"/>
      <c r="NUV236" s="188"/>
      <c r="NUW236" s="188"/>
      <c r="NUX236" s="188"/>
      <c r="NUY236" s="188"/>
      <c r="NUZ236" s="188"/>
      <c r="NVA236" s="188"/>
      <c r="NVB236" s="188"/>
      <c r="NVC236" s="188"/>
      <c r="NVD236" s="188"/>
      <c r="NVE236" s="188"/>
      <c r="NVF236" s="188"/>
      <c r="NVG236" s="188"/>
      <c r="NVH236" s="188"/>
      <c r="NVI236" s="188"/>
      <c r="NVJ236" s="188"/>
      <c r="NVK236" s="188"/>
      <c r="NVL236" s="188"/>
      <c r="NVM236" s="188"/>
      <c r="NVN236" s="188"/>
      <c r="NVO236" s="188"/>
      <c r="NVP236" s="188"/>
      <c r="NVQ236" s="188"/>
      <c r="NVR236" s="188"/>
      <c r="NVS236" s="188"/>
      <c r="NVT236" s="188"/>
      <c r="NVU236" s="188"/>
      <c r="NVV236" s="188"/>
      <c r="NVW236" s="188"/>
      <c r="NVX236" s="188"/>
      <c r="NVY236" s="188"/>
      <c r="NVZ236" s="188"/>
      <c r="NWA236" s="188"/>
      <c r="NWB236" s="188"/>
      <c r="NWC236" s="188"/>
      <c r="NWD236" s="188"/>
      <c r="NWE236" s="188"/>
      <c r="NWF236" s="188"/>
      <c r="NWG236" s="188"/>
      <c r="NWH236" s="188"/>
      <c r="NWI236" s="188"/>
      <c r="NWJ236" s="188"/>
      <c r="NWK236" s="188"/>
      <c r="NWL236" s="188"/>
      <c r="NWM236" s="188"/>
      <c r="NWN236" s="188"/>
      <c r="NWO236" s="188"/>
      <c r="NWP236" s="188"/>
      <c r="NWQ236" s="188"/>
      <c r="NWR236" s="188"/>
      <c r="NWS236" s="188"/>
      <c r="NWT236" s="188"/>
      <c r="NWU236" s="188"/>
      <c r="NWV236" s="188"/>
      <c r="NWW236" s="188"/>
      <c r="NWX236" s="188"/>
      <c r="NWY236" s="188"/>
      <c r="NWZ236" s="188"/>
      <c r="NXA236" s="188"/>
      <c r="NXB236" s="188"/>
      <c r="NXC236" s="188"/>
      <c r="NXD236" s="188"/>
      <c r="NXE236" s="188"/>
      <c r="NXF236" s="188"/>
      <c r="NXG236" s="188"/>
      <c r="NXH236" s="188"/>
      <c r="NXI236" s="188"/>
      <c r="NXJ236" s="188"/>
      <c r="NXK236" s="188"/>
      <c r="NXL236" s="188"/>
      <c r="NXM236" s="188"/>
      <c r="NXN236" s="188"/>
      <c r="NXO236" s="188"/>
      <c r="NXP236" s="188"/>
      <c r="NXQ236" s="188"/>
      <c r="NXR236" s="188"/>
      <c r="NXS236" s="188"/>
      <c r="NXT236" s="188"/>
      <c r="NXU236" s="188"/>
      <c r="NXV236" s="188"/>
      <c r="NXW236" s="188"/>
      <c r="NXX236" s="188"/>
      <c r="NXY236" s="188"/>
      <c r="NXZ236" s="188"/>
      <c r="NYA236" s="188"/>
      <c r="NYB236" s="188"/>
      <c r="NYC236" s="188"/>
      <c r="NYD236" s="188"/>
      <c r="NYE236" s="188"/>
      <c r="NYF236" s="188"/>
      <c r="NYG236" s="188"/>
      <c r="NYH236" s="188"/>
      <c r="NYI236" s="188"/>
      <c r="NYJ236" s="188"/>
      <c r="NYK236" s="188"/>
      <c r="NYL236" s="188"/>
      <c r="NYM236" s="188"/>
      <c r="NYN236" s="188"/>
      <c r="NYO236" s="188"/>
      <c r="NYP236" s="188"/>
      <c r="NYQ236" s="188"/>
      <c r="NYR236" s="188"/>
      <c r="NYS236" s="188"/>
      <c r="NYT236" s="188"/>
      <c r="NYU236" s="188"/>
      <c r="NYV236" s="188"/>
      <c r="NYW236" s="188"/>
      <c r="NYX236" s="188"/>
      <c r="NYY236" s="188"/>
      <c r="NYZ236" s="188"/>
      <c r="NZA236" s="188"/>
      <c r="NZB236" s="188"/>
      <c r="NZC236" s="188"/>
      <c r="NZD236" s="188"/>
      <c r="NZE236" s="188"/>
      <c r="NZF236" s="188"/>
      <c r="NZG236" s="188"/>
      <c r="NZH236" s="188"/>
      <c r="NZI236" s="188"/>
      <c r="NZJ236" s="188"/>
      <c r="NZK236" s="188"/>
      <c r="NZL236" s="188"/>
      <c r="NZM236" s="188"/>
      <c r="NZN236" s="188"/>
      <c r="NZO236" s="188"/>
      <c r="NZP236" s="188"/>
      <c r="NZQ236" s="188"/>
      <c r="NZR236" s="188"/>
      <c r="NZS236" s="188"/>
      <c r="NZT236" s="188"/>
      <c r="NZU236" s="188"/>
      <c r="NZV236" s="188"/>
      <c r="NZW236" s="188"/>
      <c r="NZX236" s="188"/>
      <c r="NZY236" s="188"/>
      <c r="NZZ236" s="188"/>
      <c r="OAA236" s="188"/>
      <c r="OAB236" s="188"/>
      <c r="OAC236" s="188"/>
      <c r="OAD236" s="188"/>
      <c r="OAE236" s="188"/>
      <c r="OAF236" s="188"/>
      <c r="OAG236" s="188"/>
      <c r="OAH236" s="188"/>
      <c r="OAI236" s="188"/>
      <c r="OAJ236" s="188"/>
      <c r="OAK236" s="188"/>
      <c r="OAL236" s="188"/>
      <c r="OAM236" s="188"/>
      <c r="OAN236" s="188"/>
      <c r="OAO236" s="188"/>
      <c r="OAP236" s="188"/>
      <c r="OAQ236" s="188"/>
      <c r="OAR236" s="188"/>
      <c r="OAS236" s="188"/>
      <c r="OAT236" s="188"/>
      <c r="OAU236" s="188"/>
      <c r="OAV236" s="188"/>
      <c r="OAW236" s="188"/>
      <c r="OAX236" s="188"/>
      <c r="OAY236" s="188"/>
      <c r="OAZ236" s="188"/>
      <c r="OBA236" s="188"/>
      <c r="OBB236" s="188"/>
      <c r="OBC236" s="188"/>
      <c r="OBD236" s="188"/>
      <c r="OBE236" s="188"/>
      <c r="OBF236" s="188"/>
      <c r="OBG236" s="188"/>
      <c r="OBH236" s="188"/>
      <c r="OBI236" s="188"/>
      <c r="OBJ236" s="188"/>
      <c r="OBK236" s="188"/>
      <c r="OBL236" s="188"/>
      <c r="OBM236" s="188"/>
      <c r="OBN236" s="188"/>
      <c r="OBO236" s="188"/>
      <c r="OBP236" s="188"/>
      <c r="OBQ236" s="188"/>
      <c r="OBR236" s="188"/>
      <c r="OBS236" s="188"/>
      <c r="OBT236" s="188"/>
      <c r="OBU236" s="188"/>
      <c r="OBV236" s="188"/>
      <c r="OBW236" s="188"/>
      <c r="OBX236" s="188"/>
      <c r="OBY236" s="188"/>
      <c r="OBZ236" s="188"/>
      <c r="OCA236" s="188"/>
      <c r="OCB236" s="188"/>
      <c r="OCC236" s="188"/>
      <c r="OCD236" s="188"/>
      <c r="OCE236" s="188"/>
      <c r="OCF236" s="188"/>
      <c r="OCG236" s="188"/>
      <c r="OCH236" s="188"/>
      <c r="OCI236" s="188"/>
      <c r="OCJ236" s="188"/>
      <c r="OCK236" s="188"/>
      <c r="OCL236" s="188"/>
      <c r="OCM236" s="188"/>
      <c r="OCN236" s="188"/>
      <c r="OCO236" s="188"/>
      <c r="OCP236" s="188"/>
      <c r="OCQ236" s="188"/>
      <c r="OCR236" s="188"/>
      <c r="OCS236" s="188"/>
      <c r="OCT236" s="188"/>
      <c r="OCU236" s="188"/>
      <c r="OCV236" s="188"/>
      <c r="OCW236" s="188"/>
      <c r="OCX236" s="188"/>
      <c r="OCY236" s="188"/>
      <c r="OCZ236" s="188"/>
      <c r="ODA236" s="188"/>
      <c r="ODB236" s="188"/>
      <c r="ODC236" s="188"/>
      <c r="ODD236" s="188"/>
      <c r="ODE236" s="188"/>
      <c r="ODF236" s="188"/>
      <c r="ODG236" s="188"/>
      <c r="ODH236" s="188"/>
      <c r="ODI236" s="188"/>
      <c r="ODJ236" s="188"/>
      <c r="ODK236" s="188"/>
      <c r="ODL236" s="188"/>
      <c r="ODM236" s="188"/>
      <c r="ODN236" s="188"/>
      <c r="ODO236" s="188"/>
      <c r="ODP236" s="188"/>
      <c r="ODQ236" s="188"/>
      <c r="ODR236" s="188"/>
      <c r="ODS236" s="188"/>
      <c r="ODT236" s="188"/>
      <c r="ODU236" s="188"/>
      <c r="ODV236" s="188"/>
      <c r="ODW236" s="188"/>
      <c r="ODX236" s="188"/>
      <c r="ODY236" s="188"/>
      <c r="ODZ236" s="188"/>
      <c r="OEA236" s="188"/>
      <c r="OEB236" s="188"/>
      <c r="OEC236" s="188"/>
      <c r="OED236" s="188"/>
      <c r="OEE236" s="188"/>
      <c r="OEF236" s="188"/>
      <c r="OEG236" s="188"/>
      <c r="OEH236" s="188"/>
      <c r="OEI236" s="188"/>
      <c r="OEJ236" s="188"/>
      <c r="OEK236" s="188"/>
      <c r="OEL236" s="188"/>
      <c r="OEM236" s="188"/>
      <c r="OEN236" s="188"/>
      <c r="OEO236" s="188"/>
      <c r="OEP236" s="188"/>
      <c r="OEQ236" s="188"/>
      <c r="OER236" s="188"/>
      <c r="OES236" s="188"/>
      <c r="OET236" s="188"/>
      <c r="OEU236" s="188"/>
      <c r="OEV236" s="188"/>
      <c r="OEW236" s="188"/>
      <c r="OEX236" s="188"/>
      <c r="OEY236" s="188"/>
      <c r="OEZ236" s="188"/>
      <c r="OFA236" s="188"/>
      <c r="OFB236" s="188"/>
      <c r="OFC236" s="188"/>
      <c r="OFD236" s="188"/>
      <c r="OFE236" s="188"/>
      <c r="OFF236" s="188"/>
      <c r="OFG236" s="188"/>
      <c r="OFH236" s="188"/>
      <c r="OFI236" s="188"/>
      <c r="OFJ236" s="188"/>
      <c r="OFK236" s="188"/>
      <c r="OFL236" s="188"/>
      <c r="OFM236" s="188"/>
      <c r="OFN236" s="188"/>
      <c r="OFO236" s="188"/>
      <c r="OFP236" s="188"/>
      <c r="OFQ236" s="188"/>
      <c r="OFR236" s="188"/>
      <c r="OFS236" s="188"/>
      <c r="OFT236" s="188"/>
      <c r="OFU236" s="188"/>
      <c r="OFV236" s="188"/>
      <c r="OFW236" s="188"/>
      <c r="OFX236" s="188"/>
      <c r="OFY236" s="188"/>
      <c r="OFZ236" s="188"/>
      <c r="OGA236" s="188"/>
      <c r="OGB236" s="188"/>
      <c r="OGC236" s="188"/>
      <c r="OGD236" s="188"/>
      <c r="OGE236" s="188"/>
      <c r="OGF236" s="188"/>
      <c r="OGG236" s="188"/>
      <c r="OGH236" s="188"/>
      <c r="OGI236" s="188"/>
      <c r="OGJ236" s="188"/>
      <c r="OGK236" s="188"/>
      <c r="OGL236" s="188"/>
      <c r="OGM236" s="188"/>
      <c r="OGN236" s="188"/>
      <c r="OGO236" s="188"/>
      <c r="OGP236" s="188"/>
      <c r="OGQ236" s="188"/>
      <c r="OGR236" s="188"/>
      <c r="OGS236" s="188"/>
      <c r="OGT236" s="188"/>
      <c r="OGU236" s="188"/>
      <c r="OGV236" s="188"/>
      <c r="OGW236" s="188"/>
      <c r="OGX236" s="188"/>
      <c r="OGY236" s="188"/>
      <c r="OGZ236" s="188"/>
      <c r="OHA236" s="188"/>
      <c r="OHB236" s="188"/>
      <c r="OHC236" s="188"/>
      <c r="OHD236" s="188"/>
      <c r="OHE236" s="188"/>
      <c r="OHF236" s="188"/>
      <c r="OHG236" s="188"/>
      <c r="OHH236" s="188"/>
      <c r="OHI236" s="188"/>
      <c r="OHJ236" s="188"/>
      <c r="OHK236" s="188"/>
      <c r="OHL236" s="188"/>
      <c r="OHM236" s="188"/>
      <c r="OHN236" s="188"/>
      <c r="OHO236" s="188"/>
      <c r="OHP236" s="188"/>
      <c r="OHQ236" s="188"/>
      <c r="OHR236" s="188"/>
      <c r="OHS236" s="188"/>
      <c r="OHT236" s="188"/>
      <c r="OHU236" s="188"/>
      <c r="OHV236" s="188"/>
      <c r="OHW236" s="188"/>
      <c r="OHX236" s="188"/>
      <c r="OHY236" s="188"/>
      <c r="OHZ236" s="188"/>
      <c r="OIA236" s="188"/>
      <c r="OIB236" s="188"/>
      <c r="OIC236" s="188"/>
      <c r="OID236" s="188"/>
      <c r="OIE236" s="188"/>
      <c r="OIF236" s="188"/>
      <c r="OIG236" s="188"/>
      <c r="OIH236" s="188"/>
      <c r="OII236" s="188"/>
      <c r="OIJ236" s="188"/>
      <c r="OIK236" s="188"/>
      <c r="OIL236" s="188"/>
      <c r="OIM236" s="188"/>
      <c r="OIN236" s="188"/>
      <c r="OIO236" s="188"/>
      <c r="OIP236" s="188"/>
      <c r="OIQ236" s="188"/>
      <c r="OIR236" s="188"/>
      <c r="OIS236" s="188"/>
      <c r="OIT236" s="188"/>
      <c r="OIU236" s="188"/>
      <c r="OIV236" s="188"/>
      <c r="OIW236" s="188"/>
      <c r="OIX236" s="188"/>
      <c r="OIY236" s="188"/>
      <c r="OIZ236" s="188"/>
      <c r="OJA236" s="188"/>
      <c r="OJB236" s="188"/>
      <c r="OJC236" s="188"/>
      <c r="OJD236" s="188"/>
      <c r="OJE236" s="188"/>
      <c r="OJF236" s="188"/>
      <c r="OJG236" s="188"/>
      <c r="OJH236" s="188"/>
      <c r="OJI236" s="188"/>
      <c r="OJJ236" s="188"/>
      <c r="OJK236" s="188"/>
      <c r="OJL236" s="188"/>
      <c r="OJM236" s="188"/>
      <c r="OJN236" s="188"/>
      <c r="OJO236" s="188"/>
      <c r="OJP236" s="188"/>
      <c r="OJQ236" s="188"/>
      <c r="OJR236" s="188"/>
      <c r="OJS236" s="188"/>
      <c r="OJT236" s="188"/>
      <c r="OJU236" s="188"/>
      <c r="OJV236" s="188"/>
      <c r="OJW236" s="188"/>
      <c r="OJX236" s="188"/>
      <c r="OJY236" s="188"/>
      <c r="OJZ236" s="188"/>
      <c r="OKA236" s="188"/>
      <c r="OKB236" s="188"/>
      <c r="OKC236" s="188"/>
      <c r="OKD236" s="188"/>
      <c r="OKE236" s="188"/>
      <c r="OKF236" s="188"/>
      <c r="OKG236" s="188"/>
      <c r="OKH236" s="188"/>
      <c r="OKI236" s="188"/>
      <c r="OKJ236" s="188"/>
      <c r="OKK236" s="188"/>
      <c r="OKL236" s="188"/>
      <c r="OKM236" s="188"/>
      <c r="OKN236" s="188"/>
      <c r="OKO236" s="188"/>
      <c r="OKP236" s="188"/>
      <c r="OKQ236" s="188"/>
      <c r="OKR236" s="188"/>
      <c r="OKS236" s="188"/>
      <c r="OKT236" s="188"/>
      <c r="OKU236" s="188"/>
      <c r="OKV236" s="188"/>
      <c r="OKW236" s="188"/>
      <c r="OKX236" s="188"/>
      <c r="OKY236" s="188"/>
      <c r="OKZ236" s="188"/>
      <c r="OLA236" s="188"/>
      <c r="OLB236" s="188"/>
      <c r="OLC236" s="188"/>
      <c r="OLD236" s="188"/>
      <c r="OLE236" s="188"/>
      <c r="OLF236" s="188"/>
      <c r="OLG236" s="188"/>
      <c r="OLH236" s="188"/>
      <c r="OLI236" s="188"/>
      <c r="OLJ236" s="188"/>
      <c r="OLK236" s="188"/>
      <c r="OLL236" s="188"/>
      <c r="OLM236" s="188"/>
      <c r="OLN236" s="188"/>
      <c r="OLO236" s="188"/>
      <c r="OLP236" s="188"/>
      <c r="OLQ236" s="188"/>
      <c r="OLR236" s="188"/>
      <c r="OLS236" s="188"/>
      <c r="OLT236" s="188"/>
      <c r="OLU236" s="188"/>
      <c r="OLV236" s="188"/>
      <c r="OLW236" s="188"/>
      <c r="OLX236" s="188"/>
      <c r="OLY236" s="188"/>
      <c r="OLZ236" s="188"/>
      <c r="OMA236" s="188"/>
      <c r="OMB236" s="188"/>
      <c r="OMC236" s="188"/>
      <c r="OMD236" s="188"/>
      <c r="OME236" s="188"/>
      <c r="OMF236" s="188"/>
      <c r="OMG236" s="188"/>
      <c r="OMH236" s="188"/>
      <c r="OMI236" s="188"/>
      <c r="OMJ236" s="188"/>
      <c r="OMK236" s="188"/>
      <c r="OML236" s="188"/>
      <c r="OMM236" s="188"/>
      <c r="OMN236" s="188"/>
      <c r="OMO236" s="188"/>
      <c r="OMP236" s="188"/>
      <c r="OMQ236" s="188"/>
      <c r="OMR236" s="188"/>
      <c r="OMS236" s="188"/>
      <c r="OMT236" s="188"/>
      <c r="OMU236" s="188"/>
      <c r="OMV236" s="188"/>
      <c r="OMW236" s="188"/>
      <c r="OMX236" s="188"/>
      <c r="OMY236" s="188"/>
      <c r="OMZ236" s="188"/>
      <c r="ONA236" s="188"/>
      <c r="ONB236" s="188"/>
      <c r="ONC236" s="188"/>
      <c r="OND236" s="188"/>
      <c r="ONE236" s="188"/>
      <c r="ONF236" s="188"/>
      <c r="ONG236" s="188"/>
      <c r="ONH236" s="188"/>
      <c r="ONI236" s="188"/>
      <c r="ONJ236" s="188"/>
      <c r="ONK236" s="188"/>
      <c r="ONL236" s="188"/>
      <c r="ONM236" s="188"/>
      <c r="ONN236" s="188"/>
      <c r="ONO236" s="188"/>
      <c r="ONP236" s="188"/>
      <c r="ONQ236" s="188"/>
      <c r="ONR236" s="188"/>
      <c r="ONS236" s="188"/>
      <c r="ONT236" s="188"/>
      <c r="ONU236" s="188"/>
      <c r="ONV236" s="188"/>
      <c r="ONW236" s="188"/>
      <c r="ONX236" s="188"/>
      <c r="ONY236" s="188"/>
      <c r="ONZ236" s="188"/>
      <c r="OOA236" s="188"/>
      <c r="OOB236" s="188"/>
      <c r="OOC236" s="188"/>
      <c r="OOD236" s="188"/>
      <c r="OOE236" s="188"/>
      <c r="OOF236" s="188"/>
      <c r="OOG236" s="188"/>
      <c r="OOH236" s="188"/>
      <c r="OOI236" s="188"/>
      <c r="OOJ236" s="188"/>
      <c r="OOK236" s="188"/>
      <c r="OOL236" s="188"/>
      <c r="OOM236" s="188"/>
      <c r="OON236" s="188"/>
      <c r="OOO236" s="188"/>
      <c r="OOP236" s="188"/>
      <c r="OOQ236" s="188"/>
      <c r="OOR236" s="188"/>
      <c r="OOS236" s="188"/>
      <c r="OOT236" s="188"/>
      <c r="OOU236" s="188"/>
      <c r="OOV236" s="188"/>
      <c r="OOW236" s="188"/>
      <c r="OOX236" s="188"/>
      <c r="OOY236" s="188"/>
      <c r="OOZ236" s="188"/>
      <c r="OPA236" s="188"/>
      <c r="OPB236" s="188"/>
      <c r="OPC236" s="188"/>
      <c r="OPD236" s="188"/>
      <c r="OPE236" s="188"/>
      <c r="OPF236" s="188"/>
      <c r="OPG236" s="188"/>
      <c r="OPH236" s="188"/>
      <c r="OPI236" s="188"/>
      <c r="OPJ236" s="188"/>
      <c r="OPK236" s="188"/>
      <c r="OPL236" s="188"/>
      <c r="OPM236" s="188"/>
      <c r="OPN236" s="188"/>
      <c r="OPO236" s="188"/>
      <c r="OPP236" s="188"/>
      <c r="OPQ236" s="188"/>
      <c r="OPR236" s="188"/>
      <c r="OPS236" s="188"/>
      <c r="OPT236" s="188"/>
      <c r="OPU236" s="188"/>
      <c r="OPV236" s="188"/>
      <c r="OPW236" s="188"/>
      <c r="OPX236" s="188"/>
      <c r="OPY236" s="188"/>
      <c r="OPZ236" s="188"/>
      <c r="OQA236" s="188"/>
      <c r="OQB236" s="188"/>
      <c r="OQC236" s="188"/>
      <c r="OQD236" s="188"/>
      <c r="OQE236" s="188"/>
      <c r="OQF236" s="188"/>
      <c r="OQG236" s="188"/>
      <c r="OQH236" s="188"/>
      <c r="OQI236" s="188"/>
      <c r="OQJ236" s="188"/>
      <c r="OQK236" s="188"/>
      <c r="OQL236" s="188"/>
      <c r="OQM236" s="188"/>
      <c r="OQN236" s="188"/>
      <c r="OQO236" s="188"/>
      <c r="OQP236" s="188"/>
      <c r="OQQ236" s="188"/>
      <c r="OQR236" s="188"/>
      <c r="OQS236" s="188"/>
      <c r="OQT236" s="188"/>
      <c r="OQU236" s="188"/>
      <c r="OQV236" s="188"/>
      <c r="OQW236" s="188"/>
      <c r="OQX236" s="188"/>
      <c r="OQY236" s="188"/>
      <c r="OQZ236" s="188"/>
      <c r="ORA236" s="188"/>
      <c r="ORB236" s="188"/>
      <c r="ORC236" s="188"/>
      <c r="ORD236" s="188"/>
      <c r="ORE236" s="188"/>
      <c r="ORF236" s="188"/>
      <c r="ORG236" s="188"/>
      <c r="ORH236" s="188"/>
      <c r="ORI236" s="188"/>
      <c r="ORJ236" s="188"/>
      <c r="ORK236" s="188"/>
      <c r="ORL236" s="188"/>
      <c r="ORM236" s="188"/>
      <c r="ORN236" s="188"/>
      <c r="ORO236" s="188"/>
      <c r="ORP236" s="188"/>
      <c r="ORQ236" s="188"/>
      <c r="ORR236" s="188"/>
      <c r="ORS236" s="188"/>
      <c r="ORT236" s="188"/>
      <c r="ORU236" s="188"/>
      <c r="ORV236" s="188"/>
      <c r="ORW236" s="188"/>
      <c r="ORX236" s="188"/>
      <c r="ORY236" s="188"/>
      <c r="ORZ236" s="188"/>
      <c r="OSA236" s="188"/>
      <c r="OSB236" s="188"/>
      <c r="OSC236" s="188"/>
      <c r="OSD236" s="188"/>
      <c r="OSE236" s="188"/>
      <c r="OSF236" s="188"/>
      <c r="OSG236" s="188"/>
      <c r="OSH236" s="188"/>
      <c r="OSI236" s="188"/>
      <c r="OSJ236" s="188"/>
      <c r="OSK236" s="188"/>
      <c r="OSL236" s="188"/>
      <c r="OSM236" s="188"/>
      <c r="OSN236" s="188"/>
      <c r="OSO236" s="188"/>
      <c r="OSP236" s="188"/>
      <c r="OSQ236" s="188"/>
      <c r="OSR236" s="188"/>
      <c r="OSS236" s="188"/>
      <c r="OST236" s="188"/>
      <c r="OSU236" s="188"/>
      <c r="OSV236" s="188"/>
      <c r="OSW236" s="188"/>
      <c r="OSX236" s="188"/>
      <c r="OSY236" s="188"/>
      <c r="OSZ236" s="188"/>
      <c r="OTA236" s="188"/>
      <c r="OTB236" s="188"/>
      <c r="OTC236" s="188"/>
      <c r="OTD236" s="188"/>
      <c r="OTE236" s="188"/>
      <c r="OTF236" s="188"/>
      <c r="OTG236" s="188"/>
      <c r="OTH236" s="188"/>
      <c r="OTI236" s="188"/>
      <c r="OTJ236" s="188"/>
      <c r="OTK236" s="188"/>
      <c r="OTL236" s="188"/>
      <c r="OTM236" s="188"/>
      <c r="OTN236" s="188"/>
      <c r="OTO236" s="188"/>
      <c r="OTP236" s="188"/>
      <c r="OTQ236" s="188"/>
      <c r="OTR236" s="188"/>
      <c r="OTS236" s="188"/>
      <c r="OTT236" s="188"/>
      <c r="OTU236" s="188"/>
      <c r="OTV236" s="188"/>
      <c r="OTW236" s="188"/>
      <c r="OTX236" s="188"/>
      <c r="OTY236" s="188"/>
      <c r="OTZ236" s="188"/>
      <c r="OUA236" s="188"/>
      <c r="OUB236" s="188"/>
      <c r="OUC236" s="188"/>
      <c r="OUD236" s="188"/>
      <c r="OUE236" s="188"/>
      <c r="OUF236" s="188"/>
      <c r="OUG236" s="188"/>
      <c r="OUH236" s="188"/>
      <c r="OUI236" s="188"/>
      <c r="OUJ236" s="188"/>
      <c r="OUK236" s="188"/>
      <c r="OUL236" s="188"/>
      <c r="OUM236" s="188"/>
      <c r="OUN236" s="188"/>
      <c r="OUO236" s="188"/>
      <c r="OUP236" s="188"/>
      <c r="OUQ236" s="188"/>
      <c r="OUR236" s="188"/>
      <c r="OUS236" s="188"/>
      <c r="OUT236" s="188"/>
      <c r="OUU236" s="188"/>
      <c r="OUV236" s="188"/>
      <c r="OUW236" s="188"/>
      <c r="OUX236" s="188"/>
      <c r="OUY236" s="188"/>
      <c r="OUZ236" s="188"/>
      <c r="OVA236" s="188"/>
      <c r="OVB236" s="188"/>
      <c r="OVC236" s="188"/>
      <c r="OVD236" s="188"/>
      <c r="OVE236" s="188"/>
      <c r="OVF236" s="188"/>
      <c r="OVG236" s="188"/>
      <c r="OVH236" s="188"/>
      <c r="OVI236" s="188"/>
      <c r="OVJ236" s="188"/>
      <c r="OVK236" s="188"/>
      <c r="OVL236" s="188"/>
      <c r="OVM236" s="188"/>
      <c r="OVN236" s="188"/>
      <c r="OVO236" s="188"/>
      <c r="OVP236" s="188"/>
      <c r="OVQ236" s="188"/>
      <c r="OVR236" s="188"/>
      <c r="OVS236" s="188"/>
      <c r="OVT236" s="188"/>
      <c r="OVU236" s="188"/>
      <c r="OVV236" s="188"/>
      <c r="OVW236" s="188"/>
      <c r="OVX236" s="188"/>
      <c r="OVY236" s="188"/>
      <c r="OVZ236" s="188"/>
      <c r="OWA236" s="188"/>
      <c r="OWB236" s="188"/>
      <c r="OWC236" s="188"/>
      <c r="OWD236" s="188"/>
      <c r="OWE236" s="188"/>
      <c r="OWF236" s="188"/>
      <c r="OWG236" s="188"/>
      <c r="OWH236" s="188"/>
      <c r="OWI236" s="188"/>
      <c r="OWJ236" s="188"/>
      <c r="OWK236" s="188"/>
      <c r="OWL236" s="188"/>
      <c r="OWM236" s="188"/>
      <c r="OWN236" s="188"/>
      <c r="OWO236" s="188"/>
      <c r="OWP236" s="188"/>
      <c r="OWQ236" s="188"/>
      <c r="OWR236" s="188"/>
      <c r="OWS236" s="188"/>
      <c r="OWT236" s="188"/>
      <c r="OWU236" s="188"/>
      <c r="OWV236" s="188"/>
      <c r="OWW236" s="188"/>
      <c r="OWX236" s="188"/>
      <c r="OWY236" s="188"/>
      <c r="OWZ236" s="188"/>
      <c r="OXA236" s="188"/>
      <c r="OXB236" s="188"/>
      <c r="OXC236" s="188"/>
      <c r="OXD236" s="188"/>
      <c r="OXE236" s="188"/>
      <c r="OXF236" s="188"/>
      <c r="OXG236" s="188"/>
      <c r="OXH236" s="188"/>
      <c r="OXI236" s="188"/>
      <c r="OXJ236" s="188"/>
      <c r="OXK236" s="188"/>
      <c r="OXL236" s="188"/>
      <c r="OXM236" s="188"/>
      <c r="OXN236" s="188"/>
      <c r="OXO236" s="188"/>
      <c r="OXP236" s="188"/>
      <c r="OXQ236" s="188"/>
      <c r="OXR236" s="188"/>
      <c r="OXS236" s="188"/>
      <c r="OXT236" s="188"/>
      <c r="OXU236" s="188"/>
      <c r="OXV236" s="188"/>
      <c r="OXW236" s="188"/>
      <c r="OXX236" s="188"/>
      <c r="OXY236" s="188"/>
      <c r="OXZ236" s="188"/>
      <c r="OYA236" s="188"/>
      <c r="OYB236" s="188"/>
      <c r="OYC236" s="188"/>
      <c r="OYD236" s="188"/>
      <c r="OYE236" s="188"/>
      <c r="OYF236" s="188"/>
      <c r="OYG236" s="188"/>
      <c r="OYH236" s="188"/>
      <c r="OYI236" s="188"/>
      <c r="OYJ236" s="188"/>
      <c r="OYK236" s="188"/>
      <c r="OYL236" s="188"/>
      <c r="OYM236" s="188"/>
      <c r="OYN236" s="188"/>
      <c r="OYO236" s="188"/>
      <c r="OYP236" s="188"/>
      <c r="OYQ236" s="188"/>
      <c r="OYR236" s="188"/>
      <c r="OYS236" s="188"/>
      <c r="OYT236" s="188"/>
      <c r="OYU236" s="188"/>
      <c r="OYV236" s="188"/>
      <c r="OYW236" s="188"/>
      <c r="OYX236" s="188"/>
      <c r="OYY236" s="188"/>
      <c r="OYZ236" s="188"/>
      <c r="OZA236" s="188"/>
      <c r="OZB236" s="188"/>
      <c r="OZC236" s="188"/>
      <c r="OZD236" s="188"/>
      <c r="OZE236" s="188"/>
      <c r="OZF236" s="188"/>
      <c r="OZG236" s="188"/>
      <c r="OZH236" s="188"/>
      <c r="OZI236" s="188"/>
      <c r="OZJ236" s="188"/>
      <c r="OZK236" s="188"/>
      <c r="OZL236" s="188"/>
      <c r="OZM236" s="188"/>
      <c r="OZN236" s="188"/>
      <c r="OZO236" s="188"/>
      <c r="OZP236" s="188"/>
      <c r="OZQ236" s="188"/>
      <c r="OZR236" s="188"/>
      <c r="OZS236" s="188"/>
      <c r="OZT236" s="188"/>
      <c r="OZU236" s="188"/>
      <c r="OZV236" s="188"/>
      <c r="OZW236" s="188"/>
      <c r="OZX236" s="188"/>
      <c r="OZY236" s="188"/>
      <c r="OZZ236" s="188"/>
      <c r="PAA236" s="188"/>
      <c r="PAB236" s="188"/>
      <c r="PAC236" s="188"/>
      <c r="PAD236" s="188"/>
      <c r="PAE236" s="188"/>
      <c r="PAF236" s="188"/>
      <c r="PAG236" s="188"/>
      <c r="PAH236" s="188"/>
      <c r="PAI236" s="188"/>
      <c r="PAJ236" s="188"/>
      <c r="PAK236" s="188"/>
      <c r="PAL236" s="188"/>
      <c r="PAM236" s="188"/>
      <c r="PAN236" s="188"/>
      <c r="PAO236" s="188"/>
      <c r="PAP236" s="188"/>
      <c r="PAQ236" s="188"/>
      <c r="PAR236" s="188"/>
      <c r="PAS236" s="188"/>
      <c r="PAT236" s="188"/>
      <c r="PAU236" s="188"/>
      <c r="PAV236" s="188"/>
      <c r="PAW236" s="188"/>
      <c r="PAX236" s="188"/>
      <c r="PAY236" s="188"/>
      <c r="PAZ236" s="188"/>
      <c r="PBA236" s="188"/>
      <c r="PBB236" s="188"/>
      <c r="PBC236" s="188"/>
      <c r="PBD236" s="188"/>
      <c r="PBE236" s="188"/>
      <c r="PBF236" s="188"/>
      <c r="PBG236" s="188"/>
      <c r="PBH236" s="188"/>
      <c r="PBI236" s="188"/>
      <c r="PBJ236" s="188"/>
      <c r="PBK236" s="188"/>
      <c r="PBL236" s="188"/>
      <c r="PBM236" s="188"/>
      <c r="PBN236" s="188"/>
      <c r="PBO236" s="188"/>
      <c r="PBP236" s="188"/>
      <c r="PBQ236" s="188"/>
      <c r="PBR236" s="188"/>
      <c r="PBS236" s="188"/>
      <c r="PBT236" s="188"/>
      <c r="PBU236" s="188"/>
      <c r="PBV236" s="188"/>
      <c r="PBW236" s="188"/>
      <c r="PBX236" s="188"/>
      <c r="PBY236" s="188"/>
      <c r="PBZ236" s="188"/>
      <c r="PCA236" s="188"/>
      <c r="PCB236" s="188"/>
      <c r="PCC236" s="188"/>
      <c r="PCD236" s="188"/>
      <c r="PCE236" s="188"/>
      <c r="PCF236" s="188"/>
      <c r="PCG236" s="188"/>
      <c r="PCH236" s="188"/>
      <c r="PCI236" s="188"/>
      <c r="PCJ236" s="188"/>
      <c r="PCK236" s="188"/>
      <c r="PCL236" s="188"/>
      <c r="PCM236" s="188"/>
      <c r="PCN236" s="188"/>
      <c r="PCO236" s="188"/>
      <c r="PCP236" s="188"/>
      <c r="PCQ236" s="188"/>
      <c r="PCR236" s="188"/>
      <c r="PCS236" s="188"/>
      <c r="PCT236" s="188"/>
      <c r="PCU236" s="188"/>
      <c r="PCV236" s="188"/>
      <c r="PCW236" s="188"/>
      <c r="PCX236" s="188"/>
      <c r="PCY236" s="188"/>
      <c r="PCZ236" s="188"/>
      <c r="PDA236" s="188"/>
      <c r="PDB236" s="188"/>
      <c r="PDC236" s="188"/>
      <c r="PDD236" s="188"/>
      <c r="PDE236" s="188"/>
      <c r="PDF236" s="188"/>
      <c r="PDG236" s="188"/>
      <c r="PDH236" s="188"/>
      <c r="PDI236" s="188"/>
      <c r="PDJ236" s="188"/>
      <c r="PDK236" s="188"/>
      <c r="PDL236" s="188"/>
      <c r="PDM236" s="188"/>
      <c r="PDN236" s="188"/>
      <c r="PDO236" s="188"/>
      <c r="PDP236" s="188"/>
      <c r="PDQ236" s="188"/>
      <c r="PDR236" s="188"/>
      <c r="PDS236" s="188"/>
      <c r="PDT236" s="188"/>
      <c r="PDU236" s="188"/>
      <c r="PDV236" s="188"/>
      <c r="PDW236" s="188"/>
      <c r="PDX236" s="188"/>
      <c r="PDY236" s="188"/>
      <c r="PDZ236" s="188"/>
      <c r="PEA236" s="188"/>
      <c r="PEB236" s="188"/>
      <c r="PEC236" s="188"/>
      <c r="PED236" s="188"/>
      <c r="PEE236" s="188"/>
      <c r="PEF236" s="188"/>
      <c r="PEG236" s="188"/>
      <c r="PEH236" s="188"/>
      <c r="PEI236" s="188"/>
      <c r="PEJ236" s="188"/>
      <c r="PEK236" s="188"/>
      <c r="PEL236" s="188"/>
      <c r="PEM236" s="188"/>
      <c r="PEN236" s="188"/>
      <c r="PEO236" s="188"/>
      <c r="PEP236" s="188"/>
      <c r="PEQ236" s="188"/>
      <c r="PER236" s="188"/>
      <c r="PES236" s="188"/>
      <c r="PET236" s="188"/>
      <c r="PEU236" s="188"/>
      <c r="PEV236" s="188"/>
      <c r="PEW236" s="188"/>
      <c r="PEX236" s="188"/>
      <c r="PEY236" s="188"/>
      <c r="PEZ236" s="188"/>
      <c r="PFA236" s="188"/>
      <c r="PFB236" s="188"/>
      <c r="PFC236" s="188"/>
      <c r="PFD236" s="188"/>
      <c r="PFE236" s="188"/>
      <c r="PFF236" s="188"/>
      <c r="PFG236" s="188"/>
      <c r="PFH236" s="188"/>
      <c r="PFI236" s="188"/>
      <c r="PFJ236" s="188"/>
      <c r="PFK236" s="188"/>
      <c r="PFL236" s="188"/>
      <c r="PFM236" s="188"/>
      <c r="PFN236" s="188"/>
      <c r="PFO236" s="188"/>
      <c r="PFP236" s="188"/>
      <c r="PFQ236" s="188"/>
      <c r="PFR236" s="188"/>
      <c r="PFS236" s="188"/>
      <c r="PFT236" s="188"/>
      <c r="PFU236" s="188"/>
      <c r="PFV236" s="188"/>
      <c r="PFW236" s="188"/>
      <c r="PFX236" s="188"/>
      <c r="PFY236" s="188"/>
      <c r="PFZ236" s="188"/>
      <c r="PGA236" s="188"/>
      <c r="PGB236" s="188"/>
      <c r="PGC236" s="188"/>
      <c r="PGD236" s="188"/>
      <c r="PGE236" s="188"/>
      <c r="PGF236" s="188"/>
      <c r="PGG236" s="188"/>
      <c r="PGH236" s="188"/>
      <c r="PGI236" s="188"/>
      <c r="PGJ236" s="188"/>
      <c r="PGK236" s="188"/>
      <c r="PGL236" s="188"/>
      <c r="PGM236" s="188"/>
      <c r="PGN236" s="188"/>
      <c r="PGO236" s="188"/>
      <c r="PGP236" s="188"/>
      <c r="PGQ236" s="188"/>
      <c r="PGR236" s="188"/>
      <c r="PGS236" s="188"/>
      <c r="PGT236" s="188"/>
      <c r="PGU236" s="188"/>
      <c r="PGV236" s="188"/>
      <c r="PGW236" s="188"/>
      <c r="PGX236" s="188"/>
      <c r="PGY236" s="188"/>
      <c r="PGZ236" s="188"/>
      <c r="PHA236" s="188"/>
      <c r="PHB236" s="188"/>
      <c r="PHC236" s="188"/>
      <c r="PHD236" s="188"/>
      <c r="PHE236" s="188"/>
      <c r="PHF236" s="188"/>
      <c r="PHG236" s="188"/>
      <c r="PHH236" s="188"/>
      <c r="PHI236" s="188"/>
      <c r="PHJ236" s="188"/>
      <c r="PHK236" s="188"/>
      <c r="PHL236" s="188"/>
      <c r="PHM236" s="188"/>
      <c r="PHN236" s="188"/>
      <c r="PHO236" s="188"/>
      <c r="PHP236" s="188"/>
      <c r="PHQ236" s="188"/>
      <c r="PHR236" s="188"/>
      <c r="PHS236" s="188"/>
      <c r="PHT236" s="188"/>
      <c r="PHU236" s="188"/>
      <c r="PHV236" s="188"/>
      <c r="PHW236" s="188"/>
      <c r="PHX236" s="188"/>
      <c r="PHY236" s="188"/>
      <c r="PHZ236" s="188"/>
      <c r="PIA236" s="188"/>
      <c r="PIB236" s="188"/>
      <c r="PIC236" s="188"/>
      <c r="PID236" s="188"/>
      <c r="PIE236" s="188"/>
      <c r="PIF236" s="188"/>
      <c r="PIG236" s="188"/>
      <c r="PIH236" s="188"/>
      <c r="PII236" s="188"/>
      <c r="PIJ236" s="188"/>
      <c r="PIK236" s="188"/>
      <c r="PIL236" s="188"/>
      <c r="PIM236" s="188"/>
      <c r="PIN236" s="188"/>
      <c r="PIO236" s="188"/>
      <c r="PIP236" s="188"/>
      <c r="PIQ236" s="188"/>
      <c r="PIR236" s="188"/>
      <c r="PIS236" s="188"/>
      <c r="PIT236" s="188"/>
      <c r="PIU236" s="188"/>
      <c r="PIV236" s="188"/>
      <c r="PIW236" s="188"/>
      <c r="PIX236" s="188"/>
      <c r="PIY236" s="188"/>
      <c r="PIZ236" s="188"/>
      <c r="PJA236" s="188"/>
      <c r="PJB236" s="188"/>
      <c r="PJC236" s="188"/>
      <c r="PJD236" s="188"/>
      <c r="PJE236" s="188"/>
      <c r="PJF236" s="188"/>
      <c r="PJG236" s="188"/>
      <c r="PJH236" s="188"/>
      <c r="PJI236" s="188"/>
      <c r="PJJ236" s="188"/>
      <c r="PJK236" s="188"/>
      <c r="PJL236" s="188"/>
      <c r="PJM236" s="188"/>
      <c r="PJN236" s="188"/>
      <c r="PJO236" s="188"/>
      <c r="PJP236" s="188"/>
      <c r="PJQ236" s="188"/>
      <c r="PJR236" s="188"/>
      <c r="PJS236" s="188"/>
      <c r="PJT236" s="188"/>
      <c r="PJU236" s="188"/>
      <c r="PJV236" s="188"/>
      <c r="PJW236" s="188"/>
      <c r="PJX236" s="188"/>
      <c r="PJY236" s="188"/>
      <c r="PJZ236" s="188"/>
      <c r="PKA236" s="188"/>
      <c r="PKB236" s="188"/>
      <c r="PKC236" s="188"/>
      <c r="PKD236" s="188"/>
      <c r="PKE236" s="188"/>
      <c r="PKF236" s="188"/>
      <c r="PKG236" s="188"/>
      <c r="PKH236" s="188"/>
      <c r="PKI236" s="188"/>
      <c r="PKJ236" s="188"/>
      <c r="PKK236" s="188"/>
      <c r="PKL236" s="188"/>
      <c r="PKM236" s="188"/>
      <c r="PKN236" s="188"/>
      <c r="PKO236" s="188"/>
      <c r="PKP236" s="188"/>
      <c r="PKQ236" s="188"/>
      <c r="PKR236" s="188"/>
      <c r="PKS236" s="188"/>
      <c r="PKT236" s="188"/>
      <c r="PKU236" s="188"/>
      <c r="PKV236" s="188"/>
      <c r="PKW236" s="188"/>
      <c r="PKX236" s="188"/>
      <c r="PKY236" s="188"/>
      <c r="PKZ236" s="188"/>
      <c r="PLA236" s="188"/>
      <c r="PLB236" s="188"/>
      <c r="PLC236" s="188"/>
      <c r="PLD236" s="188"/>
      <c r="PLE236" s="188"/>
      <c r="PLF236" s="188"/>
      <c r="PLG236" s="188"/>
      <c r="PLH236" s="188"/>
      <c r="PLI236" s="188"/>
      <c r="PLJ236" s="188"/>
      <c r="PLK236" s="188"/>
      <c r="PLL236" s="188"/>
      <c r="PLM236" s="188"/>
      <c r="PLN236" s="188"/>
      <c r="PLO236" s="188"/>
      <c r="PLP236" s="188"/>
      <c r="PLQ236" s="188"/>
      <c r="PLR236" s="188"/>
      <c r="PLS236" s="188"/>
      <c r="PLT236" s="188"/>
      <c r="PLU236" s="188"/>
      <c r="PLV236" s="188"/>
      <c r="PLW236" s="188"/>
      <c r="PLX236" s="188"/>
      <c r="PLY236" s="188"/>
      <c r="PLZ236" s="188"/>
      <c r="PMA236" s="188"/>
      <c r="PMB236" s="188"/>
      <c r="PMC236" s="188"/>
      <c r="PMD236" s="188"/>
      <c r="PME236" s="188"/>
      <c r="PMF236" s="188"/>
      <c r="PMG236" s="188"/>
      <c r="PMH236" s="188"/>
      <c r="PMI236" s="188"/>
      <c r="PMJ236" s="188"/>
      <c r="PMK236" s="188"/>
      <c r="PML236" s="188"/>
      <c r="PMM236" s="188"/>
      <c r="PMN236" s="188"/>
      <c r="PMO236" s="188"/>
      <c r="PMP236" s="188"/>
      <c r="PMQ236" s="188"/>
      <c r="PMR236" s="188"/>
      <c r="PMS236" s="188"/>
      <c r="PMT236" s="188"/>
      <c r="PMU236" s="188"/>
      <c r="PMV236" s="188"/>
      <c r="PMW236" s="188"/>
      <c r="PMX236" s="188"/>
      <c r="PMY236" s="188"/>
      <c r="PMZ236" s="188"/>
      <c r="PNA236" s="188"/>
      <c r="PNB236" s="188"/>
      <c r="PNC236" s="188"/>
      <c r="PND236" s="188"/>
      <c r="PNE236" s="188"/>
      <c r="PNF236" s="188"/>
      <c r="PNG236" s="188"/>
      <c r="PNH236" s="188"/>
      <c r="PNI236" s="188"/>
      <c r="PNJ236" s="188"/>
      <c r="PNK236" s="188"/>
      <c r="PNL236" s="188"/>
      <c r="PNM236" s="188"/>
      <c r="PNN236" s="188"/>
      <c r="PNO236" s="188"/>
      <c r="PNP236" s="188"/>
      <c r="PNQ236" s="188"/>
      <c r="PNR236" s="188"/>
      <c r="PNS236" s="188"/>
      <c r="PNT236" s="188"/>
      <c r="PNU236" s="188"/>
      <c r="PNV236" s="188"/>
      <c r="PNW236" s="188"/>
      <c r="PNX236" s="188"/>
      <c r="PNY236" s="188"/>
      <c r="PNZ236" s="188"/>
      <c r="POA236" s="188"/>
      <c r="POB236" s="188"/>
      <c r="POC236" s="188"/>
      <c r="POD236" s="188"/>
      <c r="POE236" s="188"/>
      <c r="POF236" s="188"/>
      <c r="POG236" s="188"/>
      <c r="POH236" s="188"/>
      <c r="POI236" s="188"/>
      <c r="POJ236" s="188"/>
      <c r="POK236" s="188"/>
      <c r="POL236" s="188"/>
      <c r="POM236" s="188"/>
      <c r="PON236" s="188"/>
      <c r="POO236" s="188"/>
      <c r="POP236" s="188"/>
      <c r="POQ236" s="188"/>
      <c r="POR236" s="188"/>
      <c r="POS236" s="188"/>
      <c r="POT236" s="188"/>
      <c r="POU236" s="188"/>
      <c r="POV236" s="188"/>
      <c r="POW236" s="188"/>
      <c r="POX236" s="188"/>
      <c r="POY236" s="188"/>
      <c r="POZ236" s="188"/>
      <c r="PPA236" s="188"/>
      <c r="PPB236" s="188"/>
      <c r="PPC236" s="188"/>
      <c r="PPD236" s="188"/>
      <c r="PPE236" s="188"/>
      <c r="PPF236" s="188"/>
      <c r="PPG236" s="188"/>
      <c r="PPH236" s="188"/>
      <c r="PPI236" s="188"/>
      <c r="PPJ236" s="188"/>
      <c r="PPK236" s="188"/>
      <c r="PPL236" s="188"/>
      <c r="PPM236" s="188"/>
      <c r="PPN236" s="188"/>
      <c r="PPO236" s="188"/>
      <c r="PPP236" s="188"/>
      <c r="PPQ236" s="188"/>
      <c r="PPR236" s="188"/>
      <c r="PPS236" s="188"/>
      <c r="PPT236" s="188"/>
      <c r="PPU236" s="188"/>
      <c r="PPV236" s="188"/>
      <c r="PPW236" s="188"/>
      <c r="PPX236" s="188"/>
      <c r="PPY236" s="188"/>
      <c r="PPZ236" s="188"/>
      <c r="PQA236" s="188"/>
      <c r="PQB236" s="188"/>
      <c r="PQC236" s="188"/>
      <c r="PQD236" s="188"/>
      <c r="PQE236" s="188"/>
      <c r="PQF236" s="188"/>
      <c r="PQG236" s="188"/>
      <c r="PQH236" s="188"/>
      <c r="PQI236" s="188"/>
      <c r="PQJ236" s="188"/>
      <c r="PQK236" s="188"/>
      <c r="PQL236" s="188"/>
      <c r="PQM236" s="188"/>
      <c r="PQN236" s="188"/>
      <c r="PQO236" s="188"/>
      <c r="PQP236" s="188"/>
      <c r="PQQ236" s="188"/>
      <c r="PQR236" s="188"/>
      <c r="PQS236" s="188"/>
      <c r="PQT236" s="188"/>
      <c r="PQU236" s="188"/>
      <c r="PQV236" s="188"/>
      <c r="PQW236" s="188"/>
      <c r="PQX236" s="188"/>
      <c r="PQY236" s="188"/>
      <c r="PQZ236" s="188"/>
      <c r="PRA236" s="188"/>
      <c r="PRB236" s="188"/>
      <c r="PRC236" s="188"/>
      <c r="PRD236" s="188"/>
      <c r="PRE236" s="188"/>
      <c r="PRF236" s="188"/>
      <c r="PRG236" s="188"/>
      <c r="PRH236" s="188"/>
      <c r="PRI236" s="188"/>
      <c r="PRJ236" s="188"/>
      <c r="PRK236" s="188"/>
      <c r="PRL236" s="188"/>
      <c r="PRM236" s="188"/>
      <c r="PRN236" s="188"/>
      <c r="PRO236" s="188"/>
      <c r="PRP236" s="188"/>
      <c r="PRQ236" s="188"/>
      <c r="PRR236" s="188"/>
      <c r="PRS236" s="188"/>
      <c r="PRT236" s="188"/>
      <c r="PRU236" s="188"/>
      <c r="PRV236" s="188"/>
      <c r="PRW236" s="188"/>
      <c r="PRX236" s="188"/>
      <c r="PRY236" s="188"/>
      <c r="PRZ236" s="188"/>
      <c r="PSA236" s="188"/>
      <c r="PSB236" s="188"/>
      <c r="PSC236" s="188"/>
      <c r="PSD236" s="188"/>
      <c r="PSE236" s="188"/>
      <c r="PSF236" s="188"/>
      <c r="PSG236" s="188"/>
      <c r="PSH236" s="188"/>
      <c r="PSI236" s="188"/>
      <c r="PSJ236" s="188"/>
      <c r="PSK236" s="188"/>
      <c r="PSL236" s="188"/>
      <c r="PSM236" s="188"/>
      <c r="PSN236" s="188"/>
      <c r="PSO236" s="188"/>
      <c r="PSP236" s="188"/>
      <c r="PSQ236" s="188"/>
      <c r="PSR236" s="188"/>
      <c r="PSS236" s="188"/>
      <c r="PST236" s="188"/>
      <c r="PSU236" s="188"/>
      <c r="PSV236" s="188"/>
      <c r="PSW236" s="188"/>
      <c r="PSX236" s="188"/>
      <c r="PSY236" s="188"/>
      <c r="PSZ236" s="188"/>
      <c r="PTA236" s="188"/>
      <c r="PTB236" s="188"/>
      <c r="PTC236" s="188"/>
      <c r="PTD236" s="188"/>
      <c r="PTE236" s="188"/>
      <c r="PTF236" s="188"/>
      <c r="PTG236" s="188"/>
      <c r="PTH236" s="188"/>
      <c r="PTI236" s="188"/>
      <c r="PTJ236" s="188"/>
      <c r="PTK236" s="188"/>
      <c r="PTL236" s="188"/>
      <c r="PTM236" s="188"/>
      <c r="PTN236" s="188"/>
      <c r="PTO236" s="188"/>
      <c r="PTP236" s="188"/>
      <c r="PTQ236" s="188"/>
      <c r="PTR236" s="188"/>
      <c r="PTS236" s="188"/>
      <c r="PTT236" s="188"/>
      <c r="PTU236" s="188"/>
      <c r="PTV236" s="188"/>
      <c r="PTW236" s="188"/>
      <c r="PTX236" s="188"/>
      <c r="PTY236" s="188"/>
      <c r="PTZ236" s="188"/>
      <c r="PUA236" s="188"/>
      <c r="PUB236" s="188"/>
      <c r="PUC236" s="188"/>
      <c r="PUD236" s="188"/>
      <c r="PUE236" s="188"/>
      <c r="PUF236" s="188"/>
      <c r="PUG236" s="188"/>
      <c r="PUH236" s="188"/>
      <c r="PUI236" s="188"/>
      <c r="PUJ236" s="188"/>
      <c r="PUK236" s="188"/>
      <c r="PUL236" s="188"/>
      <c r="PUM236" s="188"/>
      <c r="PUN236" s="188"/>
      <c r="PUO236" s="188"/>
      <c r="PUP236" s="188"/>
      <c r="PUQ236" s="188"/>
      <c r="PUR236" s="188"/>
      <c r="PUS236" s="188"/>
      <c r="PUT236" s="188"/>
      <c r="PUU236" s="188"/>
      <c r="PUV236" s="188"/>
      <c r="PUW236" s="188"/>
      <c r="PUX236" s="188"/>
      <c r="PUY236" s="188"/>
      <c r="PUZ236" s="188"/>
      <c r="PVA236" s="188"/>
      <c r="PVB236" s="188"/>
      <c r="PVC236" s="188"/>
      <c r="PVD236" s="188"/>
      <c r="PVE236" s="188"/>
      <c r="PVF236" s="188"/>
      <c r="PVG236" s="188"/>
      <c r="PVH236" s="188"/>
      <c r="PVI236" s="188"/>
      <c r="PVJ236" s="188"/>
      <c r="PVK236" s="188"/>
      <c r="PVL236" s="188"/>
      <c r="PVM236" s="188"/>
      <c r="PVN236" s="188"/>
      <c r="PVO236" s="188"/>
      <c r="PVP236" s="188"/>
      <c r="PVQ236" s="188"/>
      <c r="PVR236" s="188"/>
      <c r="PVS236" s="188"/>
      <c r="PVT236" s="188"/>
      <c r="PVU236" s="188"/>
      <c r="PVV236" s="188"/>
      <c r="PVW236" s="188"/>
      <c r="PVX236" s="188"/>
      <c r="PVY236" s="188"/>
      <c r="PVZ236" s="188"/>
      <c r="PWA236" s="188"/>
      <c r="PWB236" s="188"/>
      <c r="PWC236" s="188"/>
      <c r="PWD236" s="188"/>
      <c r="PWE236" s="188"/>
      <c r="PWF236" s="188"/>
      <c r="PWG236" s="188"/>
      <c r="PWH236" s="188"/>
      <c r="PWI236" s="188"/>
      <c r="PWJ236" s="188"/>
      <c r="PWK236" s="188"/>
      <c r="PWL236" s="188"/>
      <c r="PWM236" s="188"/>
      <c r="PWN236" s="188"/>
      <c r="PWO236" s="188"/>
      <c r="PWP236" s="188"/>
      <c r="PWQ236" s="188"/>
      <c r="PWR236" s="188"/>
      <c r="PWS236" s="188"/>
      <c r="PWT236" s="188"/>
      <c r="PWU236" s="188"/>
      <c r="PWV236" s="188"/>
      <c r="PWW236" s="188"/>
      <c r="PWX236" s="188"/>
      <c r="PWY236" s="188"/>
      <c r="PWZ236" s="188"/>
      <c r="PXA236" s="188"/>
      <c r="PXB236" s="188"/>
      <c r="PXC236" s="188"/>
      <c r="PXD236" s="188"/>
      <c r="PXE236" s="188"/>
      <c r="PXF236" s="188"/>
      <c r="PXG236" s="188"/>
      <c r="PXH236" s="188"/>
      <c r="PXI236" s="188"/>
      <c r="PXJ236" s="188"/>
      <c r="PXK236" s="188"/>
      <c r="PXL236" s="188"/>
      <c r="PXM236" s="188"/>
      <c r="PXN236" s="188"/>
      <c r="PXO236" s="188"/>
      <c r="PXP236" s="188"/>
      <c r="PXQ236" s="188"/>
      <c r="PXR236" s="188"/>
      <c r="PXS236" s="188"/>
      <c r="PXT236" s="188"/>
      <c r="PXU236" s="188"/>
      <c r="PXV236" s="188"/>
      <c r="PXW236" s="188"/>
      <c r="PXX236" s="188"/>
      <c r="PXY236" s="188"/>
      <c r="PXZ236" s="188"/>
      <c r="PYA236" s="188"/>
      <c r="PYB236" s="188"/>
      <c r="PYC236" s="188"/>
      <c r="PYD236" s="188"/>
      <c r="PYE236" s="188"/>
      <c r="PYF236" s="188"/>
      <c r="PYG236" s="188"/>
      <c r="PYH236" s="188"/>
      <c r="PYI236" s="188"/>
      <c r="PYJ236" s="188"/>
      <c r="PYK236" s="188"/>
      <c r="PYL236" s="188"/>
      <c r="PYM236" s="188"/>
      <c r="PYN236" s="188"/>
      <c r="PYO236" s="188"/>
      <c r="PYP236" s="188"/>
      <c r="PYQ236" s="188"/>
      <c r="PYR236" s="188"/>
      <c r="PYS236" s="188"/>
      <c r="PYT236" s="188"/>
      <c r="PYU236" s="188"/>
      <c r="PYV236" s="188"/>
      <c r="PYW236" s="188"/>
      <c r="PYX236" s="188"/>
      <c r="PYY236" s="188"/>
      <c r="PYZ236" s="188"/>
      <c r="PZA236" s="188"/>
      <c r="PZB236" s="188"/>
      <c r="PZC236" s="188"/>
      <c r="PZD236" s="188"/>
      <c r="PZE236" s="188"/>
      <c r="PZF236" s="188"/>
      <c r="PZG236" s="188"/>
      <c r="PZH236" s="188"/>
      <c r="PZI236" s="188"/>
      <c r="PZJ236" s="188"/>
      <c r="PZK236" s="188"/>
      <c r="PZL236" s="188"/>
      <c r="PZM236" s="188"/>
      <c r="PZN236" s="188"/>
      <c r="PZO236" s="188"/>
      <c r="PZP236" s="188"/>
      <c r="PZQ236" s="188"/>
      <c r="PZR236" s="188"/>
      <c r="PZS236" s="188"/>
      <c r="PZT236" s="188"/>
      <c r="PZU236" s="188"/>
      <c r="PZV236" s="188"/>
      <c r="PZW236" s="188"/>
      <c r="PZX236" s="188"/>
      <c r="PZY236" s="188"/>
      <c r="PZZ236" s="188"/>
      <c r="QAA236" s="188"/>
      <c r="QAB236" s="188"/>
      <c r="QAC236" s="188"/>
      <c r="QAD236" s="188"/>
      <c r="QAE236" s="188"/>
      <c r="QAF236" s="188"/>
      <c r="QAG236" s="188"/>
      <c r="QAH236" s="188"/>
      <c r="QAI236" s="188"/>
      <c r="QAJ236" s="188"/>
      <c r="QAK236" s="188"/>
      <c r="QAL236" s="188"/>
      <c r="QAM236" s="188"/>
      <c r="QAN236" s="188"/>
      <c r="QAO236" s="188"/>
      <c r="QAP236" s="188"/>
      <c r="QAQ236" s="188"/>
      <c r="QAR236" s="188"/>
      <c r="QAS236" s="188"/>
      <c r="QAT236" s="188"/>
      <c r="QAU236" s="188"/>
      <c r="QAV236" s="188"/>
      <c r="QAW236" s="188"/>
      <c r="QAX236" s="188"/>
      <c r="QAY236" s="188"/>
      <c r="QAZ236" s="188"/>
      <c r="QBA236" s="188"/>
      <c r="QBB236" s="188"/>
      <c r="QBC236" s="188"/>
      <c r="QBD236" s="188"/>
      <c r="QBE236" s="188"/>
      <c r="QBF236" s="188"/>
      <c r="QBG236" s="188"/>
      <c r="QBH236" s="188"/>
      <c r="QBI236" s="188"/>
      <c r="QBJ236" s="188"/>
      <c r="QBK236" s="188"/>
      <c r="QBL236" s="188"/>
      <c r="QBM236" s="188"/>
      <c r="QBN236" s="188"/>
      <c r="QBO236" s="188"/>
      <c r="QBP236" s="188"/>
      <c r="QBQ236" s="188"/>
      <c r="QBR236" s="188"/>
      <c r="QBS236" s="188"/>
      <c r="QBT236" s="188"/>
      <c r="QBU236" s="188"/>
      <c r="QBV236" s="188"/>
      <c r="QBW236" s="188"/>
      <c r="QBX236" s="188"/>
      <c r="QBY236" s="188"/>
      <c r="QBZ236" s="188"/>
      <c r="QCA236" s="188"/>
      <c r="QCB236" s="188"/>
      <c r="QCC236" s="188"/>
      <c r="QCD236" s="188"/>
      <c r="QCE236" s="188"/>
      <c r="QCF236" s="188"/>
      <c r="QCG236" s="188"/>
      <c r="QCH236" s="188"/>
      <c r="QCI236" s="188"/>
      <c r="QCJ236" s="188"/>
      <c r="QCK236" s="188"/>
      <c r="QCL236" s="188"/>
      <c r="QCM236" s="188"/>
      <c r="QCN236" s="188"/>
      <c r="QCO236" s="188"/>
      <c r="QCP236" s="188"/>
      <c r="QCQ236" s="188"/>
      <c r="QCR236" s="188"/>
      <c r="QCS236" s="188"/>
      <c r="QCT236" s="188"/>
      <c r="QCU236" s="188"/>
      <c r="QCV236" s="188"/>
      <c r="QCW236" s="188"/>
      <c r="QCX236" s="188"/>
      <c r="QCY236" s="188"/>
      <c r="QCZ236" s="188"/>
      <c r="QDA236" s="188"/>
      <c r="QDB236" s="188"/>
      <c r="QDC236" s="188"/>
      <c r="QDD236" s="188"/>
      <c r="QDE236" s="188"/>
      <c r="QDF236" s="188"/>
      <c r="QDG236" s="188"/>
      <c r="QDH236" s="188"/>
      <c r="QDI236" s="188"/>
      <c r="QDJ236" s="188"/>
      <c r="QDK236" s="188"/>
      <c r="QDL236" s="188"/>
      <c r="QDM236" s="188"/>
      <c r="QDN236" s="188"/>
      <c r="QDO236" s="188"/>
      <c r="QDP236" s="188"/>
      <c r="QDQ236" s="188"/>
      <c r="QDR236" s="188"/>
      <c r="QDS236" s="188"/>
      <c r="QDT236" s="188"/>
      <c r="QDU236" s="188"/>
      <c r="QDV236" s="188"/>
      <c r="QDW236" s="188"/>
      <c r="QDX236" s="188"/>
      <c r="QDY236" s="188"/>
      <c r="QDZ236" s="188"/>
      <c r="QEA236" s="188"/>
      <c r="QEB236" s="188"/>
      <c r="QEC236" s="188"/>
      <c r="QED236" s="188"/>
      <c r="QEE236" s="188"/>
      <c r="QEF236" s="188"/>
      <c r="QEG236" s="188"/>
      <c r="QEH236" s="188"/>
      <c r="QEI236" s="188"/>
      <c r="QEJ236" s="188"/>
      <c r="QEK236" s="188"/>
      <c r="QEL236" s="188"/>
      <c r="QEM236" s="188"/>
      <c r="QEN236" s="188"/>
      <c r="QEO236" s="188"/>
      <c r="QEP236" s="188"/>
      <c r="QEQ236" s="188"/>
      <c r="QER236" s="188"/>
      <c r="QES236" s="188"/>
      <c r="QET236" s="188"/>
      <c r="QEU236" s="188"/>
      <c r="QEV236" s="188"/>
      <c r="QEW236" s="188"/>
      <c r="QEX236" s="188"/>
      <c r="QEY236" s="188"/>
      <c r="QEZ236" s="188"/>
      <c r="QFA236" s="188"/>
      <c r="QFB236" s="188"/>
      <c r="QFC236" s="188"/>
      <c r="QFD236" s="188"/>
      <c r="QFE236" s="188"/>
      <c r="QFF236" s="188"/>
      <c r="QFG236" s="188"/>
      <c r="QFH236" s="188"/>
      <c r="QFI236" s="188"/>
      <c r="QFJ236" s="188"/>
      <c r="QFK236" s="188"/>
      <c r="QFL236" s="188"/>
      <c r="QFM236" s="188"/>
      <c r="QFN236" s="188"/>
      <c r="QFO236" s="188"/>
      <c r="QFP236" s="188"/>
      <c r="QFQ236" s="188"/>
      <c r="QFR236" s="188"/>
      <c r="QFS236" s="188"/>
      <c r="QFT236" s="188"/>
      <c r="QFU236" s="188"/>
      <c r="QFV236" s="188"/>
      <c r="QFW236" s="188"/>
      <c r="QFX236" s="188"/>
      <c r="QFY236" s="188"/>
      <c r="QFZ236" s="188"/>
      <c r="QGA236" s="188"/>
      <c r="QGB236" s="188"/>
      <c r="QGC236" s="188"/>
      <c r="QGD236" s="188"/>
      <c r="QGE236" s="188"/>
      <c r="QGF236" s="188"/>
      <c r="QGG236" s="188"/>
      <c r="QGH236" s="188"/>
      <c r="QGI236" s="188"/>
      <c r="QGJ236" s="188"/>
      <c r="QGK236" s="188"/>
      <c r="QGL236" s="188"/>
      <c r="QGM236" s="188"/>
      <c r="QGN236" s="188"/>
      <c r="QGO236" s="188"/>
      <c r="QGP236" s="188"/>
      <c r="QGQ236" s="188"/>
      <c r="QGR236" s="188"/>
      <c r="QGS236" s="188"/>
      <c r="QGT236" s="188"/>
      <c r="QGU236" s="188"/>
      <c r="QGV236" s="188"/>
      <c r="QGW236" s="188"/>
      <c r="QGX236" s="188"/>
      <c r="QGY236" s="188"/>
      <c r="QGZ236" s="188"/>
      <c r="QHA236" s="188"/>
      <c r="QHB236" s="188"/>
      <c r="QHC236" s="188"/>
      <c r="QHD236" s="188"/>
      <c r="QHE236" s="188"/>
      <c r="QHF236" s="188"/>
      <c r="QHG236" s="188"/>
      <c r="QHH236" s="188"/>
      <c r="QHI236" s="188"/>
      <c r="QHJ236" s="188"/>
      <c r="QHK236" s="188"/>
      <c r="QHL236" s="188"/>
      <c r="QHM236" s="188"/>
      <c r="QHN236" s="188"/>
      <c r="QHO236" s="188"/>
      <c r="QHP236" s="188"/>
      <c r="QHQ236" s="188"/>
      <c r="QHR236" s="188"/>
      <c r="QHS236" s="188"/>
      <c r="QHT236" s="188"/>
      <c r="QHU236" s="188"/>
      <c r="QHV236" s="188"/>
      <c r="QHW236" s="188"/>
      <c r="QHX236" s="188"/>
      <c r="QHY236" s="188"/>
      <c r="QHZ236" s="188"/>
      <c r="QIA236" s="188"/>
      <c r="QIB236" s="188"/>
      <c r="QIC236" s="188"/>
      <c r="QID236" s="188"/>
      <c r="QIE236" s="188"/>
      <c r="QIF236" s="188"/>
      <c r="QIG236" s="188"/>
      <c r="QIH236" s="188"/>
      <c r="QII236" s="188"/>
      <c r="QIJ236" s="188"/>
      <c r="QIK236" s="188"/>
      <c r="QIL236" s="188"/>
      <c r="QIM236" s="188"/>
      <c r="QIN236" s="188"/>
      <c r="QIO236" s="188"/>
      <c r="QIP236" s="188"/>
      <c r="QIQ236" s="188"/>
      <c r="QIR236" s="188"/>
      <c r="QIS236" s="188"/>
      <c r="QIT236" s="188"/>
      <c r="QIU236" s="188"/>
      <c r="QIV236" s="188"/>
      <c r="QIW236" s="188"/>
      <c r="QIX236" s="188"/>
      <c r="QIY236" s="188"/>
      <c r="QIZ236" s="188"/>
      <c r="QJA236" s="188"/>
      <c r="QJB236" s="188"/>
      <c r="QJC236" s="188"/>
      <c r="QJD236" s="188"/>
      <c r="QJE236" s="188"/>
      <c r="QJF236" s="188"/>
      <c r="QJG236" s="188"/>
      <c r="QJH236" s="188"/>
      <c r="QJI236" s="188"/>
      <c r="QJJ236" s="188"/>
      <c r="QJK236" s="188"/>
      <c r="QJL236" s="188"/>
      <c r="QJM236" s="188"/>
      <c r="QJN236" s="188"/>
      <c r="QJO236" s="188"/>
      <c r="QJP236" s="188"/>
      <c r="QJQ236" s="188"/>
      <c r="QJR236" s="188"/>
      <c r="QJS236" s="188"/>
      <c r="QJT236" s="188"/>
      <c r="QJU236" s="188"/>
      <c r="QJV236" s="188"/>
      <c r="QJW236" s="188"/>
      <c r="QJX236" s="188"/>
      <c r="QJY236" s="188"/>
      <c r="QJZ236" s="188"/>
      <c r="QKA236" s="188"/>
      <c r="QKB236" s="188"/>
      <c r="QKC236" s="188"/>
      <c r="QKD236" s="188"/>
      <c r="QKE236" s="188"/>
      <c r="QKF236" s="188"/>
      <c r="QKG236" s="188"/>
      <c r="QKH236" s="188"/>
      <c r="QKI236" s="188"/>
      <c r="QKJ236" s="188"/>
      <c r="QKK236" s="188"/>
      <c r="QKL236" s="188"/>
      <c r="QKM236" s="188"/>
      <c r="QKN236" s="188"/>
      <c r="QKO236" s="188"/>
      <c r="QKP236" s="188"/>
      <c r="QKQ236" s="188"/>
      <c r="QKR236" s="188"/>
      <c r="QKS236" s="188"/>
      <c r="QKT236" s="188"/>
      <c r="QKU236" s="188"/>
      <c r="QKV236" s="188"/>
      <c r="QKW236" s="188"/>
      <c r="QKX236" s="188"/>
      <c r="QKY236" s="188"/>
      <c r="QKZ236" s="188"/>
      <c r="QLA236" s="188"/>
      <c r="QLB236" s="188"/>
      <c r="QLC236" s="188"/>
      <c r="QLD236" s="188"/>
      <c r="QLE236" s="188"/>
      <c r="QLF236" s="188"/>
      <c r="QLG236" s="188"/>
      <c r="QLH236" s="188"/>
      <c r="QLI236" s="188"/>
      <c r="QLJ236" s="188"/>
      <c r="QLK236" s="188"/>
      <c r="QLL236" s="188"/>
      <c r="QLM236" s="188"/>
      <c r="QLN236" s="188"/>
      <c r="QLO236" s="188"/>
      <c r="QLP236" s="188"/>
      <c r="QLQ236" s="188"/>
      <c r="QLR236" s="188"/>
      <c r="QLS236" s="188"/>
      <c r="QLT236" s="188"/>
      <c r="QLU236" s="188"/>
      <c r="QLV236" s="188"/>
      <c r="QLW236" s="188"/>
      <c r="QLX236" s="188"/>
      <c r="QLY236" s="188"/>
      <c r="QLZ236" s="188"/>
      <c r="QMA236" s="188"/>
      <c r="QMB236" s="188"/>
      <c r="QMC236" s="188"/>
      <c r="QMD236" s="188"/>
      <c r="QME236" s="188"/>
      <c r="QMF236" s="188"/>
      <c r="QMG236" s="188"/>
      <c r="QMH236" s="188"/>
      <c r="QMI236" s="188"/>
      <c r="QMJ236" s="188"/>
      <c r="QMK236" s="188"/>
      <c r="QML236" s="188"/>
      <c r="QMM236" s="188"/>
      <c r="QMN236" s="188"/>
      <c r="QMO236" s="188"/>
      <c r="QMP236" s="188"/>
      <c r="QMQ236" s="188"/>
      <c r="QMR236" s="188"/>
      <c r="QMS236" s="188"/>
      <c r="QMT236" s="188"/>
      <c r="QMU236" s="188"/>
      <c r="QMV236" s="188"/>
      <c r="QMW236" s="188"/>
      <c r="QMX236" s="188"/>
      <c r="QMY236" s="188"/>
      <c r="QMZ236" s="188"/>
      <c r="QNA236" s="188"/>
      <c r="QNB236" s="188"/>
      <c r="QNC236" s="188"/>
      <c r="QND236" s="188"/>
      <c r="QNE236" s="188"/>
      <c r="QNF236" s="188"/>
      <c r="QNG236" s="188"/>
      <c r="QNH236" s="188"/>
      <c r="QNI236" s="188"/>
      <c r="QNJ236" s="188"/>
      <c r="QNK236" s="188"/>
      <c r="QNL236" s="188"/>
      <c r="QNM236" s="188"/>
      <c r="QNN236" s="188"/>
      <c r="QNO236" s="188"/>
      <c r="QNP236" s="188"/>
      <c r="QNQ236" s="188"/>
      <c r="QNR236" s="188"/>
      <c r="QNS236" s="188"/>
      <c r="QNT236" s="188"/>
      <c r="QNU236" s="188"/>
      <c r="QNV236" s="188"/>
      <c r="QNW236" s="188"/>
      <c r="QNX236" s="188"/>
      <c r="QNY236" s="188"/>
      <c r="QNZ236" s="188"/>
      <c r="QOA236" s="188"/>
      <c r="QOB236" s="188"/>
      <c r="QOC236" s="188"/>
      <c r="QOD236" s="188"/>
      <c r="QOE236" s="188"/>
      <c r="QOF236" s="188"/>
      <c r="QOG236" s="188"/>
      <c r="QOH236" s="188"/>
      <c r="QOI236" s="188"/>
      <c r="QOJ236" s="188"/>
      <c r="QOK236" s="188"/>
      <c r="QOL236" s="188"/>
      <c r="QOM236" s="188"/>
      <c r="QON236" s="188"/>
      <c r="QOO236" s="188"/>
      <c r="QOP236" s="188"/>
      <c r="QOQ236" s="188"/>
      <c r="QOR236" s="188"/>
      <c r="QOS236" s="188"/>
      <c r="QOT236" s="188"/>
      <c r="QOU236" s="188"/>
      <c r="QOV236" s="188"/>
      <c r="QOW236" s="188"/>
      <c r="QOX236" s="188"/>
      <c r="QOY236" s="188"/>
      <c r="QOZ236" s="188"/>
      <c r="QPA236" s="188"/>
      <c r="QPB236" s="188"/>
      <c r="QPC236" s="188"/>
      <c r="QPD236" s="188"/>
      <c r="QPE236" s="188"/>
      <c r="QPF236" s="188"/>
      <c r="QPG236" s="188"/>
      <c r="QPH236" s="188"/>
      <c r="QPI236" s="188"/>
      <c r="QPJ236" s="188"/>
      <c r="QPK236" s="188"/>
      <c r="QPL236" s="188"/>
      <c r="QPM236" s="188"/>
      <c r="QPN236" s="188"/>
      <c r="QPO236" s="188"/>
      <c r="QPP236" s="188"/>
      <c r="QPQ236" s="188"/>
      <c r="QPR236" s="188"/>
      <c r="QPS236" s="188"/>
      <c r="QPT236" s="188"/>
      <c r="QPU236" s="188"/>
      <c r="QPV236" s="188"/>
      <c r="QPW236" s="188"/>
      <c r="QPX236" s="188"/>
      <c r="QPY236" s="188"/>
      <c r="QPZ236" s="188"/>
      <c r="QQA236" s="188"/>
      <c r="QQB236" s="188"/>
      <c r="QQC236" s="188"/>
      <c r="QQD236" s="188"/>
      <c r="QQE236" s="188"/>
      <c r="QQF236" s="188"/>
      <c r="QQG236" s="188"/>
      <c r="QQH236" s="188"/>
      <c r="QQI236" s="188"/>
      <c r="QQJ236" s="188"/>
      <c r="QQK236" s="188"/>
      <c r="QQL236" s="188"/>
      <c r="QQM236" s="188"/>
      <c r="QQN236" s="188"/>
      <c r="QQO236" s="188"/>
      <c r="QQP236" s="188"/>
      <c r="QQQ236" s="188"/>
      <c r="QQR236" s="188"/>
      <c r="QQS236" s="188"/>
      <c r="QQT236" s="188"/>
      <c r="QQU236" s="188"/>
      <c r="QQV236" s="188"/>
      <c r="QQW236" s="188"/>
      <c r="QQX236" s="188"/>
      <c r="QQY236" s="188"/>
      <c r="QQZ236" s="188"/>
      <c r="QRA236" s="188"/>
      <c r="QRB236" s="188"/>
      <c r="QRC236" s="188"/>
      <c r="QRD236" s="188"/>
      <c r="QRE236" s="188"/>
      <c r="QRF236" s="188"/>
      <c r="QRG236" s="188"/>
      <c r="QRH236" s="188"/>
      <c r="QRI236" s="188"/>
      <c r="QRJ236" s="188"/>
      <c r="QRK236" s="188"/>
      <c r="QRL236" s="188"/>
      <c r="QRM236" s="188"/>
      <c r="QRN236" s="188"/>
      <c r="QRO236" s="188"/>
      <c r="QRP236" s="188"/>
      <c r="QRQ236" s="188"/>
      <c r="QRR236" s="188"/>
      <c r="QRS236" s="188"/>
      <c r="QRT236" s="188"/>
      <c r="QRU236" s="188"/>
      <c r="QRV236" s="188"/>
      <c r="QRW236" s="188"/>
      <c r="QRX236" s="188"/>
      <c r="QRY236" s="188"/>
      <c r="QRZ236" s="188"/>
      <c r="QSA236" s="188"/>
      <c r="QSB236" s="188"/>
      <c r="QSC236" s="188"/>
      <c r="QSD236" s="188"/>
      <c r="QSE236" s="188"/>
      <c r="QSF236" s="188"/>
      <c r="QSG236" s="188"/>
      <c r="QSH236" s="188"/>
      <c r="QSI236" s="188"/>
      <c r="QSJ236" s="188"/>
      <c r="QSK236" s="188"/>
      <c r="QSL236" s="188"/>
      <c r="QSM236" s="188"/>
      <c r="QSN236" s="188"/>
      <c r="QSO236" s="188"/>
      <c r="QSP236" s="188"/>
      <c r="QSQ236" s="188"/>
      <c r="QSR236" s="188"/>
      <c r="QSS236" s="188"/>
      <c r="QST236" s="188"/>
      <c r="QSU236" s="188"/>
      <c r="QSV236" s="188"/>
      <c r="QSW236" s="188"/>
      <c r="QSX236" s="188"/>
      <c r="QSY236" s="188"/>
      <c r="QSZ236" s="188"/>
      <c r="QTA236" s="188"/>
      <c r="QTB236" s="188"/>
      <c r="QTC236" s="188"/>
      <c r="QTD236" s="188"/>
      <c r="QTE236" s="188"/>
      <c r="QTF236" s="188"/>
      <c r="QTG236" s="188"/>
      <c r="QTH236" s="188"/>
      <c r="QTI236" s="188"/>
      <c r="QTJ236" s="188"/>
      <c r="QTK236" s="188"/>
      <c r="QTL236" s="188"/>
      <c r="QTM236" s="188"/>
      <c r="QTN236" s="188"/>
      <c r="QTO236" s="188"/>
      <c r="QTP236" s="188"/>
      <c r="QTQ236" s="188"/>
      <c r="QTR236" s="188"/>
      <c r="QTS236" s="188"/>
      <c r="QTT236" s="188"/>
      <c r="QTU236" s="188"/>
      <c r="QTV236" s="188"/>
      <c r="QTW236" s="188"/>
      <c r="QTX236" s="188"/>
      <c r="QTY236" s="188"/>
      <c r="QTZ236" s="188"/>
      <c r="QUA236" s="188"/>
      <c r="QUB236" s="188"/>
      <c r="QUC236" s="188"/>
      <c r="QUD236" s="188"/>
      <c r="QUE236" s="188"/>
      <c r="QUF236" s="188"/>
      <c r="QUG236" s="188"/>
      <c r="QUH236" s="188"/>
      <c r="QUI236" s="188"/>
      <c r="QUJ236" s="188"/>
      <c r="QUK236" s="188"/>
      <c r="QUL236" s="188"/>
      <c r="QUM236" s="188"/>
      <c r="QUN236" s="188"/>
      <c r="QUO236" s="188"/>
      <c r="QUP236" s="188"/>
      <c r="QUQ236" s="188"/>
      <c r="QUR236" s="188"/>
      <c r="QUS236" s="188"/>
      <c r="QUT236" s="188"/>
      <c r="QUU236" s="188"/>
      <c r="QUV236" s="188"/>
      <c r="QUW236" s="188"/>
      <c r="QUX236" s="188"/>
      <c r="QUY236" s="188"/>
      <c r="QUZ236" s="188"/>
      <c r="QVA236" s="188"/>
      <c r="QVB236" s="188"/>
      <c r="QVC236" s="188"/>
      <c r="QVD236" s="188"/>
      <c r="QVE236" s="188"/>
      <c r="QVF236" s="188"/>
      <c r="QVG236" s="188"/>
      <c r="QVH236" s="188"/>
      <c r="QVI236" s="188"/>
      <c r="QVJ236" s="188"/>
      <c r="QVK236" s="188"/>
      <c r="QVL236" s="188"/>
      <c r="QVM236" s="188"/>
      <c r="QVN236" s="188"/>
      <c r="QVO236" s="188"/>
      <c r="QVP236" s="188"/>
      <c r="QVQ236" s="188"/>
      <c r="QVR236" s="188"/>
      <c r="QVS236" s="188"/>
      <c r="QVT236" s="188"/>
      <c r="QVU236" s="188"/>
      <c r="QVV236" s="188"/>
      <c r="QVW236" s="188"/>
      <c r="QVX236" s="188"/>
      <c r="QVY236" s="188"/>
      <c r="QVZ236" s="188"/>
      <c r="QWA236" s="188"/>
      <c r="QWB236" s="188"/>
      <c r="QWC236" s="188"/>
      <c r="QWD236" s="188"/>
      <c r="QWE236" s="188"/>
      <c r="QWF236" s="188"/>
      <c r="QWG236" s="188"/>
      <c r="QWH236" s="188"/>
      <c r="QWI236" s="188"/>
      <c r="QWJ236" s="188"/>
      <c r="QWK236" s="188"/>
      <c r="QWL236" s="188"/>
      <c r="QWM236" s="188"/>
      <c r="QWN236" s="188"/>
      <c r="QWO236" s="188"/>
      <c r="QWP236" s="188"/>
      <c r="QWQ236" s="188"/>
      <c r="QWR236" s="188"/>
      <c r="QWS236" s="188"/>
      <c r="QWT236" s="188"/>
      <c r="QWU236" s="188"/>
      <c r="QWV236" s="188"/>
      <c r="QWW236" s="188"/>
      <c r="QWX236" s="188"/>
      <c r="QWY236" s="188"/>
      <c r="QWZ236" s="188"/>
      <c r="QXA236" s="188"/>
      <c r="QXB236" s="188"/>
      <c r="QXC236" s="188"/>
      <c r="QXD236" s="188"/>
      <c r="QXE236" s="188"/>
      <c r="QXF236" s="188"/>
      <c r="QXG236" s="188"/>
      <c r="QXH236" s="188"/>
      <c r="QXI236" s="188"/>
      <c r="QXJ236" s="188"/>
      <c r="QXK236" s="188"/>
      <c r="QXL236" s="188"/>
      <c r="QXM236" s="188"/>
      <c r="QXN236" s="188"/>
      <c r="QXO236" s="188"/>
      <c r="QXP236" s="188"/>
      <c r="QXQ236" s="188"/>
      <c r="QXR236" s="188"/>
      <c r="QXS236" s="188"/>
      <c r="QXT236" s="188"/>
      <c r="QXU236" s="188"/>
      <c r="QXV236" s="188"/>
      <c r="QXW236" s="188"/>
      <c r="QXX236" s="188"/>
      <c r="QXY236" s="188"/>
      <c r="QXZ236" s="188"/>
      <c r="QYA236" s="188"/>
      <c r="QYB236" s="188"/>
      <c r="QYC236" s="188"/>
      <c r="QYD236" s="188"/>
      <c r="QYE236" s="188"/>
      <c r="QYF236" s="188"/>
      <c r="QYG236" s="188"/>
      <c r="QYH236" s="188"/>
      <c r="QYI236" s="188"/>
      <c r="QYJ236" s="188"/>
      <c r="QYK236" s="188"/>
      <c r="QYL236" s="188"/>
      <c r="QYM236" s="188"/>
      <c r="QYN236" s="188"/>
      <c r="QYO236" s="188"/>
      <c r="QYP236" s="188"/>
      <c r="QYQ236" s="188"/>
      <c r="QYR236" s="188"/>
      <c r="QYS236" s="188"/>
      <c r="QYT236" s="188"/>
      <c r="QYU236" s="188"/>
      <c r="QYV236" s="188"/>
      <c r="QYW236" s="188"/>
      <c r="QYX236" s="188"/>
      <c r="QYY236" s="188"/>
      <c r="QYZ236" s="188"/>
      <c r="QZA236" s="188"/>
      <c r="QZB236" s="188"/>
      <c r="QZC236" s="188"/>
      <c r="QZD236" s="188"/>
      <c r="QZE236" s="188"/>
      <c r="QZF236" s="188"/>
      <c r="QZG236" s="188"/>
      <c r="QZH236" s="188"/>
      <c r="QZI236" s="188"/>
      <c r="QZJ236" s="188"/>
      <c r="QZK236" s="188"/>
      <c r="QZL236" s="188"/>
      <c r="QZM236" s="188"/>
      <c r="QZN236" s="188"/>
      <c r="QZO236" s="188"/>
      <c r="QZP236" s="188"/>
      <c r="QZQ236" s="188"/>
      <c r="QZR236" s="188"/>
      <c r="QZS236" s="188"/>
      <c r="QZT236" s="188"/>
      <c r="QZU236" s="188"/>
      <c r="QZV236" s="188"/>
      <c r="QZW236" s="188"/>
      <c r="QZX236" s="188"/>
      <c r="QZY236" s="188"/>
      <c r="QZZ236" s="188"/>
      <c r="RAA236" s="188"/>
      <c r="RAB236" s="188"/>
      <c r="RAC236" s="188"/>
      <c r="RAD236" s="188"/>
      <c r="RAE236" s="188"/>
      <c r="RAF236" s="188"/>
      <c r="RAG236" s="188"/>
      <c r="RAH236" s="188"/>
      <c r="RAI236" s="188"/>
      <c r="RAJ236" s="188"/>
      <c r="RAK236" s="188"/>
      <c r="RAL236" s="188"/>
      <c r="RAM236" s="188"/>
      <c r="RAN236" s="188"/>
      <c r="RAO236" s="188"/>
      <c r="RAP236" s="188"/>
      <c r="RAQ236" s="188"/>
      <c r="RAR236" s="188"/>
      <c r="RAS236" s="188"/>
      <c r="RAT236" s="188"/>
      <c r="RAU236" s="188"/>
      <c r="RAV236" s="188"/>
      <c r="RAW236" s="188"/>
      <c r="RAX236" s="188"/>
      <c r="RAY236" s="188"/>
      <c r="RAZ236" s="188"/>
      <c r="RBA236" s="188"/>
      <c r="RBB236" s="188"/>
      <c r="RBC236" s="188"/>
      <c r="RBD236" s="188"/>
      <c r="RBE236" s="188"/>
      <c r="RBF236" s="188"/>
      <c r="RBG236" s="188"/>
      <c r="RBH236" s="188"/>
      <c r="RBI236" s="188"/>
      <c r="RBJ236" s="188"/>
      <c r="RBK236" s="188"/>
      <c r="RBL236" s="188"/>
      <c r="RBM236" s="188"/>
      <c r="RBN236" s="188"/>
      <c r="RBO236" s="188"/>
      <c r="RBP236" s="188"/>
      <c r="RBQ236" s="188"/>
      <c r="RBR236" s="188"/>
      <c r="RBS236" s="188"/>
      <c r="RBT236" s="188"/>
      <c r="RBU236" s="188"/>
      <c r="RBV236" s="188"/>
      <c r="RBW236" s="188"/>
      <c r="RBX236" s="188"/>
      <c r="RBY236" s="188"/>
      <c r="RBZ236" s="188"/>
      <c r="RCA236" s="188"/>
      <c r="RCB236" s="188"/>
      <c r="RCC236" s="188"/>
      <c r="RCD236" s="188"/>
      <c r="RCE236" s="188"/>
      <c r="RCF236" s="188"/>
      <c r="RCG236" s="188"/>
      <c r="RCH236" s="188"/>
      <c r="RCI236" s="188"/>
      <c r="RCJ236" s="188"/>
      <c r="RCK236" s="188"/>
      <c r="RCL236" s="188"/>
      <c r="RCM236" s="188"/>
      <c r="RCN236" s="188"/>
      <c r="RCO236" s="188"/>
      <c r="RCP236" s="188"/>
      <c r="RCQ236" s="188"/>
      <c r="RCR236" s="188"/>
      <c r="RCS236" s="188"/>
      <c r="RCT236" s="188"/>
      <c r="RCU236" s="188"/>
      <c r="RCV236" s="188"/>
      <c r="RCW236" s="188"/>
      <c r="RCX236" s="188"/>
      <c r="RCY236" s="188"/>
      <c r="RCZ236" s="188"/>
      <c r="RDA236" s="188"/>
      <c r="RDB236" s="188"/>
      <c r="RDC236" s="188"/>
      <c r="RDD236" s="188"/>
      <c r="RDE236" s="188"/>
      <c r="RDF236" s="188"/>
      <c r="RDG236" s="188"/>
      <c r="RDH236" s="188"/>
      <c r="RDI236" s="188"/>
      <c r="RDJ236" s="188"/>
      <c r="RDK236" s="188"/>
      <c r="RDL236" s="188"/>
      <c r="RDM236" s="188"/>
      <c r="RDN236" s="188"/>
      <c r="RDO236" s="188"/>
      <c r="RDP236" s="188"/>
      <c r="RDQ236" s="188"/>
      <c r="RDR236" s="188"/>
      <c r="RDS236" s="188"/>
      <c r="RDT236" s="188"/>
      <c r="RDU236" s="188"/>
      <c r="RDV236" s="188"/>
      <c r="RDW236" s="188"/>
      <c r="RDX236" s="188"/>
      <c r="RDY236" s="188"/>
      <c r="RDZ236" s="188"/>
      <c r="REA236" s="188"/>
      <c r="REB236" s="188"/>
      <c r="REC236" s="188"/>
      <c r="RED236" s="188"/>
      <c r="REE236" s="188"/>
      <c r="REF236" s="188"/>
      <c r="REG236" s="188"/>
      <c r="REH236" s="188"/>
      <c r="REI236" s="188"/>
      <c r="REJ236" s="188"/>
      <c r="REK236" s="188"/>
      <c r="REL236" s="188"/>
      <c r="REM236" s="188"/>
      <c r="REN236" s="188"/>
      <c r="REO236" s="188"/>
      <c r="REP236" s="188"/>
      <c r="REQ236" s="188"/>
      <c r="RER236" s="188"/>
      <c r="RES236" s="188"/>
      <c r="RET236" s="188"/>
      <c r="REU236" s="188"/>
      <c r="REV236" s="188"/>
      <c r="REW236" s="188"/>
      <c r="REX236" s="188"/>
      <c r="REY236" s="188"/>
      <c r="REZ236" s="188"/>
      <c r="RFA236" s="188"/>
      <c r="RFB236" s="188"/>
      <c r="RFC236" s="188"/>
      <c r="RFD236" s="188"/>
      <c r="RFE236" s="188"/>
      <c r="RFF236" s="188"/>
      <c r="RFG236" s="188"/>
      <c r="RFH236" s="188"/>
      <c r="RFI236" s="188"/>
      <c r="RFJ236" s="188"/>
      <c r="RFK236" s="188"/>
      <c r="RFL236" s="188"/>
      <c r="RFM236" s="188"/>
      <c r="RFN236" s="188"/>
      <c r="RFO236" s="188"/>
      <c r="RFP236" s="188"/>
      <c r="RFQ236" s="188"/>
      <c r="RFR236" s="188"/>
      <c r="RFS236" s="188"/>
      <c r="RFT236" s="188"/>
      <c r="RFU236" s="188"/>
      <c r="RFV236" s="188"/>
      <c r="RFW236" s="188"/>
      <c r="RFX236" s="188"/>
      <c r="RFY236" s="188"/>
      <c r="RFZ236" s="188"/>
      <c r="RGA236" s="188"/>
      <c r="RGB236" s="188"/>
      <c r="RGC236" s="188"/>
      <c r="RGD236" s="188"/>
      <c r="RGE236" s="188"/>
      <c r="RGF236" s="188"/>
      <c r="RGG236" s="188"/>
      <c r="RGH236" s="188"/>
      <c r="RGI236" s="188"/>
      <c r="RGJ236" s="188"/>
      <c r="RGK236" s="188"/>
      <c r="RGL236" s="188"/>
      <c r="RGM236" s="188"/>
      <c r="RGN236" s="188"/>
      <c r="RGO236" s="188"/>
      <c r="RGP236" s="188"/>
      <c r="RGQ236" s="188"/>
      <c r="RGR236" s="188"/>
      <c r="RGS236" s="188"/>
      <c r="RGT236" s="188"/>
      <c r="RGU236" s="188"/>
      <c r="RGV236" s="188"/>
      <c r="RGW236" s="188"/>
      <c r="RGX236" s="188"/>
      <c r="RGY236" s="188"/>
      <c r="RGZ236" s="188"/>
      <c r="RHA236" s="188"/>
      <c r="RHB236" s="188"/>
      <c r="RHC236" s="188"/>
      <c r="RHD236" s="188"/>
      <c r="RHE236" s="188"/>
      <c r="RHF236" s="188"/>
      <c r="RHG236" s="188"/>
      <c r="RHH236" s="188"/>
      <c r="RHI236" s="188"/>
      <c r="RHJ236" s="188"/>
      <c r="RHK236" s="188"/>
      <c r="RHL236" s="188"/>
      <c r="RHM236" s="188"/>
      <c r="RHN236" s="188"/>
      <c r="RHO236" s="188"/>
      <c r="RHP236" s="188"/>
      <c r="RHQ236" s="188"/>
      <c r="RHR236" s="188"/>
      <c r="RHS236" s="188"/>
      <c r="RHT236" s="188"/>
      <c r="RHU236" s="188"/>
      <c r="RHV236" s="188"/>
      <c r="RHW236" s="188"/>
      <c r="RHX236" s="188"/>
      <c r="RHY236" s="188"/>
      <c r="RHZ236" s="188"/>
      <c r="RIA236" s="188"/>
      <c r="RIB236" s="188"/>
      <c r="RIC236" s="188"/>
      <c r="RID236" s="188"/>
      <c r="RIE236" s="188"/>
      <c r="RIF236" s="188"/>
      <c r="RIG236" s="188"/>
      <c r="RIH236" s="188"/>
      <c r="RII236" s="188"/>
      <c r="RIJ236" s="188"/>
      <c r="RIK236" s="188"/>
      <c r="RIL236" s="188"/>
      <c r="RIM236" s="188"/>
      <c r="RIN236" s="188"/>
      <c r="RIO236" s="188"/>
      <c r="RIP236" s="188"/>
      <c r="RIQ236" s="188"/>
      <c r="RIR236" s="188"/>
      <c r="RIS236" s="188"/>
      <c r="RIT236" s="188"/>
      <c r="RIU236" s="188"/>
      <c r="RIV236" s="188"/>
      <c r="RIW236" s="188"/>
      <c r="RIX236" s="188"/>
      <c r="RIY236" s="188"/>
      <c r="RIZ236" s="188"/>
      <c r="RJA236" s="188"/>
      <c r="RJB236" s="188"/>
      <c r="RJC236" s="188"/>
      <c r="RJD236" s="188"/>
      <c r="RJE236" s="188"/>
      <c r="RJF236" s="188"/>
      <c r="RJG236" s="188"/>
      <c r="RJH236" s="188"/>
      <c r="RJI236" s="188"/>
      <c r="RJJ236" s="188"/>
      <c r="RJK236" s="188"/>
      <c r="RJL236" s="188"/>
      <c r="RJM236" s="188"/>
      <c r="RJN236" s="188"/>
      <c r="RJO236" s="188"/>
      <c r="RJP236" s="188"/>
      <c r="RJQ236" s="188"/>
      <c r="RJR236" s="188"/>
      <c r="RJS236" s="188"/>
      <c r="RJT236" s="188"/>
      <c r="RJU236" s="188"/>
      <c r="RJV236" s="188"/>
      <c r="RJW236" s="188"/>
      <c r="RJX236" s="188"/>
      <c r="RJY236" s="188"/>
      <c r="RJZ236" s="188"/>
      <c r="RKA236" s="188"/>
      <c r="RKB236" s="188"/>
      <c r="RKC236" s="188"/>
      <c r="RKD236" s="188"/>
      <c r="RKE236" s="188"/>
      <c r="RKF236" s="188"/>
      <c r="RKG236" s="188"/>
      <c r="RKH236" s="188"/>
      <c r="RKI236" s="188"/>
      <c r="RKJ236" s="188"/>
      <c r="RKK236" s="188"/>
      <c r="RKL236" s="188"/>
      <c r="RKM236" s="188"/>
      <c r="RKN236" s="188"/>
      <c r="RKO236" s="188"/>
      <c r="RKP236" s="188"/>
      <c r="RKQ236" s="188"/>
      <c r="RKR236" s="188"/>
      <c r="RKS236" s="188"/>
      <c r="RKT236" s="188"/>
      <c r="RKU236" s="188"/>
      <c r="RKV236" s="188"/>
      <c r="RKW236" s="188"/>
      <c r="RKX236" s="188"/>
      <c r="RKY236" s="188"/>
      <c r="RKZ236" s="188"/>
      <c r="RLA236" s="188"/>
      <c r="RLB236" s="188"/>
      <c r="RLC236" s="188"/>
      <c r="RLD236" s="188"/>
      <c r="RLE236" s="188"/>
      <c r="RLF236" s="188"/>
      <c r="RLG236" s="188"/>
      <c r="RLH236" s="188"/>
      <c r="RLI236" s="188"/>
      <c r="RLJ236" s="188"/>
      <c r="RLK236" s="188"/>
      <c r="RLL236" s="188"/>
      <c r="RLM236" s="188"/>
      <c r="RLN236" s="188"/>
      <c r="RLO236" s="188"/>
      <c r="RLP236" s="188"/>
      <c r="RLQ236" s="188"/>
      <c r="RLR236" s="188"/>
      <c r="RLS236" s="188"/>
      <c r="RLT236" s="188"/>
      <c r="RLU236" s="188"/>
      <c r="RLV236" s="188"/>
      <c r="RLW236" s="188"/>
      <c r="RLX236" s="188"/>
      <c r="RLY236" s="188"/>
      <c r="RLZ236" s="188"/>
      <c r="RMA236" s="188"/>
      <c r="RMB236" s="188"/>
      <c r="RMC236" s="188"/>
      <c r="RMD236" s="188"/>
      <c r="RME236" s="188"/>
      <c r="RMF236" s="188"/>
      <c r="RMG236" s="188"/>
      <c r="RMH236" s="188"/>
      <c r="RMI236" s="188"/>
      <c r="RMJ236" s="188"/>
      <c r="RMK236" s="188"/>
      <c r="RML236" s="188"/>
      <c r="RMM236" s="188"/>
      <c r="RMN236" s="188"/>
      <c r="RMO236" s="188"/>
      <c r="RMP236" s="188"/>
      <c r="RMQ236" s="188"/>
      <c r="RMR236" s="188"/>
      <c r="RMS236" s="188"/>
      <c r="RMT236" s="188"/>
      <c r="RMU236" s="188"/>
      <c r="RMV236" s="188"/>
      <c r="RMW236" s="188"/>
      <c r="RMX236" s="188"/>
      <c r="RMY236" s="188"/>
      <c r="RMZ236" s="188"/>
      <c r="RNA236" s="188"/>
      <c r="RNB236" s="188"/>
      <c r="RNC236" s="188"/>
      <c r="RND236" s="188"/>
      <c r="RNE236" s="188"/>
      <c r="RNF236" s="188"/>
      <c r="RNG236" s="188"/>
      <c r="RNH236" s="188"/>
      <c r="RNI236" s="188"/>
      <c r="RNJ236" s="188"/>
      <c r="RNK236" s="188"/>
      <c r="RNL236" s="188"/>
      <c r="RNM236" s="188"/>
      <c r="RNN236" s="188"/>
      <c r="RNO236" s="188"/>
      <c r="RNP236" s="188"/>
      <c r="RNQ236" s="188"/>
      <c r="RNR236" s="188"/>
      <c r="RNS236" s="188"/>
      <c r="RNT236" s="188"/>
      <c r="RNU236" s="188"/>
      <c r="RNV236" s="188"/>
      <c r="RNW236" s="188"/>
      <c r="RNX236" s="188"/>
      <c r="RNY236" s="188"/>
      <c r="RNZ236" s="188"/>
      <c r="ROA236" s="188"/>
      <c r="ROB236" s="188"/>
      <c r="ROC236" s="188"/>
      <c r="ROD236" s="188"/>
      <c r="ROE236" s="188"/>
      <c r="ROF236" s="188"/>
      <c r="ROG236" s="188"/>
      <c r="ROH236" s="188"/>
      <c r="ROI236" s="188"/>
      <c r="ROJ236" s="188"/>
      <c r="ROK236" s="188"/>
      <c r="ROL236" s="188"/>
      <c r="ROM236" s="188"/>
      <c r="RON236" s="188"/>
      <c r="ROO236" s="188"/>
      <c r="ROP236" s="188"/>
      <c r="ROQ236" s="188"/>
      <c r="ROR236" s="188"/>
      <c r="ROS236" s="188"/>
      <c r="ROT236" s="188"/>
      <c r="ROU236" s="188"/>
      <c r="ROV236" s="188"/>
      <c r="ROW236" s="188"/>
      <c r="ROX236" s="188"/>
      <c r="ROY236" s="188"/>
      <c r="ROZ236" s="188"/>
      <c r="RPA236" s="188"/>
      <c r="RPB236" s="188"/>
      <c r="RPC236" s="188"/>
      <c r="RPD236" s="188"/>
      <c r="RPE236" s="188"/>
      <c r="RPF236" s="188"/>
      <c r="RPG236" s="188"/>
      <c r="RPH236" s="188"/>
      <c r="RPI236" s="188"/>
      <c r="RPJ236" s="188"/>
      <c r="RPK236" s="188"/>
      <c r="RPL236" s="188"/>
      <c r="RPM236" s="188"/>
      <c r="RPN236" s="188"/>
      <c r="RPO236" s="188"/>
      <c r="RPP236" s="188"/>
      <c r="RPQ236" s="188"/>
      <c r="RPR236" s="188"/>
      <c r="RPS236" s="188"/>
      <c r="RPT236" s="188"/>
      <c r="RPU236" s="188"/>
      <c r="RPV236" s="188"/>
      <c r="RPW236" s="188"/>
      <c r="RPX236" s="188"/>
      <c r="RPY236" s="188"/>
      <c r="RPZ236" s="188"/>
      <c r="RQA236" s="188"/>
      <c r="RQB236" s="188"/>
      <c r="RQC236" s="188"/>
      <c r="RQD236" s="188"/>
      <c r="RQE236" s="188"/>
      <c r="RQF236" s="188"/>
      <c r="RQG236" s="188"/>
      <c r="RQH236" s="188"/>
      <c r="RQI236" s="188"/>
      <c r="RQJ236" s="188"/>
      <c r="RQK236" s="188"/>
      <c r="RQL236" s="188"/>
      <c r="RQM236" s="188"/>
      <c r="RQN236" s="188"/>
      <c r="RQO236" s="188"/>
      <c r="RQP236" s="188"/>
      <c r="RQQ236" s="188"/>
      <c r="RQR236" s="188"/>
      <c r="RQS236" s="188"/>
      <c r="RQT236" s="188"/>
      <c r="RQU236" s="188"/>
      <c r="RQV236" s="188"/>
      <c r="RQW236" s="188"/>
      <c r="RQX236" s="188"/>
      <c r="RQY236" s="188"/>
      <c r="RQZ236" s="188"/>
      <c r="RRA236" s="188"/>
      <c r="RRB236" s="188"/>
      <c r="RRC236" s="188"/>
      <c r="RRD236" s="188"/>
      <c r="RRE236" s="188"/>
      <c r="RRF236" s="188"/>
      <c r="RRG236" s="188"/>
      <c r="RRH236" s="188"/>
      <c r="RRI236" s="188"/>
      <c r="RRJ236" s="188"/>
      <c r="RRK236" s="188"/>
      <c r="RRL236" s="188"/>
      <c r="RRM236" s="188"/>
      <c r="RRN236" s="188"/>
      <c r="RRO236" s="188"/>
      <c r="RRP236" s="188"/>
      <c r="RRQ236" s="188"/>
      <c r="RRR236" s="188"/>
      <c r="RRS236" s="188"/>
      <c r="RRT236" s="188"/>
      <c r="RRU236" s="188"/>
      <c r="RRV236" s="188"/>
      <c r="RRW236" s="188"/>
      <c r="RRX236" s="188"/>
      <c r="RRY236" s="188"/>
      <c r="RRZ236" s="188"/>
      <c r="RSA236" s="188"/>
      <c r="RSB236" s="188"/>
      <c r="RSC236" s="188"/>
      <c r="RSD236" s="188"/>
      <c r="RSE236" s="188"/>
      <c r="RSF236" s="188"/>
      <c r="RSG236" s="188"/>
      <c r="RSH236" s="188"/>
      <c r="RSI236" s="188"/>
      <c r="RSJ236" s="188"/>
      <c r="RSK236" s="188"/>
      <c r="RSL236" s="188"/>
      <c r="RSM236" s="188"/>
      <c r="RSN236" s="188"/>
      <c r="RSO236" s="188"/>
      <c r="RSP236" s="188"/>
      <c r="RSQ236" s="188"/>
      <c r="RSR236" s="188"/>
      <c r="RSS236" s="188"/>
      <c r="RST236" s="188"/>
      <c r="RSU236" s="188"/>
      <c r="RSV236" s="188"/>
      <c r="RSW236" s="188"/>
      <c r="RSX236" s="188"/>
      <c r="RSY236" s="188"/>
      <c r="RSZ236" s="188"/>
      <c r="RTA236" s="188"/>
      <c r="RTB236" s="188"/>
      <c r="RTC236" s="188"/>
      <c r="RTD236" s="188"/>
      <c r="RTE236" s="188"/>
      <c r="RTF236" s="188"/>
      <c r="RTG236" s="188"/>
      <c r="RTH236" s="188"/>
      <c r="RTI236" s="188"/>
      <c r="RTJ236" s="188"/>
      <c r="RTK236" s="188"/>
      <c r="RTL236" s="188"/>
      <c r="RTM236" s="188"/>
      <c r="RTN236" s="188"/>
      <c r="RTO236" s="188"/>
      <c r="RTP236" s="188"/>
      <c r="RTQ236" s="188"/>
      <c r="RTR236" s="188"/>
      <c r="RTS236" s="188"/>
      <c r="RTT236" s="188"/>
      <c r="RTU236" s="188"/>
      <c r="RTV236" s="188"/>
      <c r="RTW236" s="188"/>
      <c r="RTX236" s="188"/>
      <c r="RTY236" s="188"/>
      <c r="RTZ236" s="188"/>
      <c r="RUA236" s="188"/>
      <c r="RUB236" s="188"/>
      <c r="RUC236" s="188"/>
      <c r="RUD236" s="188"/>
      <c r="RUE236" s="188"/>
      <c r="RUF236" s="188"/>
      <c r="RUG236" s="188"/>
      <c r="RUH236" s="188"/>
      <c r="RUI236" s="188"/>
      <c r="RUJ236" s="188"/>
      <c r="RUK236" s="188"/>
      <c r="RUL236" s="188"/>
      <c r="RUM236" s="188"/>
      <c r="RUN236" s="188"/>
      <c r="RUO236" s="188"/>
      <c r="RUP236" s="188"/>
      <c r="RUQ236" s="188"/>
      <c r="RUR236" s="188"/>
      <c r="RUS236" s="188"/>
      <c r="RUT236" s="188"/>
      <c r="RUU236" s="188"/>
      <c r="RUV236" s="188"/>
      <c r="RUW236" s="188"/>
      <c r="RUX236" s="188"/>
      <c r="RUY236" s="188"/>
      <c r="RUZ236" s="188"/>
      <c r="RVA236" s="188"/>
      <c r="RVB236" s="188"/>
      <c r="RVC236" s="188"/>
      <c r="RVD236" s="188"/>
      <c r="RVE236" s="188"/>
      <c r="RVF236" s="188"/>
      <c r="RVG236" s="188"/>
      <c r="RVH236" s="188"/>
      <c r="RVI236" s="188"/>
      <c r="RVJ236" s="188"/>
      <c r="RVK236" s="188"/>
      <c r="RVL236" s="188"/>
      <c r="RVM236" s="188"/>
      <c r="RVN236" s="188"/>
      <c r="RVO236" s="188"/>
      <c r="RVP236" s="188"/>
      <c r="RVQ236" s="188"/>
      <c r="RVR236" s="188"/>
      <c r="RVS236" s="188"/>
      <c r="RVT236" s="188"/>
      <c r="RVU236" s="188"/>
      <c r="RVV236" s="188"/>
      <c r="RVW236" s="188"/>
      <c r="RVX236" s="188"/>
      <c r="RVY236" s="188"/>
      <c r="RVZ236" s="188"/>
      <c r="RWA236" s="188"/>
      <c r="RWB236" s="188"/>
      <c r="RWC236" s="188"/>
      <c r="RWD236" s="188"/>
      <c r="RWE236" s="188"/>
      <c r="RWF236" s="188"/>
      <c r="RWG236" s="188"/>
      <c r="RWH236" s="188"/>
      <c r="RWI236" s="188"/>
      <c r="RWJ236" s="188"/>
      <c r="RWK236" s="188"/>
      <c r="RWL236" s="188"/>
      <c r="RWM236" s="188"/>
      <c r="RWN236" s="188"/>
      <c r="RWO236" s="188"/>
      <c r="RWP236" s="188"/>
      <c r="RWQ236" s="188"/>
      <c r="RWR236" s="188"/>
      <c r="RWS236" s="188"/>
      <c r="RWT236" s="188"/>
      <c r="RWU236" s="188"/>
      <c r="RWV236" s="188"/>
      <c r="RWW236" s="188"/>
      <c r="RWX236" s="188"/>
      <c r="RWY236" s="188"/>
      <c r="RWZ236" s="188"/>
      <c r="RXA236" s="188"/>
      <c r="RXB236" s="188"/>
      <c r="RXC236" s="188"/>
      <c r="RXD236" s="188"/>
      <c r="RXE236" s="188"/>
      <c r="RXF236" s="188"/>
      <c r="RXG236" s="188"/>
      <c r="RXH236" s="188"/>
      <c r="RXI236" s="188"/>
      <c r="RXJ236" s="188"/>
      <c r="RXK236" s="188"/>
      <c r="RXL236" s="188"/>
      <c r="RXM236" s="188"/>
      <c r="RXN236" s="188"/>
      <c r="RXO236" s="188"/>
      <c r="RXP236" s="188"/>
      <c r="RXQ236" s="188"/>
      <c r="RXR236" s="188"/>
      <c r="RXS236" s="188"/>
      <c r="RXT236" s="188"/>
      <c r="RXU236" s="188"/>
      <c r="RXV236" s="188"/>
      <c r="RXW236" s="188"/>
      <c r="RXX236" s="188"/>
      <c r="RXY236" s="188"/>
      <c r="RXZ236" s="188"/>
      <c r="RYA236" s="188"/>
      <c r="RYB236" s="188"/>
      <c r="RYC236" s="188"/>
      <c r="RYD236" s="188"/>
      <c r="RYE236" s="188"/>
      <c r="RYF236" s="188"/>
      <c r="RYG236" s="188"/>
      <c r="RYH236" s="188"/>
      <c r="RYI236" s="188"/>
      <c r="RYJ236" s="188"/>
      <c r="RYK236" s="188"/>
      <c r="RYL236" s="188"/>
      <c r="RYM236" s="188"/>
      <c r="RYN236" s="188"/>
      <c r="RYO236" s="188"/>
      <c r="RYP236" s="188"/>
      <c r="RYQ236" s="188"/>
      <c r="RYR236" s="188"/>
      <c r="RYS236" s="188"/>
      <c r="RYT236" s="188"/>
      <c r="RYU236" s="188"/>
      <c r="RYV236" s="188"/>
      <c r="RYW236" s="188"/>
      <c r="RYX236" s="188"/>
      <c r="RYY236" s="188"/>
      <c r="RYZ236" s="188"/>
      <c r="RZA236" s="188"/>
      <c r="RZB236" s="188"/>
      <c r="RZC236" s="188"/>
      <c r="RZD236" s="188"/>
      <c r="RZE236" s="188"/>
      <c r="RZF236" s="188"/>
      <c r="RZG236" s="188"/>
      <c r="RZH236" s="188"/>
      <c r="RZI236" s="188"/>
      <c r="RZJ236" s="188"/>
      <c r="RZK236" s="188"/>
      <c r="RZL236" s="188"/>
      <c r="RZM236" s="188"/>
      <c r="RZN236" s="188"/>
      <c r="RZO236" s="188"/>
      <c r="RZP236" s="188"/>
      <c r="RZQ236" s="188"/>
      <c r="RZR236" s="188"/>
      <c r="RZS236" s="188"/>
      <c r="RZT236" s="188"/>
      <c r="RZU236" s="188"/>
      <c r="RZV236" s="188"/>
      <c r="RZW236" s="188"/>
      <c r="RZX236" s="188"/>
      <c r="RZY236" s="188"/>
      <c r="RZZ236" s="188"/>
      <c r="SAA236" s="188"/>
      <c r="SAB236" s="188"/>
      <c r="SAC236" s="188"/>
      <c r="SAD236" s="188"/>
      <c r="SAE236" s="188"/>
      <c r="SAF236" s="188"/>
      <c r="SAG236" s="188"/>
      <c r="SAH236" s="188"/>
      <c r="SAI236" s="188"/>
      <c r="SAJ236" s="188"/>
      <c r="SAK236" s="188"/>
      <c r="SAL236" s="188"/>
      <c r="SAM236" s="188"/>
      <c r="SAN236" s="188"/>
      <c r="SAO236" s="188"/>
      <c r="SAP236" s="188"/>
      <c r="SAQ236" s="188"/>
      <c r="SAR236" s="188"/>
      <c r="SAS236" s="188"/>
      <c r="SAT236" s="188"/>
      <c r="SAU236" s="188"/>
      <c r="SAV236" s="188"/>
      <c r="SAW236" s="188"/>
      <c r="SAX236" s="188"/>
      <c r="SAY236" s="188"/>
      <c r="SAZ236" s="188"/>
      <c r="SBA236" s="188"/>
      <c r="SBB236" s="188"/>
      <c r="SBC236" s="188"/>
      <c r="SBD236" s="188"/>
      <c r="SBE236" s="188"/>
      <c r="SBF236" s="188"/>
      <c r="SBG236" s="188"/>
      <c r="SBH236" s="188"/>
      <c r="SBI236" s="188"/>
      <c r="SBJ236" s="188"/>
      <c r="SBK236" s="188"/>
      <c r="SBL236" s="188"/>
      <c r="SBM236" s="188"/>
      <c r="SBN236" s="188"/>
      <c r="SBO236" s="188"/>
      <c r="SBP236" s="188"/>
      <c r="SBQ236" s="188"/>
      <c r="SBR236" s="188"/>
      <c r="SBS236" s="188"/>
      <c r="SBT236" s="188"/>
      <c r="SBU236" s="188"/>
      <c r="SBV236" s="188"/>
      <c r="SBW236" s="188"/>
      <c r="SBX236" s="188"/>
      <c r="SBY236" s="188"/>
      <c r="SBZ236" s="188"/>
      <c r="SCA236" s="188"/>
      <c r="SCB236" s="188"/>
      <c r="SCC236" s="188"/>
      <c r="SCD236" s="188"/>
      <c r="SCE236" s="188"/>
      <c r="SCF236" s="188"/>
      <c r="SCG236" s="188"/>
      <c r="SCH236" s="188"/>
      <c r="SCI236" s="188"/>
      <c r="SCJ236" s="188"/>
      <c r="SCK236" s="188"/>
      <c r="SCL236" s="188"/>
      <c r="SCM236" s="188"/>
      <c r="SCN236" s="188"/>
      <c r="SCO236" s="188"/>
      <c r="SCP236" s="188"/>
      <c r="SCQ236" s="188"/>
      <c r="SCR236" s="188"/>
      <c r="SCS236" s="188"/>
      <c r="SCT236" s="188"/>
      <c r="SCU236" s="188"/>
      <c r="SCV236" s="188"/>
      <c r="SCW236" s="188"/>
      <c r="SCX236" s="188"/>
      <c r="SCY236" s="188"/>
      <c r="SCZ236" s="188"/>
      <c r="SDA236" s="188"/>
      <c r="SDB236" s="188"/>
      <c r="SDC236" s="188"/>
      <c r="SDD236" s="188"/>
      <c r="SDE236" s="188"/>
      <c r="SDF236" s="188"/>
      <c r="SDG236" s="188"/>
      <c r="SDH236" s="188"/>
      <c r="SDI236" s="188"/>
      <c r="SDJ236" s="188"/>
      <c r="SDK236" s="188"/>
      <c r="SDL236" s="188"/>
      <c r="SDM236" s="188"/>
      <c r="SDN236" s="188"/>
      <c r="SDO236" s="188"/>
      <c r="SDP236" s="188"/>
      <c r="SDQ236" s="188"/>
      <c r="SDR236" s="188"/>
      <c r="SDS236" s="188"/>
      <c r="SDT236" s="188"/>
      <c r="SDU236" s="188"/>
      <c r="SDV236" s="188"/>
      <c r="SDW236" s="188"/>
      <c r="SDX236" s="188"/>
      <c r="SDY236" s="188"/>
      <c r="SDZ236" s="188"/>
      <c r="SEA236" s="188"/>
      <c r="SEB236" s="188"/>
      <c r="SEC236" s="188"/>
      <c r="SED236" s="188"/>
      <c r="SEE236" s="188"/>
      <c r="SEF236" s="188"/>
      <c r="SEG236" s="188"/>
      <c r="SEH236" s="188"/>
      <c r="SEI236" s="188"/>
      <c r="SEJ236" s="188"/>
      <c r="SEK236" s="188"/>
      <c r="SEL236" s="188"/>
      <c r="SEM236" s="188"/>
      <c r="SEN236" s="188"/>
      <c r="SEO236" s="188"/>
      <c r="SEP236" s="188"/>
      <c r="SEQ236" s="188"/>
      <c r="SER236" s="188"/>
      <c r="SES236" s="188"/>
      <c r="SET236" s="188"/>
      <c r="SEU236" s="188"/>
      <c r="SEV236" s="188"/>
      <c r="SEW236" s="188"/>
      <c r="SEX236" s="188"/>
      <c r="SEY236" s="188"/>
      <c r="SEZ236" s="188"/>
      <c r="SFA236" s="188"/>
      <c r="SFB236" s="188"/>
      <c r="SFC236" s="188"/>
      <c r="SFD236" s="188"/>
      <c r="SFE236" s="188"/>
      <c r="SFF236" s="188"/>
      <c r="SFG236" s="188"/>
      <c r="SFH236" s="188"/>
      <c r="SFI236" s="188"/>
      <c r="SFJ236" s="188"/>
      <c r="SFK236" s="188"/>
      <c r="SFL236" s="188"/>
      <c r="SFM236" s="188"/>
      <c r="SFN236" s="188"/>
      <c r="SFO236" s="188"/>
      <c r="SFP236" s="188"/>
      <c r="SFQ236" s="188"/>
      <c r="SFR236" s="188"/>
      <c r="SFS236" s="188"/>
      <c r="SFT236" s="188"/>
      <c r="SFU236" s="188"/>
      <c r="SFV236" s="188"/>
      <c r="SFW236" s="188"/>
      <c r="SFX236" s="188"/>
      <c r="SFY236" s="188"/>
      <c r="SFZ236" s="188"/>
      <c r="SGA236" s="188"/>
      <c r="SGB236" s="188"/>
      <c r="SGC236" s="188"/>
      <c r="SGD236" s="188"/>
      <c r="SGE236" s="188"/>
      <c r="SGF236" s="188"/>
      <c r="SGG236" s="188"/>
      <c r="SGH236" s="188"/>
      <c r="SGI236" s="188"/>
      <c r="SGJ236" s="188"/>
      <c r="SGK236" s="188"/>
      <c r="SGL236" s="188"/>
      <c r="SGM236" s="188"/>
      <c r="SGN236" s="188"/>
      <c r="SGO236" s="188"/>
      <c r="SGP236" s="188"/>
      <c r="SGQ236" s="188"/>
      <c r="SGR236" s="188"/>
      <c r="SGS236" s="188"/>
      <c r="SGT236" s="188"/>
      <c r="SGU236" s="188"/>
      <c r="SGV236" s="188"/>
      <c r="SGW236" s="188"/>
      <c r="SGX236" s="188"/>
      <c r="SGY236" s="188"/>
      <c r="SGZ236" s="188"/>
      <c r="SHA236" s="188"/>
      <c r="SHB236" s="188"/>
      <c r="SHC236" s="188"/>
      <c r="SHD236" s="188"/>
      <c r="SHE236" s="188"/>
      <c r="SHF236" s="188"/>
      <c r="SHG236" s="188"/>
      <c r="SHH236" s="188"/>
      <c r="SHI236" s="188"/>
      <c r="SHJ236" s="188"/>
      <c r="SHK236" s="188"/>
      <c r="SHL236" s="188"/>
      <c r="SHM236" s="188"/>
      <c r="SHN236" s="188"/>
      <c r="SHO236" s="188"/>
      <c r="SHP236" s="188"/>
      <c r="SHQ236" s="188"/>
      <c r="SHR236" s="188"/>
      <c r="SHS236" s="188"/>
      <c r="SHT236" s="188"/>
      <c r="SHU236" s="188"/>
      <c r="SHV236" s="188"/>
      <c r="SHW236" s="188"/>
      <c r="SHX236" s="188"/>
      <c r="SHY236" s="188"/>
      <c r="SHZ236" s="188"/>
      <c r="SIA236" s="188"/>
      <c r="SIB236" s="188"/>
      <c r="SIC236" s="188"/>
      <c r="SID236" s="188"/>
      <c r="SIE236" s="188"/>
      <c r="SIF236" s="188"/>
      <c r="SIG236" s="188"/>
      <c r="SIH236" s="188"/>
      <c r="SII236" s="188"/>
      <c r="SIJ236" s="188"/>
      <c r="SIK236" s="188"/>
      <c r="SIL236" s="188"/>
      <c r="SIM236" s="188"/>
      <c r="SIN236" s="188"/>
      <c r="SIO236" s="188"/>
      <c r="SIP236" s="188"/>
      <c r="SIQ236" s="188"/>
      <c r="SIR236" s="188"/>
      <c r="SIS236" s="188"/>
      <c r="SIT236" s="188"/>
      <c r="SIU236" s="188"/>
      <c r="SIV236" s="188"/>
      <c r="SIW236" s="188"/>
      <c r="SIX236" s="188"/>
      <c r="SIY236" s="188"/>
      <c r="SIZ236" s="188"/>
      <c r="SJA236" s="188"/>
      <c r="SJB236" s="188"/>
      <c r="SJC236" s="188"/>
      <c r="SJD236" s="188"/>
      <c r="SJE236" s="188"/>
      <c r="SJF236" s="188"/>
      <c r="SJG236" s="188"/>
      <c r="SJH236" s="188"/>
      <c r="SJI236" s="188"/>
      <c r="SJJ236" s="188"/>
      <c r="SJK236" s="188"/>
      <c r="SJL236" s="188"/>
      <c r="SJM236" s="188"/>
      <c r="SJN236" s="188"/>
      <c r="SJO236" s="188"/>
      <c r="SJP236" s="188"/>
      <c r="SJQ236" s="188"/>
      <c r="SJR236" s="188"/>
      <c r="SJS236" s="188"/>
      <c r="SJT236" s="188"/>
      <c r="SJU236" s="188"/>
      <c r="SJV236" s="188"/>
      <c r="SJW236" s="188"/>
      <c r="SJX236" s="188"/>
      <c r="SJY236" s="188"/>
      <c r="SJZ236" s="188"/>
      <c r="SKA236" s="188"/>
      <c r="SKB236" s="188"/>
      <c r="SKC236" s="188"/>
      <c r="SKD236" s="188"/>
      <c r="SKE236" s="188"/>
      <c r="SKF236" s="188"/>
      <c r="SKG236" s="188"/>
      <c r="SKH236" s="188"/>
      <c r="SKI236" s="188"/>
      <c r="SKJ236" s="188"/>
      <c r="SKK236" s="188"/>
      <c r="SKL236" s="188"/>
      <c r="SKM236" s="188"/>
      <c r="SKN236" s="188"/>
      <c r="SKO236" s="188"/>
      <c r="SKP236" s="188"/>
      <c r="SKQ236" s="188"/>
      <c r="SKR236" s="188"/>
      <c r="SKS236" s="188"/>
      <c r="SKT236" s="188"/>
      <c r="SKU236" s="188"/>
      <c r="SKV236" s="188"/>
      <c r="SKW236" s="188"/>
      <c r="SKX236" s="188"/>
      <c r="SKY236" s="188"/>
      <c r="SKZ236" s="188"/>
      <c r="SLA236" s="188"/>
      <c r="SLB236" s="188"/>
      <c r="SLC236" s="188"/>
      <c r="SLD236" s="188"/>
      <c r="SLE236" s="188"/>
      <c r="SLF236" s="188"/>
      <c r="SLG236" s="188"/>
      <c r="SLH236" s="188"/>
      <c r="SLI236" s="188"/>
      <c r="SLJ236" s="188"/>
      <c r="SLK236" s="188"/>
      <c r="SLL236" s="188"/>
      <c r="SLM236" s="188"/>
      <c r="SLN236" s="188"/>
      <c r="SLO236" s="188"/>
      <c r="SLP236" s="188"/>
      <c r="SLQ236" s="188"/>
      <c r="SLR236" s="188"/>
      <c r="SLS236" s="188"/>
      <c r="SLT236" s="188"/>
      <c r="SLU236" s="188"/>
      <c r="SLV236" s="188"/>
      <c r="SLW236" s="188"/>
      <c r="SLX236" s="188"/>
      <c r="SLY236" s="188"/>
      <c r="SLZ236" s="188"/>
      <c r="SMA236" s="188"/>
      <c r="SMB236" s="188"/>
      <c r="SMC236" s="188"/>
      <c r="SMD236" s="188"/>
      <c r="SME236" s="188"/>
      <c r="SMF236" s="188"/>
      <c r="SMG236" s="188"/>
      <c r="SMH236" s="188"/>
      <c r="SMI236" s="188"/>
      <c r="SMJ236" s="188"/>
      <c r="SMK236" s="188"/>
      <c r="SML236" s="188"/>
      <c r="SMM236" s="188"/>
      <c r="SMN236" s="188"/>
      <c r="SMO236" s="188"/>
      <c r="SMP236" s="188"/>
      <c r="SMQ236" s="188"/>
      <c r="SMR236" s="188"/>
      <c r="SMS236" s="188"/>
      <c r="SMT236" s="188"/>
      <c r="SMU236" s="188"/>
      <c r="SMV236" s="188"/>
      <c r="SMW236" s="188"/>
      <c r="SMX236" s="188"/>
      <c r="SMY236" s="188"/>
      <c r="SMZ236" s="188"/>
      <c r="SNA236" s="188"/>
      <c r="SNB236" s="188"/>
      <c r="SNC236" s="188"/>
      <c r="SND236" s="188"/>
      <c r="SNE236" s="188"/>
      <c r="SNF236" s="188"/>
      <c r="SNG236" s="188"/>
      <c r="SNH236" s="188"/>
      <c r="SNI236" s="188"/>
      <c r="SNJ236" s="188"/>
      <c r="SNK236" s="188"/>
      <c r="SNL236" s="188"/>
      <c r="SNM236" s="188"/>
      <c r="SNN236" s="188"/>
      <c r="SNO236" s="188"/>
      <c r="SNP236" s="188"/>
      <c r="SNQ236" s="188"/>
      <c r="SNR236" s="188"/>
      <c r="SNS236" s="188"/>
      <c r="SNT236" s="188"/>
      <c r="SNU236" s="188"/>
      <c r="SNV236" s="188"/>
      <c r="SNW236" s="188"/>
      <c r="SNX236" s="188"/>
      <c r="SNY236" s="188"/>
      <c r="SNZ236" s="188"/>
      <c r="SOA236" s="188"/>
      <c r="SOB236" s="188"/>
      <c r="SOC236" s="188"/>
      <c r="SOD236" s="188"/>
      <c r="SOE236" s="188"/>
      <c r="SOF236" s="188"/>
      <c r="SOG236" s="188"/>
      <c r="SOH236" s="188"/>
      <c r="SOI236" s="188"/>
      <c r="SOJ236" s="188"/>
      <c r="SOK236" s="188"/>
      <c r="SOL236" s="188"/>
      <c r="SOM236" s="188"/>
      <c r="SON236" s="188"/>
      <c r="SOO236" s="188"/>
      <c r="SOP236" s="188"/>
      <c r="SOQ236" s="188"/>
      <c r="SOR236" s="188"/>
      <c r="SOS236" s="188"/>
      <c r="SOT236" s="188"/>
      <c r="SOU236" s="188"/>
      <c r="SOV236" s="188"/>
      <c r="SOW236" s="188"/>
      <c r="SOX236" s="188"/>
      <c r="SOY236" s="188"/>
      <c r="SOZ236" s="188"/>
      <c r="SPA236" s="188"/>
      <c r="SPB236" s="188"/>
      <c r="SPC236" s="188"/>
      <c r="SPD236" s="188"/>
      <c r="SPE236" s="188"/>
      <c r="SPF236" s="188"/>
      <c r="SPG236" s="188"/>
      <c r="SPH236" s="188"/>
      <c r="SPI236" s="188"/>
      <c r="SPJ236" s="188"/>
      <c r="SPK236" s="188"/>
      <c r="SPL236" s="188"/>
      <c r="SPM236" s="188"/>
      <c r="SPN236" s="188"/>
      <c r="SPO236" s="188"/>
      <c r="SPP236" s="188"/>
      <c r="SPQ236" s="188"/>
      <c r="SPR236" s="188"/>
      <c r="SPS236" s="188"/>
      <c r="SPT236" s="188"/>
      <c r="SPU236" s="188"/>
      <c r="SPV236" s="188"/>
      <c r="SPW236" s="188"/>
      <c r="SPX236" s="188"/>
      <c r="SPY236" s="188"/>
      <c r="SPZ236" s="188"/>
      <c r="SQA236" s="188"/>
      <c r="SQB236" s="188"/>
      <c r="SQC236" s="188"/>
      <c r="SQD236" s="188"/>
      <c r="SQE236" s="188"/>
      <c r="SQF236" s="188"/>
      <c r="SQG236" s="188"/>
      <c r="SQH236" s="188"/>
      <c r="SQI236" s="188"/>
      <c r="SQJ236" s="188"/>
      <c r="SQK236" s="188"/>
      <c r="SQL236" s="188"/>
      <c r="SQM236" s="188"/>
      <c r="SQN236" s="188"/>
      <c r="SQO236" s="188"/>
      <c r="SQP236" s="188"/>
      <c r="SQQ236" s="188"/>
      <c r="SQR236" s="188"/>
      <c r="SQS236" s="188"/>
      <c r="SQT236" s="188"/>
      <c r="SQU236" s="188"/>
      <c r="SQV236" s="188"/>
      <c r="SQW236" s="188"/>
      <c r="SQX236" s="188"/>
      <c r="SQY236" s="188"/>
      <c r="SQZ236" s="188"/>
      <c r="SRA236" s="188"/>
      <c r="SRB236" s="188"/>
      <c r="SRC236" s="188"/>
      <c r="SRD236" s="188"/>
      <c r="SRE236" s="188"/>
      <c r="SRF236" s="188"/>
      <c r="SRG236" s="188"/>
      <c r="SRH236" s="188"/>
      <c r="SRI236" s="188"/>
      <c r="SRJ236" s="188"/>
      <c r="SRK236" s="188"/>
      <c r="SRL236" s="188"/>
      <c r="SRM236" s="188"/>
      <c r="SRN236" s="188"/>
      <c r="SRO236" s="188"/>
      <c r="SRP236" s="188"/>
      <c r="SRQ236" s="188"/>
      <c r="SRR236" s="188"/>
      <c r="SRS236" s="188"/>
      <c r="SRT236" s="188"/>
      <c r="SRU236" s="188"/>
      <c r="SRV236" s="188"/>
      <c r="SRW236" s="188"/>
      <c r="SRX236" s="188"/>
      <c r="SRY236" s="188"/>
      <c r="SRZ236" s="188"/>
      <c r="SSA236" s="188"/>
      <c r="SSB236" s="188"/>
      <c r="SSC236" s="188"/>
      <c r="SSD236" s="188"/>
      <c r="SSE236" s="188"/>
      <c r="SSF236" s="188"/>
      <c r="SSG236" s="188"/>
      <c r="SSH236" s="188"/>
      <c r="SSI236" s="188"/>
      <c r="SSJ236" s="188"/>
      <c r="SSK236" s="188"/>
      <c r="SSL236" s="188"/>
      <c r="SSM236" s="188"/>
      <c r="SSN236" s="188"/>
      <c r="SSO236" s="188"/>
      <c r="SSP236" s="188"/>
      <c r="SSQ236" s="188"/>
      <c r="SSR236" s="188"/>
      <c r="SSS236" s="188"/>
      <c r="SST236" s="188"/>
      <c r="SSU236" s="188"/>
      <c r="SSV236" s="188"/>
      <c r="SSW236" s="188"/>
      <c r="SSX236" s="188"/>
      <c r="SSY236" s="188"/>
      <c r="SSZ236" s="188"/>
      <c r="STA236" s="188"/>
      <c r="STB236" s="188"/>
      <c r="STC236" s="188"/>
      <c r="STD236" s="188"/>
      <c r="STE236" s="188"/>
      <c r="STF236" s="188"/>
      <c r="STG236" s="188"/>
      <c r="STH236" s="188"/>
      <c r="STI236" s="188"/>
      <c r="STJ236" s="188"/>
      <c r="STK236" s="188"/>
      <c r="STL236" s="188"/>
      <c r="STM236" s="188"/>
      <c r="STN236" s="188"/>
      <c r="STO236" s="188"/>
      <c r="STP236" s="188"/>
      <c r="STQ236" s="188"/>
      <c r="STR236" s="188"/>
      <c r="STS236" s="188"/>
      <c r="STT236" s="188"/>
      <c r="STU236" s="188"/>
      <c r="STV236" s="188"/>
      <c r="STW236" s="188"/>
      <c r="STX236" s="188"/>
      <c r="STY236" s="188"/>
      <c r="STZ236" s="188"/>
      <c r="SUA236" s="188"/>
      <c r="SUB236" s="188"/>
      <c r="SUC236" s="188"/>
      <c r="SUD236" s="188"/>
      <c r="SUE236" s="188"/>
      <c r="SUF236" s="188"/>
      <c r="SUG236" s="188"/>
      <c r="SUH236" s="188"/>
      <c r="SUI236" s="188"/>
      <c r="SUJ236" s="188"/>
      <c r="SUK236" s="188"/>
      <c r="SUL236" s="188"/>
      <c r="SUM236" s="188"/>
      <c r="SUN236" s="188"/>
      <c r="SUO236" s="188"/>
      <c r="SUP236" s="188"/>
      <c r="SUQ236" s="188"/>
      <c r="SUR236" s="188"/>
      <c r="SUS236" s="188"/>
      <c r="SUT236" s="188"/>
      <c r="SUU236" s="188"/>
      <c r="SUV236" s="188"/>
      <c r="SUW236" s="188"/>
      <c r="SUX236" s="188"/>
      <c r="SUY236" s="188"/>
      <c r="SUZ236" s="188"/>
      <c r="SVA236" s="188"/>
      <c r="SVB236" s="188"/>
      <c r="SVC236" s="188"/>
      <c r="SVD236" s="188"/>
      <c r="SVE236" s="188"/>
      <c r="SVF236" s="188"/>
      <c r="SVG236" s="188"/>
      <c r="SVH236" s="188"/>
      <c r="SVI236" s="188"/>
      <c r="SVJ236" s="188"/>
      <c r="SVK236" s="188"/>
      <c r="SVL236" s="188"/>
      <c r="SVM236" s="188"/>
      <c r="SVN236" s="188"/>
      <c r="SVO236" s="188"/>
      <c r="SVP236" s="188"/>
      <c r="SVQ236" s="188"/>
      <c r="SVR236" s="188"/>
      <c r="SVS236" s="188"/>
      <c r="SVT236" s="188"/>
      <c r="SVU236" s="188"/>
      <c r="SVV236" s="188"/>
      <c r="SVW236" s="188"/>
      <c r="SVX236" s="188"/>
      <c r="SVY236" s="188"/>
      <c r="SVZ236" s="188"/>
      <c r="SWA236" s="188"/>
      <c r="SWB236" s="188"/>
      <c r="SWC236" s="188"/>
      <c r="SWD236" s="188"/>
      <c r="SWE236" s="188"/>
      <c r="SWF236" s="188"/>
      <c r="SWG236" s="188"/>
      <c r="SWH236" s="188"/>
      <c r="SWI236" s="188"/>
      <c r="SWJ236" s="188"/>
      <c r="SWK236" s="188"/>
      <c r="SWL236" s="188"/>
      <c r="SWM236" s="188"/>
      <c r="SWN236" s="188"/>
      <c r="SWO236" s="188"/>
      <c r="SWP236" s="188"/>
      <c r="SWQ236" s="188"/>
      <c r="SWR236" s="188"/>
      <c r="SWS236" s="188"/>
      <c r="SWT236" s="188"/>
      <c r="SWU236" s="188"/>
      <c r="SWV236" s="188"/>
      <c r="SWW236" s="188"/>
      <c r="SWX236" s="188"/>
      <c r="SWY236" s="188"/>
      <c r="SWZ236" s="188"/>
      <c r="SXA236" s="188"/>
      <c r="SXB236" s="188"/>
      <c r="SXC236" s="188"/>
      <c r="SXD236" s="188"/>
      <c r="SXE236" s="188"/>
      <c r="SXF236" s="188"/>
      <c r="SXG236" s="188"/>
      <c r="SXH236" s="188"/>
      <c r="SXI236" s="188"/>
      <c r="SXJ236" s="188"/>
      <c r="SXK236" s="188"/>
      <c r="SXL236" s="188"/>
      <c r="SXM236" s="188"/>
      <c r="SXN236" s="188"/>
      <c r="SXO236" s="188"/>
      <c r="SXP236" s="188"/>
      <c r="SXQ236" s="188"/>
      <c r="SXR236" s="188"/>
      <c r="SXS236" s="188"/>
      <c r="SXT236" s="188"/>
      <c r="SXU236" s="188"/>
      <c r="SXV236" s="188"/>
      <c r="SXW236" s="188"/>
      <c r="SXX236" s="188"/>
      <c r="SXY236" s="188"/>
      <c r="SXZ236" s="188"/>
      <c r="SYA236" s="188"/>
      <c r="SYB236" s="188"/>
      <c r="SYC236" s="188"/>
      <c r="SYD236" s="188"/>
      <c r="SYE236" s="188"/>
      <c r="SYF236" s="188"/>
      <c r="SYG236" s="188"/>
      <c r="SYH236" s="188"/>
      <c r="SYI236" s="188"/>
      <c r="SYJ236" s="188"/>
      <c r="SYK236" s="188"/>
      <c r="SYL236" s="188"/>
      <c r="SYM236" s="188"/>
      <c r="SYN236" s="188"/>
      <c r="SYO236" s="188"/>
      <c r="SYP236" s="188"/>
      <c r="SYQ236" s="188"/>
      <c r="SYR236" s="188"/>
      <c r="SYS236" s="188"/>
      <c r="SYT236" s="188"/>
      <c r="SYU236" s="188"/>
      <c r="SYV236" s="188"/>
      <c r="SYW236" s="188"/>
      <c r="SYX236" s="188"/>
      <c r="SYY236" s="188"/>
      <c r="SYZ236" s="188"/>
      <c r="SZA236" s="188"/>
      <c r="SZB236" s="188"/>
      <c r="SZC236" s="188"/>
      <c r="SZD236" s="188"/>
      <c r="SZE236" s="188"/>
      <c r="SZF236" s="188"/>
      <c r="SZG236" s="188"/>
      <c r="SZH236" s="188"/>
      <c r="SZI236" s="188"/>
      <c r="SZJ236" s="188"/>
      <c r="SZK236" s="188"/>
      <c r="SZL236" s="188"/>
      <c r="SZM236" s="188"/>
      <c r="SZN236" s="188"/>
      <c r="SZO236" s="188"/>
      <c r="SZP236" s="188"/>
      <c r="SZQ236" s="188"/>
      <c r="SZR236" s="188"/>
      <c r="SZS236" s="188"/>
      <c r="SZT236" s="188"/>
      <c r="SZU236" s="188"/>
      <c r="SZV236" s="188"/>
      <c r="SZW236" s="188"/>
      <c r="SZX236" s="188"/>
      <c r="SZY236" s="188"/>
      <c r="SZZ236" s="188"/>
      <c r="TAA236" s="188"/>
      <c r="TAB236" s="188"/>
      <c r="TAC236" s="188"/>
      <c r="TAD236" s="188"/>
      <c r="TAE236" s="188"/>
      <c r="TAF236" s="188"/>
      <c r="TAG236" s="188"/>
      <c r="TAH236" s="188"/>
      <c r="TAI236" s="188"/>
      <c r="TAJ236" s="188"/>
      <c r="TAK236" s="188"/>
      <c r="TAL236" s="188"/>
      <c r="TAM236" s="188"/>
      <c r="TAN236" s="188"/>
      <c r="TAO236" s="188"/>
      <c r="TAP236" s="188"/>
      <c r="TAQ236" s="188"/>
      <c r="TAR236" s="188"/>
      <c r="TAS236" s="188"/>
      <c r="TAT236" s="188"/>
      <c r="TAU236" s="188"/>
      <c r="TAV236" s="188"/>
      <c r="TAW236" s="188"/>
      <c r="TAX236" s="188"/>
      <c r="TAY236" s="188"/>
      <c r="TAZ236" s="188"/>
      <c r="TBA236" s="188"/>
      <c r="TBB236" s="188"/>
      <c r="TBC236" s="188"/>
      <c r="TBD236" s="188"/>
      <c r="TBE236" s="188"/>
      <c r="TBF236" s="188"/>
      <c r="TBG236" s="188"/>
      <c r="TBH236" s="188"/>
      <c r="TBI236" s="188"/>
      <c r="TBJ236" s="188"/>
      <c r="TBK236" s="188"/>
      <c r="TBL236" s="188"/>
      <c r="TBM236" s="188"/>
      <c r="TBN236" s="188"/>
      <c r="TBO236" s="188"/>
      <c r="TBP236" s="188"/>
      <c r="TBQ236" s="188"/>
      <c r="TBR236" s="188"/>
      <c r="TBS236" s="188"/>
      <c r="TBT236" s="188"/>
      <c r="TBU236" s="188"/>
      <c r="TBV236" s="188"/>
      <c r="TBW236" s="188"/>
      <c r="TBX236" s="188"/>
      <c r="TBY236" s="188"/>
      <c r="TBZ236" s="188"/>
      <c r="TCA236" s="188"/>
      <c r="TCB236" s="188"/>
      <c r="TCC236" s="188"/>
      <c r="TCD236" s="188"/>
      <c r="TCE236" s="188"/>
      <c r="TCF236" s="188"/>
      <c r="TCG236" s="188"/>
      <c r="TCH236" s="188"/>
      <c r="TCI236" s="188"/>
      <c r="TCJ236" s="188"/>
      <c r="TCK236" s="188"/>
      <c r="TCL236" s="188"/>
      <c r="TCM236" s="188"/>
      <c r="TCN236" s="188"/>
      <c r="TCO236" s="188"/>
      <c r="TCP236" s="188"/>
      <c r="TCQ236" s="188"/>
      <c r="TCR236" s="188"/>
      <c r="TCS236" s="188"/>
      <c r="TCT236" s="188"/>
      <c r="TCU236" s="188"/>
      <c r="TCV236" s="188"/>
      <c r="TCW236" s="188"/>
      <c r="TCX236" s="188"/>
      <c r="TCY236" s="188"/>
      <c r="TCZ236" s="188"/>
      <c r="TDA236" s="188"/>
      <c r="TDB236" s="188"/>
      <c r="TDC236" s="188"/>
      <c r="TDD236" s="188"/>
      <c r="TDE236" s="188"/>
      <c r="TDF236" s="188"/>
      <c r="TDG236" s="188"/>
      <c r="TDH236" s="188"/>
      <c r="TDI236" s="188"/>
      <c r="TDJ236" s="188"/>
      <c r="TDK236" s="188"/>
      <c r="TDL236" s="188"/>
      <c r="TDM236" s="188"/>
      <c r="TDN236" s="188"/>
      <c r="TDO236" s="188"/>
      <c r="TDP236" s="188"/>
      <c r="TDQ236" s="188"/>
      <c r="TDR236" s="188"/>
      <c r="TDS236" s="188"/>
      <c r="TDT236" s="188"/>
      <c r="TDU236" s="188"/>
      <c r="TDV236" s="188"/>
      <c r="TDW236" s="188"/>
      <c r="TDX236" s="188"/>
      <c r="TDY236" s="188"/>
      <c r="TDZ236" s="188"/>
      <c r="TEA236" s="188"/>
      <c r="TEB236" s="188"/>
      <c r="TEC236" s="188"/>
      <c r="TED236" s="188"/>
      <c r="TEE236" s="188"/>
      <c r="TEF236" s="188"/>
      <c r="TEG236" s="188"/>
      <c r="TEH236" s="188"/>
      <c r="TEI236" s="188"/>
      <c r="TEJ236" s="188"/>
      <c r="TEK236" s="188"/>
      <c r="TEL236" s="188"/>
      <c r="TEM236" s="188"/>
      <c r="TEN236" s="188"/>
      <c r="TEO236" s="188"/>
      <c r="TEP236" s="188"/>
      <c r="TEQ236" s="188"/>
      <c r="TER236" s="188"/>
      <c r="TES236" s="188"/>
      <c r="TET236" s="188"/>
      <c r="TEU236" s="188"/>
      <c r="TEV236" s="188"/>
      <c r="TEW236" s="188"/>
      <c r="TEX236" s="188"/>
      <c r="TEY236" s="188"/>
      <c r="TEZ236" s="188"/>
      <c r="TFA236" s="188"/>
      <c r="TFB236" s="188"/>
      <c r="TFC236" s="188"/>
      <c r="TFD236" s="188"/>
      <c r="TFE236" s="188"/>
      <c r="TFF236" s="188"/>
      <c r="TFG236" s="188"/>
      <c r="TFH236" s="188"/>
      <c r="TFI236" s="188"/>
      <c r="TFJ236" s="188"/>
      <c r="TFK236" s="188"/>
      <c r="TFL236" s="188"/>
      <c r="TFM236" s="188"/>
      <c r="TFN236" s="188"/>
      <c r="TFO236" s="188"/>
      <c r="TFP236" s="188"/>
      <c r="TFQ236" s="188"/>
      <c r="TFR236" s="188"/>
      <c r="TFS236" s="188"/>
      <c r="TFT236" s="188"/>
      <c r="TFU236" s="188"/>
      <c r="TFV236" s="188"/>
      <c r="TFW236" s="188"/>
      <c r="TFX236" s="188"/>
      <c r="TFY236" s="188"/>
      <c r="TFZ236" s="188"/>
      <c r="TGA236" s="188"/>
      <c r="TGB236" s="188"/>
      <c r="TGC236" s="188"/>
      <c r="TGD236" s="188"/>
      <c r="TGE236" s="188"/>
      <c r="TGF236" s="188"/>
      <c r="TGG236" s="188"/>
      <c r="TGH236" s="188"/>
      <c r="TGI236" s="188"/>
      <c r="TGJ236" s="188"/>
      <c r="TGK236" s="188"/>
      <c r="TGL236" s="188"/>
      <c r="TGM236" s="188"/>
      <c r="TGN236" s="188"/>
      <c r="TGO236" s="188"/>
      <c r="TGP236" s="188"/>
      <c r="TGQ236" s="188"/>
      <c r="TGR236" s="188"/>
      <c r="TGS236" s="188"/>
      <c r="TGT236" s="188"/>
      <c r="TGU236" s="188"/>
      <c r="TGV236" s="188"/>
      <c r="TGW236" s="188"/>
      <c r="TGX236" s="188"/>
      <c r="TGY236" s="188"/>
      <c r="TGZ236" s="188"/>
      <c r="THA236" s="188"/>
      <c r="THB236" s="188"/>
      <c r="THC236" s="188"/>
      <c r="THD236" s="188"/>
      <c r="THE236" s="188"/>
      <c r="THF236" s="188"/>
      <c r="THG236" s="188"/>
      <c r="THH236" s="188"/>
      <c r="THI236" s="188"/>
      <c r="THJ236" s="188"/>
      <c r="THK236" s="188"/>
      <c r="THL236" s="188"/>
      <c r="THM236" s="188"/>
      <c r="THN236" s="188"/>
      <c r="THO236" s="188"/>
      <c r="THP236" s="188"/>
      <c r="THQ236" s="188"/>
      <c r="THR236" s="188"/>
      <c r="THS236" s="188"/>
      <c r="THT236" s="188"/>
      <c r="THU236" s="188"/>
      <c r="THV236" s="188"/>
      <c r="THW236" s="188"/>
      <c r="THX236" s="188"/>
      <c r="THY236" s="188"/>
      <c r="THZ236" s="188"/>
      <c r="TIA236" s="188"/>
      <c r="TIB236" s="188"/>
      <c r="TIC236" s="188"/>
      <c r="TID236" s="188"/>
      <c r="TIE236" s="188"/>
      <c r="TIF236" s="188"/>
      <c r="TIG236" s="188"/>
      <c r="TIH236" s="188"/>
      <c r="TII236" s="188"/>
      <c r="TIJ236" s="188"/>
      <c r="TIK236" s="188"/>
      <c r="TIL236" s="188"/>
      <c r="TIM236" s="188"/>
      <c r="TIN236" s="188"/>
      <c r="TIO236" s="188"/>
      <c r="TIP236" s="188"/>
      <c r="TIQ236" s="188"/>
      <c r="TIR236" s="188"/>
      <c r="TIS236" s="188"/>
      <c r="TIT236" s="188"/>
      <c r="TIU236" s="188"/>
      <c r="TIV236" s="188"/>
      <c r="TIW236" s="188"/>
      <c r="TIX236" s="188"/>
      <c r="TIY236" s="188"/>
      <c r="TIZ236" s="188"/>
      <c r="TJA236" s="188"/>
      <c r="TJB236" s="188"/>
      <c r="TJC236" s="188"/>
      <c r="TJD236" s="188"/>
      <c r="TJE236" s="188"/>
      <c r="TJF236" s="188"/>
      <c r="TJG236" s="188"/>
      <c r="TJH236" s="188"/>
      <c r="TJI236" s="188"/>
      <c r="TJJ236" s="188"/>
      <c r="TJK236" s="188"/>
      <c r="TJL236" s="188"/>
      <c r="TJM236" s="188"/>
      <c r="TJN236" s="188"/>
      <c r="TJO236" s="188"/>
      <c r="TJP236" s="188"/>
      <c r="TJQ236" s="188"/>
      <c r="TJR236" s="188"/>
      <c r="TJS236" s="188"/>
      <c r="TJT236" s="188"/>
      <c r="TJU236" s="188"/>
      <c r="TJV236" s="188"/>
      <c r="TJW236" s="188"/>
      <c r="TJX236" s="188"/>
      <c r="TJY236" s="188"/>
      <c r="TJZ236" s="188"/>
      <c r="TKA236" s="188"/>
      <c r="TKB236" s="188"/>
      <c r="TKC236" s="188"/>
      <c r="TKD236" s="188"/>
      <c r="TKE236" s="188"/>
      <c r="TKF236" s="188"/>
      <c r="TKG236" s="188"/>
      <c r="TKH236" s="188"/>
      <c r="TKI236" s="188"/>
      <c r="TKJ236" s="188"/>
      <c r="TKK236" s="188"/>
      <c r="TKL236" s="188"/>
      <c r="TKM236" s="188"/>
      <c r="TKN236" s="188"/>
      <c r="TKO236" s="188"/>
      <c r="TKP236" s="188"/>
      <c r="TKQ236" s="188"/>
      <c r="TKR236" s="188"/>
      <c r="TKS236" s="188"/>
      <c r="TKT236" s="188"/>
      <c r="TKU236" s="188"/>
      <c r="TKV236" s="188"/>
      <c r="TKW236" s="188"/>
      <c r="TKX236" s="188"/>
      <c r="TKY236" s="188"/>
      <c r="TKZ236" s="188"/>
      <c r="TLA236" s="188"/>
      <c r="TLB236" s="188"/>
      <c r="TLC236" s="188"/>
      <c r="TLD236" s="188"/>
      <c r="TLE236" s="188"/>
      <c r="TLF236" s="188"/>
      <c r="TLG236" s="188"/>
      <c r="TLH236" s="188"/>
      <c r="TLI236" s="188"/>
      <c r="TLJ236" s="188"/>
      <c r="TLK236" s="188"/>
      <c r="TLL236" s="188"/>
      <c r="TLM236" s="188"/>
      <c r="TLN236" s="188"/>
      <c r="TLO236" s="188"/>
      <c r="TLP236" s="188"/>
      <c r="TLQ236" s="188"/>
      <c r="TLR236" s="188"/>
      <c r="TLS236" s="188"/>
      <c r="TLT236" s="188"/>
      <c r="TLU236" s="188"/>
      <c r="TLV236" s="188"/>
      <c r="TLW236" s="188"/>
      <c r="TLX236" s="188"/>
      <c r="TLY236" s="188"/>
      <c r="TLZ236" s="188"/>
      <c r="TMA236" s="188"/>
      <c r="TMB236" s="188"/>
      <c r="TMC236" s="188"/>
      <c r="TMD236" s="188"/>
      <c r="TME236" s="188"/>
      <c r="TMF236" s="188"/>
      <c r="TMG236" s="188"/>
      <c r="TMH236" s="188"/>
      <c r="TMI236" s="188"/>
      <c r="TMJ236" s="188"/>
      <c r="TMK236" s="188"/>
      <c r="TML236" s="188"/>
      <c r="TMM236" s="188"/>
      <c r="TMN236" s="188"/>
      <c r="TMO236" s="188"/>
      <c r="TMP236" s="188"/>
      <c r="TMQ236" s="188"/>
      <c r="TMR236" s="188"/>
      <c r="TMS236" s="188"/>
      <c r="TMT236" s="188"/>
      <c r="TMU236" s="188"/>
      <c r="TMV236" s="188"/>
      <c r="TMW236" s="188"/>
      <c r="TMX236" s="188"/>
      <c r="TMY236" s="188"/>
      <c r="TMZ236" s="188"/>
      <c r="TNA236" s="188"/>
      <c r="TNB236" s="188"/>
      <c r="TNC236" s="188"/>
      <c r="TND236" s="188"/>
      <c r="TNE236" s="188"/>
      <c r="TNF236" s="188"/>
      <c r="TNG236" s="188"/>
      <c r="TNH236" s="188"/>
      <c r="TNI236" s="188"/>
      <c r="TNJ236" s="188"/>
      <c r="TNK236" s="188"/>
      <c r="TNL236" s="188"/>
      <c r="TNM236" s="188"/>
      <c r="TNN236" s="188"/>
      <c r="TNO236" s="188"/>
      <c r="TNP236" s="188"/>
      <c r="TNQ236" s="188"/>
      <c r="TNR236" s="188"/>
      <c r="TNS236" s="188"/>
      <c r="TNT236" s="188"/>
      <c r="TNU236" s="188"/>
      <c r="TNV236" s="188"/>
      <c r="TNW236" s="188"/>
      <c r="TNX236" s="188"/>
      <c r="TNY236" s="188"/>
      <c r="TNZ236" s="188"/>
      <c r="TOA236" s="188"/>
      <c r="TOB236" s="188"/>
      <c r="TOC236" s="188"/>
      <c r="TOD236" s="188"/>
      <c r="TOE236" s="188"/>
      <c r="TOF236" s="188"/>
      <c r="TOG236" s="188"/>
      <c r="TOH236" s="188"/>
      <c r="TOI236" s="188"/>
      <c r="TOJ236" s="188"/>
      <c r="TOK236" s="188"/>
      <c r="TOL236" s="188"/>
      <c r="TOM236" s="188"/>
      <c r="TON236" s="188"/>
      <c r="TOO236" s="188"/>
      <c r="TOP236" s="188"/>
      <c r="TOQ236" s="188"/>
      <c r="TOR236" s="188"/>
      <c r="TOS236" s="188"/>
      <c r="TOT236" s="188"/>
      <c r="TOU236" s="188"/>
      <c r="TOV236" s="188"/>
      <c r="TOW236" s="188"/>
      <c r="TOX236" s="188"/>
      <c r="TOY236" s="188"/>
      <c r="TOZ236" s="188"/>
      <c r="TPA236" s="188"/>
      <c r="TPB236" s="188"/>
      <c r="TPC236" s="188"/>
      <c r="TPD236" s="188"/>
      <c r="TPE236" s="188"/>
      <c r="TPF236" s="188"/>
      <c r="TPG236" s="188"/>
      <c r="TPH236" s="188"/>
      <c r="TPI236" s="188"/>
      <c r="TPJ236" s="188"/>
      <c r="TPK236" s="188"/>
      <c r="TPL236" s="188"/>
      <c r="TPM236" s="188"/>
      <c r="TPN236" s="188"/>
      <c r="TPO236" s="188"/>
      <c r="TPP236" s="188"/>
      <c r="TPQ236" s="188"/>
      <c r="TPR236" s="188"/>
      <c r="TPS236" s="188"/>
      <c r="TPT236" s="188"/>
      <c r="TPU236" s="188"/>
      <c r="TPV236" s="188"/>
      <c r="TPW236" s="188"/>
      <c r="TPX236" s="188"/>
      <c r="TPY236" s="188"/>
      <c r="TPZ236" s="188"/>
      <c r="TQA236" s="188"/>
      <c r="TQB236" s="188"/>
      <c r="TQC236" s="188"/>
      <c r="TQD236" s="188"/>
      <c r="TQE236" s="188"/>
      <c r="TQF236" s="188"/>
      <c r="TQG236" s="188"/>
      <c r="TQH236" s="188"/>
      <c r="TQI236" s="188"/>
      <c r="TQJ236" s="188"/>
      <c r="TQK236" s="188"/>
      <c r="TQL236" s="188"/>
      <c r="TQM236" s="188"/>
      <c r="TQN236" s="188"/>
      <c r="TQO236" s="188"/>
      <c r="TQP236" s="188"/>
      <c r="TQQ236" s="188"/>
      <c r="TQR236" s="188"/>
      <c r="TQS236" s="188"/>
      <c r="TQT236" s="188"/>
      <c r="TQU236" s="188"/>
      <c r="TQV236" s="188"/>
      <c r="TQW236" s="188"/>
      <c r="TQX236" s="188"/>
      <c r="TQY236" s="188"/>
      <c r="TQZ236" s="188"/>
      <c r="TRA236" s="188"/>
      <c r="TRB236" s="188"/>
      <c r="TRC236" s="188"/>
      <c r="TRD236" s="188"/>
      <c r="TRE236" s="188"/>
      <c r="TRF236" s="188"/>
      <c r="TRG236" s="188"/>
      <c r="TRH236" s="188"/>
      <c r="TRI236" s="188"/>
      <c r="TRJ236" s="188"/>
      <c r="TRK236" s="188"/>
      <c r="TRL236" s="188"/>
      <c r="TRM236" s="188"/>
      <c r="TRN236" s="188"/>
      <c r="TRO236" s="188"/>
      <c r="TRP236" s="188"/>
      <c r="TRQ236" s="188"/>
      <c r="TRR236" s="188"/>
      <c r="TRS236" s="188"/>
      <c r="TRT236" s="188"/>
      <c r="TRU236" s="188"/>
      <c r="TRV236" s="188"/>
      <c r="TRW236" s="188"/>
      <c r="TRX236" s="188"/>
      <c r="TRY236" s="188"/>
      <c r="TRZ236" s="188"/>
      <c r="TSA236" s="188"/>
      <c r="TSB236" s="188"/>
      <c r="TSC236" s="188"/>
      <c r="TSD236" s="188"/>
      <c r="TSE236" s="188"/>
      <c r="TSF236" s="188"/>
      <c r="TSG236" s="188"/>
      <c r="TSH236" s="188"/>
      <c r="TSI236" s="188"/>
      <c r="TSJ236" s="188"/>
      <c r="TSK236" s="188"/>
      <c r="TSL236" s="188"/>
      <c r="TSM236" s="188"/>
      <c r="TSN236" s="188"/>
      <c r="TSO236" s="188"/>
      <c r="TSP236" s="188"/>
      <c r="TSQ236" s="188"/>
      <c r="TSR236" s="188"/>
      <c r="TSS236" s="188"/>
      <c r="TST236" s="188"/>
      <c r="TSU236" s="188"/>
      <c r="TSV236" s="188"/>
      <c r="TSW236" s="188"/>
      <c r="TSX236" s="188"/>
      <c r="TSY236" s="188"/>
      <c r="TSZ236" s="188"/>
      <c r="TTA236" s="188"/>
      <c r="TTB236" s="188"/>
      <c r="TTC236" s="188"/>
      <c r="TTD236" s="188"/>
      <c r="TTE236" s="188"/>
      <c r="TTF236" s="188"/>
      <c r="TTG236" s="188"/>
      <c r="TTH236" s="188"/>
      <c r="TTI236" s="188"/>
      <c r="TTJ236" s="188"/>
      <c r="TTK236" s="188"/>
      <c r="TTL236" s="188"/>
      <c r="TTM236" s="188"/>
      <c r="TTN236" s="188"/>
      <c r="TTO236" s="188"/>
      <c r="TTP236" s="188"/>
      <c r="TTQ236" s="188"/>
      <c r="TTR236" s="188"/>
      <c r="TTS236" s="188"/>
      <c r="TTT236" s="188"/>
      <c r="TTU236" s="188"/>
      <c r="TTV236" s="188"/>
      <c r="TTW236" s="188"/>
      <c r="TTX236" s="188"/>
      <c r="TTY236" s="188"/>
      <c r="TTZ236" s="188"/>
      <c r="TUA236" s="188"/>
      <c r="TUB236" s="188"/>
      <c r="TUC236" s="188"/>
      <c r="TUD236" s="188"/>
      <c r="TUE236" s="188"/>
      <c r="TUF236" s="188"/>
      <c r="TUG236" s="188"/>
      <c r="TUH236" s="188"/>
      <c r="TUI236" s="188"/>
      <c r="TUJ236" s="188"/>
      <c r="TUK236" s="188"/>
      <c r="TUL236" s="188"/>
      <c r="TUM236" s="188"/>
      <c r="TUN236" s="188"/>
      <c r="TUO236" s="188"/>
      <c r="TUP236" s="188"/>
      <c r="TUQ236" s="188"/>
      <c r="TUR236" s="188"/>
      <c r="TUS236" s="188"/>
      <c r="TUT236" s="188"/>
      <c r="TUU236" s="188"/>
      <c r="TUV236" s="188"/>
      <c r="TUW236" s="188"/>
      <c r="TUX236" s="188"/>
      <c r="TUY236" s="188"/>
      <c r="TUZ236" s="188"/>
      <c r="TVA236" s="188"/>
      <c r="TVB236" s="188"/>
      <c r="TVC236" s="188"/>
      <c r="TVD236" s="188"/>
      <c r="TVE236" s="188"/>
      <c r="TVF236" s="188"/>
      <c r="TVG236" s="188"/>
      <c r="TVH236" s="188"/>
      <c r="TVI236" s="188"/>
      <c r="TVJ236" s="188"/>
      <c r="TVK236" s="188"/>
      <c r="TVL236" s="188"/>
      <c r="TVM236" s="188"/>
      <c r="TVN236" s="188"/>
      <c r="TVO236" s="188"/>
      <c r="TVP236" s="188"/>
      <c r="TVQ236" s="188"/>
      <c r="TVR236" s="188"/>
      <c r="TVS236" s="188"/>
      <c r="TVT236" s="188"/>
      <c r="TVU236" s="188"/>
      <c r="TVV236" s="188"/>
      <c r="TVW236" s="188"/>
      <c r="TVX236" s="188"/>
      <c r="TVY236" s="188"/>
      <c r="TVZ236" s="188"/>
      <c r="TWA236" s="188"/>
      <c r="TWB236" s="188"/>
      <c r="TWC236" s="188"/>
      <c r="TWD236" s="188"/>
      <c r="TWE236" s="188"/>
      <c r="TWF236" s="188"/>
      <c r="TWG236" s="188"/>
      <c r="TWH236" s="188"/>
      <c r="TWI236" s="188"/>
      <c r="TWJ236" s="188"/>
      <c r="TWK236" s="188"/>
      <c r="TWL236" s="188"/>
      <c r="TWM236" s="188"/>
      <c r="TWN236" s="188"/>
      <c r="TWO236" s="188"/>
      <c r="TWP236" s="188"/>
      <c r="TWQ236" s="188"/>
      <c r="TWR236" s="188"/>
      <c r="TWS236" s="188"/>
      <c r="TWT236" s="188"/>
      <c r="TWU236" s="188"/>
      <c r="TWV236" s="188"/>
      <c r="TWW236" s="188"/>
      <c r="TWX236" s="188"/>
      <c r="TWY236" s="188"/>
      <c r="TWZ236" s="188"/>
      <c r="TXA236" s="188"/>
      <c r="TXB236" s="188"/>
      <c r="TXC236" s="188"/>
      <c r="TXD236" s="188"/>
      <c r="TXE236" s="188"/>
      <c r="TXF236" s="188"/>
      <c r="TXG236" s="188"/>
      <c r="TXH236" s="188"/>
      <c r="TXI236" s="188"/>
      <c r="TXJ236" s="188"/>
      <c r="TXK236" s="188"/>
      <c r="TXL236" s="188"/>
      <c r="TXM236" s="188"/>
      <c r="TXN236" s="188"/>
      <c r="TXO236" s="188"/>
      <c r="TXP236" s="188"/>
      <c r="TXQ236" s="188"/>
      <c r="TXR236" s="188"/>
      <c r="TXS236" s="188"/>
      <c r="TXT236" s="188"/>
      <c r="TXU236" s="188"/>
      <c r="TXV236" s="188"/>
      <c r="TXW236" s="188"/>
      <c r="TXX236" s="188"/>
      <c r="TXY236" s="188"/>
      <c r="TXZ236" s="188"/>
      <c r="TYA236" s="188"/>
      <c r="TYB236" s="188"/>
      <c r="TYC236" s="188"/>
      <c r="TYD236" s="188"/>
      <c r="TYE236" s="188"/>
      <c r="TYF236" s="188"/>
      <c r="TYG236" s="188"/>
      <c r="TYH236" s="188"/>
      <c r="TYI236" s="188"/>
      <c r="TYJ236" s="188"/>
      <c r="TYK236" s="188"/>
      <c r="TYL236" s="188"/>
      <c r="TYM236" s="188"/>
      <c r="TYN236" s="188"/>
      <c r="TYO236" s="188"/>
      <c r="TYP236" s="188"/>
      <c r="TYQ236" s="188"/>
      <c r="TYR236" s="188"/>
      <c r="TYS236" s="188"/>
      <c r="TYT236" s="188"/>
      <c r="TYU236" s="188"/>
      <c r="TYV236" s="188"/>
      <c r="TYW236" s="188"/>
      <c r="TYX236" s="188"/>
      <c r="TYY236" s="188"/>
      <c r="TYZ236" s="188"/>
      <c r="TZA236" s="188"/>
      <c r="TZB236" s="188"/>
      <c r="TZC236" s="188"/>
      <c r="TZD236" s="188"/>
      <c r="TZE236" s="188"/>
      <c r="TZF236" s="188"/>
      <c r="TZG236" s="188"/>
      <c r="TZH236" s="188"/>
      <c r="TZI236" s="188"/>
      <c r="TZJ236" s="188"/>
      <c r="TZK236" s="188"/>
      <c r="TZL236" s="188"/>
      <c r="TZM236" s="188"/>
      <c r="TZN236" s="188"/>
      <c r="TZO236" s="188"/>
      <c r="TZP236" s="188"/>
      <c r="TZQ236" s="188"/>
      <c r="TZR236" s="188"/>
      <c r="TZS236" s="188"/>
      <c r="TZT236" s="188"/>
      <c r="TZU236" s="188"/>
      <c r="TZV236" s="188"/>
      <c r="TZW236" s="188"/>
      <c r="TZX236" s="188"/>
      <c r="TZY236" s="188"/>
      <c r="TZZ236" s="188"/>
      <c r="UAA236" s="188"/>
      <c r="UAB236" s="188"/>
      <c r="UAC236" s="188"/>
      <c r="UAD236" s="188"/>
      <c r="UAE236" s="188"/>
      <c r="UAF236" s="188"/>
      <c r="UAG236" s="188"/>
      <c r="UAH236" s="188"/>
      <c r="UAI236" s="188"/>
      <c r="UAJ236" s="188"/>
      <c r="UAK236" s="188"/>
      <c r="UAL236" s="188"/>
      <c r="UAM236" s="188"/>
      <c r="UAN236" s="188"/>
      <c r="UAO236" s="188"/>
      <c r="UAP236" s="188"/>
      <c r="UAQ236" s="188"/>
      <c r="UAR236" s="188"/>
      <c r="UAS236" s="188"/>
      <c r="UAT236" s="188"/>
      <c r="UAU236" s="188"/>
      <c r="UAV236" s="188"/>
      <c r="UAW236" s="188"/>
      <c r="UAX236" s="188"/>
      <c r="UAY236" s="188"/>
      <c r="UAZ236" s="188"/>
      <c r="UBA236" s="188"/>
      <c r="UBB236" s="188"/>
      <c r="UBC236" s="188"/>
      <c r="UBD236" s="188"/>
      <c r="UBE236" s="188"/>
      <c r="UBF236" s="188"/>
      <c r="UBG236" s="188"/>
      <c r="UBH236" s="188"/>
      <c r="UBI236" s="188"/>
      <c r="UBJ236" s="188"/>
      <c r="UBK236" s="188"/>
      <c r="UBL236" s="188"/>
      <c r="UBM236" s="188"/>
      <c r="UBN236" s="188"/>
      <c r="UBO236" s="188"/>
      <c r="UBP236" s="188"/>
      <c r="UBQ236" s="188"/>
      <c r="UBR236" s="188"/>
      <c r="UBS236" s="188"/>
      <c r="UBT236" s="188"/>
      <c r="UBU236" s="188"/>
      <c r="UBV236" s="188"/>
      <c r="UBW236" s="188"/>
      <c r="UBX236" s="188"/>
      <c r="UBY236" s="188"/>
      <c r="UBZ236" s="188"/>
      <c r="UCA236" s="188"/>
      <c r="UCB236" s="188"/>
      <c r="UCC236" s="188"/>
      <c r="UCD236" s="188"/>
      <c r="UCE236" s="188"/>
      <c r="UCF236" s="188"/>
      <c r="UCG236" s="188"/>
      <c r="UCH236" s="188"/>
      <c r="UCI236" s="188"/>
      <c r="UCJ236" s="188"/>
      <c r="UCK236" s="188"/>
      <c r="UCL236" s="188"/>
      <c r="UCM236" s="188"/>
      <c r="UCN236" s="188"/>
      <c r="UCO236" s="188"/>
      <c r="UCP236" s="188"/>
      <c r="UCQ236" s="188"/>
      <c r="UCR236" s="188"/>
      <c r="UCS236" s="188"/>
      <c r="UCT236" s="188"/>
      <c r="UCU236" s="188"/>
      <c r="UCV236" s="188"/>
      <c r="UCW236" s="188"/>
      <c r="UCX236" s="188"/>
      <c r="UCY236" s="188"/>
      <c r="UCZ236" s="188"/>
      <c r="UDA236" s="188"/>
      <c r="UDB236" s="188"/>
      <c r="UDC236" s="188"/>
      <c r="UDD236" s="188"/>
      <c r="UDE236" s="188"/>
      <c r="UDF236" s="188"/>
      <c r="UDG236" s="188"/>
      <c r="UDH236" s="188"/>
      <c r="UDI236" s="188"/>
      <c r="UDJ236" s="188"/>
      <c r="UDK236" s="188"/>
      <c r="UDL236" s="188"/>
      <c r="UDM236" s="188"/>
      <c r="UDN236" s="188"/>
      <c r="UDO236" s="188"/>
      <c r="UDP236" s="188"/>
      <c r="UDQ236" s="188"/>
      <c r="UDR236" s="188"/>
      <c r="UDS236" s="188"/>
      <c r="UDT236" s="188"/>
      <c r="UDU236" s="188"/>
      <c r="UDV236" s="188"/>
      <c r="UDW236" s="188"/>
      <c r="UDX236" s="188"/>
      <c r="UDY236" s="188"/>
      <c r="UDZ236" s="188"/>
      <c r="UEA236" s="188"/>
      <c r="UEB236" s="188"/>
      <c r="UEC236" s="188"/>
      <c r="UED236" s="188"/>
      <c r="UEE236" s="188"/>
      <c r="UEF236" s="188"/>
      <c r="UEG236" s="188"/>
      <c r="UEH236" s="188"/>
      <c r="UEI236" s="188"/>
      <c r="UEJ236" s="188"/>
      <c r="UEK236" s="188"/>
      <c r="UEL236" s="188"/>
      <c r="UEM236" s="188"/>
      <c r="UEN236" s="188"/>
      <c r="UEO236" s="188"/>
      <c r="UEP236" s="188"/>
      <c r="UEQ236" s="188"/>
      <c r="UER236" s="188"/>
      <c r="UES236" s="188"/>
      <c r="UET236" s="188"/>
      <c r="UEU236" s="188"/>
      <c r="UEV236" s="188"/>
      <c r="UEW236" s="188"/>
      <c r="UEX236" s="188"/>
      <c r="UEY236" s="188"/>
      <c r="UEZ236" s="188"/>
      <c r="UFA236" s="188"/>
      <c r="UFB236" s="188"/>
      <c r="UFC236" s="188"/>
      <c r="UFD236" s="188"/>
      <c r="UFE236" s="188"/>
      <c r="UFF236" s="188"/>
      <c r="UFG236" s="188"/>
      <c r="UFH236" s="188"/>
      <c r="UFI236" s="188"/>
      <c r="UFJ236" s="188"/>
      <c r="UFK236" s="188"/>
      <c r="UFL236" s="188"/>
      <c r="UFM236" s="188"/>
      <c r="UFN236" s="188"/>
      <c r="UFO236" s="188"/>
      <c r="UFP236" s="188"/>
      <c r="UFQ236" s="188"/>
      <c r="UFR236" s="188"/>
      <c r="UFS236" s="188"/>
      <c r="UFT236" s="188"/>
      <c r="UFU236" s="188"/>
      <c r="UFV236" s="188"/>
      <c r="UFW236" s="188"/>
      <c r="UFX236" s="188"/>
      <c r="UFY236" s="188"/>
      <c r="UFZ236" s="188"/>
      <c r="UGA236" s="188"/>
      <c r="UGB236" s="188"/>
      <c r="UGC236" s="188"/>
      <c r="UGD236" s="188"/>
      <c r="UGE236" s="188"/>
      <c r="UGF236" s="188"/>
      <c r="UGG236" s="188"/>
      <c r="UGH236" s="188"/>
      <c r="UGI236" s="188"/>
      <c r="UGJ236" s="188"/>
      <c r="UGK236" s="188"/>
      <c r="UGL236" s="188"/>
      <c r="UGM236" s="188"/>
      <c r="UGN236" s="188"/>
      <c r="UGO236" s="188"/>
      <c r="UGP236" s="188"/>
      <c r="UGQ236" s="188"/>
      <c r="UGR236" s="188"/>
      <c r="UGS236" s="188"/>
      <c r="UGT236" s="188"/>
      <c r="UGU236" s="188"/>
      <c r="UGV236" s="188"/>
      <c r="UGW236" s="188"/>
      <c r="UGX236" s="188"/>
      <c r="UGY236" s="188"/>
      <c r="UGZ236" s="188"/>
      <c r="UHA236" s="188"/>
      <c r="UHB236" s="188"/>
      <c r="UHC236" s="188"/>
      <c r="UHD236" s="188"/>
      <c r="UHE236" s="188"/>
      <c r="UHF236" s="188"/>
      <c r="UHG236" s="188"/>
      <c r="UHH236" s="188"/>
      <c r="UHI236" s="188"/>
      <c r="UHJ236" s="188"/>
      <c r="UHK236" s="188"/>
      <c r="UHL236" s="188"/>
      <c r="UHM236" s="188"/>
      <c r="UHN236" s="188"/>
      <c r="UHO236" s="188"/>
      <c r="UHP236" s="188"/>
      <c r="UHQ236" s="188"/>
      <c r="UHR236" s="188"/>
      <c r="UHS236" s="188"/>
      <c r="UHT236" s="188"/>
      <c r="UHU236" s="188"/>
      <c r="UHV236" s="188"/>
      <c r="UHW236" s="188"/>
      <c r="UHX236" s="188"/>
      <c r="UHY236" s="188"/>
      <c r="UHZ236" s="188"/>
      <c r="UIA236" s="188"/>
      <c r="UIB236" s="188"/>
      <c r="UIC236" s="188"/>
      <c r="UID236" s="188"/>
      <c r="UIE236" s="188"/>
      <c r="UIF236" s="188"/>
      <c r="UIG236" s="188"/>
      <c r="UIH236" s="188"/>
      <c r="UII236" s="188"/>
      <c r="UIJ236" s="188"/>
      <c r="UIK236" s="188"/>
      <c r="UIL236" s="188"/>
      <c r="UIM236" s="188"/>
      <c r="UIN236" s="188"/>
      <c r="UIO236" s="188"/>
      <c r="UIP236" s="188"/>
      <c r="UIQ236" s="188"/>
      <c r="UIR236" s="188"/>
      <c r="UIS236" s="188"/>
      <c r="UIT236" s="188"/>
      <c r="UIU236" s="188"/>
      <c r="UIV236" s="188"/>
      <c r="UIW236" s="188"/>
      <c r="UIX236" s="188"/>
      <c r="UIY236" s="188"/>
      <c r="UIZ236" s="188"/>
      <c r="UJA236" s="188"/>
      <c r="UJB236" s="188"/>
      <c r="UJC236" s="188"/>
      <c r="UJD236" s="188"/>
      <c r="UJE236" s="188"/>
      <c r="UJF236" s="188"/>
      <c r="UJG236" s="188"/>
      <c r="UJH236" s="188"/>
      <c r="UJI236" s="188"/>
      <c r="UJJ236" s="188"/>
      <c r="UJK236" s="188"/>
      <c r="UJL236" s="188"/>
      <c r="UJM236" s="188"/>
      <c r="UJN236" s="188"/>
      <c r="UJO236" s="188"/>
      <c r="UJP236" s="188"/>
      <c r="UJQ236" s="188"/>
      <c r="UJR236" s="188"/>
      <c r="UJS236" s="188"/>
      <c r="UJT236" s="188"/>
      <c r="UJU236" s="188"/>
      <c r="UJV236" s="188"/>
      <c r="UJW236" s="188"/>
      <c r="UJX236" s="188"/>
      <c r="UJY236" s="188"/>
      <c r="UJZ236" s="188"/>
      <c r="UKA236" s="188"/>
      <c r="UKB236" s="188"/>
      <c r="UKC236" s="188"/>
      <c r="UKD236" s="188"/>
      <c r="UKE236" s="188"/>
      <c r="UKF236" s="188"/>
      <c r="UKG236" s="188"/>
      <c r="UKH236" s="188"/>
      <c r="UKI236" s="188"/>
      <c r="UKJ236" s="188"/>
      <c r="UKK236" s="188"/>
      <c r="UKL236" s="188"/>
      <c r="UKM236" s="188"/>
      <c r="UKN236" s="188"/>
      <c r="UKO236" s="188"/>
      <c r="UKP236" s="188"/>
      <c r="UKQ236" s="188"/>
      <c r="UKR236" s="188"/>
      <c r="UKS236" s="188"/>
      <c r="UKT236" s="188"/>
      <c r="UKU236" s="188"/>
      <c r="UKV236" s="188"/>
      <c r="UKW236" s="188"/>
      <c r="UKX236" s="188"/>
      <c r="UKY236" s="188"/>
      <c r="UKZ236" s="188"/>
      <c r="ULA236" s="188"/>
      <c r="ULB236" s="188"/>
      <c r="ULC236" s="188"/>
      <c r="ULD236" s="188"/>
      <c r="ULE236" s="188"/>
      <c r="ULF236" s="188"/>
      <c r="ULG236" s="188"/>
      <c r="ULH236" s="188"/>
      <c r="ULI236" s="188"/>
      <c r="ULJ236" s="188"/>
      <c r="ULK236" s="188"/>
      <c r="ULL236" s="188"/>
      <c r="ULM236" s="188"/>
      <c r="ULN236" s="188"/>
      <c r="ULO236" s="188"/>
      <c r="ULP236" s="188"/>
      <c r="ULQ236" s="188"/>
      <c r="ULR236" s="188"/>
      <c r="ULS236" s="188"/>
      <c r="ULT236" s="188"/>
      <c r="ULU236" s="188"/>
      <c r="ULV236" s="188"/>
      <c r="ULW236" s="188"/>
      <c r="ULX236" s="188"/>
      <c r="ULY236" s="188"/>
      <c r="ULZ236" s="188"/>
      <c r="UMA236" s="188"/>
      <c r="UMB236" s="188"/>
      <c r="UMC236" s="188"/>
      <c r="UMD236" s="188"/>
      <c r="UME236" s="188"/>
      <c r="UMF236" s="188"/>
      <c r="UMG236" s="188"/>
      <c r="UMH236" s="188"/>
      <c r="UMI236" s="188"/>
      <c r="UMJ236" s="188"/>
      <c r="UMK236" s="188"/>
      <c r="UML236" s="188"/>
      <c r="UMM236" s="188"/>
      <c r="UMN236" s="188"/>
      <c r="UMO236" s="188"/>
      <c r="UMP236" s="188"/>
      <c r="UMQ236" s="188"/>
      <c r="UMR236" s="188"/>
      <c r="UMS236" s="188"/>
      <c r="UMT236" s="188"/>
      <c r="UMU236" s="188"/>
      <c r="UMV236" s="188"/>
      <c r="UMW236" s="188"/>
      <c r="UMX236" s="188"/>
      <c r="UMY236" s="188"/>
      <c r="UMZ236" s="188"/>
      <c r="UNA236" s="188"/>
      <c r="UNB236" s="188"/>
      <c r="UNC236" s="188"/>
      <c r="UND236" s="188"/>
      <c r="UNE236" s="188"/>
      <c r="UNF236" s="188"/>
      <c r="UNG236" s="188"/>
      <c r="UNH236" s="188"/>
      <c r="UNI236" s="188"/>
      <c r="UNJ236" s="188"/>
      <c r="UNK236" s="188"/>
      <c r="UNL236" s="188"/>
      <c r="UNM236" s="188"/>
      <c r="UNN236" s="188"/>
      <c r="UNO236" s="188"/>
      <c r="UNP236" s="188"/>
      <c r="UNQ236" s="188"/>
      <c r="UNR236" s="188"/>
      <c r="UNS236" s="188"/>
      <c r="UNT236" s="188"/>
      <c r="UNU236" s="188"/>
      <c r="UNV236" s="188"/>
      <c r="UNW236" s="188"/>
      <c r="UNX236" s="188"/>
      <c r="UNY236" s="188"/>
      <c r="UNZ236" s="188"/>
      <c r="UOA236" s="188"/>
      <c r="UOB236" s="188"/>
      <c r="UOC236" s="188"/>
      <c r="UOD236" s="188"/>
      <c r="UOE236" s="188"/>
      <c r="UOF236" s="188"/>
      <c r="UOG236" s="188"/>
      <c r="UOH236" s="188"/>
      <c r="UOI236" s="188"/>
      <c r="UOJ236" s="188"/>
      <c r="UOK236" s="188"/>
      <c r="UOL236" s="188"/>
      <c r="UOM236" s="188"/>
      <c r="UON236" s="188"/>
      <c r="UOO236" s="188"/>
      <c r="UOP236" s="188"/>
      <c r="UOQ236" s="188"/>
      <c r="UOR236" s="188"/>
      <c r="UOS236" s="188"/>
      <c r="UOT236" s="188"/>
      <c r="UOU236" s="188"/>
      <c r="UOV236" s="188"/>
      <c r="UOW236" s="188"/>
      <c r="UOX236" s="188"/>
      <c r="UOY236" s="188"/>
      <c r="UOZ236" s="188"/>
      <c r="UPA236" s="188"/>
      <c r="UPB236" s="188"/>
      <c r="UPC236" s="188"/>
      <c r="UPD236" s="188"/>
      <c r="UPE236" s="188"/>
      <c r="UPF236" s="188"/>
      <c r="UPG236" s="188"/>
      <c r="UPH236" s="188"/>
      <c r="UPI236" s="188"/>
      <c r="UPJ236" s="188"/>
      <c r="UPK236" s="188"/>
      <c r="UPL236" s="188"/>
      <c r="UPM236" s="188"/>
      <c r="UPN236" s="188"/>
      <c r="UPO236" s="188"/>
      <c r="UPP236" s="188"/>
      <c r="UPQ236" s="188"/>
      <c r="UPR236" s="188"/>
      <c r="UPS236" s="188"/>
      <c r="UPT236" s="188"/>
      <c r="UPU236" s="188"/>
      <c r="UPV236" s="188"/>
      <c r="UPW236" s="188"/>
      <c r="UPX236" s="188"/>
      <c r="UPY236" s="188"/>
      <c r="UPZ236" s="188"/>
      <c r="UQA236" s="188"/>
      <c r="UQB236" s="188"/>
      <c r="UQC236" s="188"/>
      <c r="UQD236" s="188"/>
      <c r="UQE236" s="188"/>
      <c r="UQF236" s="188"/>
      <c r="UQG236" s="188"/>
      <c r="UQH236" s="188"/>
      <c r="UQI236" s="188"/>
      <c r="UQJ236" s="188"/>
      <c r="UQK236" s="188"/>
      <c r="UQL236" s="188"/>
      <c r="UQM236" s="188"/>
      <c r="UQN236" s="188"/>
      <c r="UQO236" s="188"/>
      <c r="UQP236" s="188"/>
      <c r="UQQ236" s="188"/>
      <c r="UQR236" s="188"/>
      <c r="UQS236" s="188"/>
      <c r="UQT236" s="188"/>
      <c r="UQU236" s="188"/>
      <c r="UQV236" s="188"/>
      <c r="UQW236" s="188"/>
      <c r="UQX236" s="188"/>
      <c r="UQY236" s="188"/>
      <c r="UQZ236" s="188"/>
      <c r="URA236" s="188"/>
      <c r="URB236" s="188"/>
      <c r="URC236" s="188"/>
      <c r="URD236" s="188"/>
      <c r="URE236" s="188"/>
      <c r="URF236" s="188"/>
      <c r="URG236" s="188"/>
      <c r="URH236" s="188"/>
      <c r="URI236" s="188"/>
      <c r="URJ236" s="188"/>
      <c r="URK236" s="188"/>
      <c r="URL236" s="188"/>
      <c r="URM236" s="188"/>
      <c r="URN236" s="188"/>
      <c r="URO236" s="188"/>
      <c r="URP236" s="188"/>
      <c r="URQ236" s="188"/>
      <c r="URR236" s="188"/>
      <c r="URS236" s="188"/>
      <c r="URT236" s="188"/>
      <c r="URU236" s="188"/>
      <c r="URV236" s="188"/>
      <c r="URW236" s="188"/>
      <c r="URX236" s="188"/>
      <c r="URY236" s="188"/>
      <c r="URZ236" s="188"/>
      <c r="USA236" s="188"/>
      <c r="USB236" s="188"/>
      <c r="USC236" s="188"/>
      <c r="USD236" s="188"/>
      <c r="USE236" s="188"/>
      <c r="USF236" s="188"/>
      <c r="USG236" s="188"/>
      <c r="USH236" s="188"/>
      <c r="USI236" s="188"/>
      <c r="USJ236" s="188"/>
      <c r="USK236" s="188"/>
      <c r="USL236" s="188"/>
      <c r="USM236" s="188"/>
      <c r="USN236" s="188"/>
      <c r="USO236" s="188"/>
      <c r="USP236" s="188"/>
      <c r="USQ236" s="188"/>
      <c r="USR236" s="188"/>
      <c r="USS236" s="188"/>
      <c r="UST236" s="188"/>
      <c r="USU236" s="188"/>
      <c r="USV236" s="188"/>
      <c r="USW236" s="188"/>
      <c r="USX236" s="188"/>
      <c r="USY236" s="188"/>
      <c r="USZ236" s="188"/>
      <c r="UTA236" s="188"/>
      <c r="UTB236" s="188"/>
      <c r="UTC236" s="188"/>
      <c r="UTD236" s="188"/>
      <c r="UTE236" s="188"/>
      <c r="UTF236" s="188"/>
      <c r="UTG236" s="188"/>
      <c r="UTH236" s="188"/>
      <c r="UTI236" s="188"/>
      <c r="UTJ236" s="188"/>
      <c r="UTK236" s="188"/>
      <c r="UTL236" s="188"/>
      <c r="UTM236" s="188"/>
      <c r="UTN236" s="188"/>
      <c r="UTO236" s="188"/>
      <c r="UTP236" s="188"/>
      <c r="UTQ236" s="188"/>
      <c r="UTR236" s="188"/>
      <c r="UTS236" s="188"/>
      <c r="UTT236" s="188"/>
      <c r="UTU236" s="188"/>
      <c r="UTV236" s="188"/>
      <c r="UTW236" s="188"/>
      <c r="UTX236" s="188"/>
      <c r="UTY236" s="188"/>
      <c r="UTZ236" s="188"/>
      <c r="UUA236" s="188"/>
      <c r="UUB236" s="188"/>
      <c r="UUC236" s="188"/>
      <c r="UUD236" s="188"/>
      <c r="UUE236" s="188"/>
      <c r="UUF236" s="188"/>
      <c r="UUG236" s="188"/>
      <c r="UUH236" s="188"/>
      <c r="UUI236" s="188"/>
      <c r="UUJ236" s="188"/>
      <c r="UUK236" s="188"/>
      <c r="UUL236" s="188"/>
      <c r="UUM236" s="188"/>
      <c r="UUN236" s="188"/>
      <c r="UUO236" s="188"/>
      <c r="UUP236" s="188"/>
      <c r="UUQ236" s="188"/>
      <c r="UUR236" s="188"/>
      <c r="UUS236" s="188"/>
      <c r="UUT236" s="188"/>
      <c r="UUU236" s="188"/>
      <c r="UUV236" s="188"/>
      <c r="UUW236" s="188"/>
      <c r="UUX236" s="188"/>
      <c r="UUY236" s="188"/>
      <c r="UUZ236" s="188"/>
      <c r="UVA236" s="188"/>
      <c r="UVB236" s="188"/>
      <c r="UVC236" s="188"/>
      <c r="UVD236" s="188"/>
      <c r="UVE236" s="188"/>
      <c r="UVF236" s="188"/>
      <c r="UVG236" s="188"/>
      <c r="UVH236" s="188"/>
      <c r="UVI236" s="188"/>
      <c r="UVJ236" s="188"/>
      <c r="UVK236" s="188"/>
      <c r="UVL236" s="188"/>
      <c r="UVM236" s="188"/>
      <c r="UVN236" s="188"/>
      <c r="UVO236" s="188"/>
      <c r="UVP236" s="188"/>
      <c r="UVQ236" s="188"/>
      <c r="UVR236" s="188"/>
      <c r="UVS236" s="188"/>
      <c r="UVT236" s="188"/>
      <c r="UVU236" s="188"/>
      <c r="UVV236" s="188"/>
      <c r="UVW236" s="188"/>
      <c r="UVX236" s="188"/>
      <c r="UVY236" s="188"/>
      <c r="UVZ236" s="188"/>
      <c r="UWA236" s="188"/>
      <c r="UWB236" s="188"/>
      <c r="UWC236" s="188"/>
      <c r="UWD236" s="188"/>
      <c r="UWE236" s="188"/>
      <c r="UWF236" s="188"/>
      <c r="UWG236" s="188"/>
      <c r="UWH236" s="188"/>
      <c r="UWI236" s="188"/>
      <c r="UWJ236" s="188"/>
      <c r="UWK236" s="188"/>
      <c r="UWL236" s="188"/>
      <c r="UWM236" s="188"/>
      <c r="UWN236" s="188"/>
      <c r="UWO236" s="188"/>
      <c r="UWP236" s="188"/>
      <c r="UWQ236" s="188"/>
      <c r="UWR236" s="188"/>
      <c r="UWS236" s="188"/>
      <c r="UWT236" s="188"/>
      <c r="UWU236" s="188"/>
      <c r="UWV236" s="188"/>
      <c r="UWW236" s="188"/>
      <c r="UWX236" s="188"/>
      <c r="UWY236" s="188"/>
      <c r="UWZ236" s="188"/>
      <c r="UXA236" s="188"/>
      <c r="UXB236" s="188"/>
      <c r="UXC236" s="188"/>
      <c r="UXD236" s="188"/>
      <c r="UXE236" s="188"/>
      <c r="UXF236" s="188"/>
      <c r="UXG236" s="188"/>
      <c r="UXH236" s="188"/>
      <c r="UXI236" s="188"/>
      <c r="UXJ236" s="188"/>
      <c r="UXK236" s="188"/>
      <c r="UXL236" s="188"/>
      <c r="UXM236" s="188"/>
      <c r="UXN236" s="188"/>
      <c r="UXO236" s="188"/>
      <c r="UXP236" s="188"/>
      <c r="UXQ236" s="188"/>
      <c r="UXR236" s="188"/>
      <c r="UXS236" s="188"/>
      <c r="UXT236" s="188"/>
      <c r="UXU236" s="188"/>
      <c r="UXV236" s="188"/>
      <c r="UXW236" s="188"/>
      <c r="UXX236" s="188"/>
      <c r="UXY236" s="188"/>
      <c r="UXZ236" s="188"/>
      <c r="UYA236" s="188"/>
      <c r="UYB236" s="188"/>
      <c r="UYC236" s="188"/>
      <c r="UYD236" s="188"/>
      <c r="UYE236" s="188"/>
      <c r="UYF236" s="188"/>
      <c r="UYG236" s="188"/>
      <c r="UYH236" s="188"/>
      <c r="UYI236" s="188"/>
      <c r="UYJ236" s="188"/>
      <c r="UYK236" s="188"/>
      <c r="UYL236" s="188"/>
      <c r="UYM236" s="188"/>
      <c r="UYN236" s="188"/>
      <c r="UYO236" s="188"/>
      <c r="UYP236" s="188"/>
      <c r="UYQ236" s="188"/>
      <c r="UYR236" s="188"/>
      <c r="UYS236" s="188"/>
      <c r="UYT236" s="188"/>
      <c r="UYU236" s="188"/>
      <c r="UYV236" s="188"/>
      <c r="UYW236" s="188"/>
      <c r="UYX236" s="188"/>
      <c r="UYY236" s="188"/>
      <c r="UYZ236" s="188"/>
      <c r="UZA236" s="188"/>
      <c r="UZB236" s="188"/>
      <c r="UZC236" s="188"/>
      <c r="UZD236" s="188"/>
      <c r="UZE236" s="188"/>
      <c r="UZF236" s="188"/>
      <c r="UZG236" s="188"/>
      <c r="UZH236" s="188"/>
      <c r="UZI236" s="188"/>
      <c r="UZJ236" s="188"/>
      <c r="UZK236" s="188"/>
      <c r="UZL236" s="188"/>
      <c r="UZM236" s="188"/>
      <c r="UZN236" s="188"/>
      <c r="UZO236" s="188"/>
      <c r="UZP236" s="188"/>
      <c r="UZQ236" s="188"/>
      <c r="UZR236" s="188"/>
      <c r="UZS236" s="188"/>
      <c r="UZT236" s="188"/>
      <c r="UZU236" s="188"/>
      <c r="UZV236" s="188"/>
      <c r="UZW236" s="188"/>
      <c r="UZX236" s="188"/>
      <c r="UZY236" s="188"/>
      <c r="UZZ236" s="188"/>
      <c r="VAA236" s="188"/>
      <c r="VAB236" s="188"/>
      <c r="VAC236" s="188"/>
      <c r="VAD236" s="188"/>
      <c r="VAE236" s="188"/>
      <c r="VAF236" s="188"/>
      <c r="VAG236" s="188"/>
      <c r="VAH236" s="188"/>
      <c r="VAI236" s="188"/>
      <c r="VAJ236" s="188"/>
      <c r="VAK236" s="188"/>
      <c r="VAL236" s="188"/>
      <c r="VAM236" s="188"/>
      <c r="VAN236" s="188"/>
      <c r="VAO236" s="188"/>
      <c r="VAP236" s="188"/>
      <c r="VAQ236" s="188"/>
      <c r="VAR236" s="188"/>
      <c r="VAS236" s="188"/>
      <c r="VAT236" s="188"/>
      <c r="VAU236" s="188"/>
      <c r="VAV236" s="188"/>
      <c r="VAW236" s="188"/>
      <c r="VAX236" s="188"/>
      <c r="VAY236" s="188"/>
      <c r="VAZ236" s="188"/>
      <c r="VBA236" s="188"/>
      <c r="VBB236" s="188"/>
      <c r="VBC236" s="188"/>
      <c r="VBD236" s="188"/>
      <c r="VBE236" s="188"/>
      <c r="VBF236" s="188"/>
      <c r="VBG236" s="188"/>
      <c r="VBH236" s="188"/>
      <c r="VBI236" s="188"/>
      <c r="VBJ236" s="188"/>
      <c r="VBK236" s="188"/>
      <c r="VBL236" s="188"/>
      <c r="VBM236" s="188"/>
      <c r="VBN236" s="188"/>
      <c r="VBO236" s="188"/>
      <c r="VBP236" s="188"/>
      <c r="VBQ236" s="188"/>
      <c r="VBR236" s="188"/>
      <c r="VBS236" s="188"/>
      <c r="VBT236" s="188"/>
      <c r="VBU236" s="188"/>
      <c r="VBV236" s="188"/>
      <c r="VBW236" s="188"/>
      <c r="VBX236" s="188"/>
      <c r="VBY236" s="188"/>
      <c r="VBZ236" s="188"/>
      <c r="VCA236" s="188"/>
      <c r="VCB236" s="188"/>
      <c r="VCC236" s="188"/>
      <c r="VCD236" s="188"/>
      <c r="VCE236" s="188"/>
      <c r="VCF236" s="188"/>
      <c r="VCG236" s="188"/>
      <c r="VCH236" s="188"/>
      <c r="VCI236" s="188"/>
      <c r="VCJ236" s="188"/>
      <c r="VCK236" s="188"/>
      <c r="VCL236" s="188"/>
      <c r="VCM236" s="188"/>
      <c r="VCN236" s="188"/>
      <c r="VCO236" s="188"/>
      <c r="VCP236" s="188"/>
      <c r="VCQ236" s="188"/>
      <c r="VCR236" s="188"/>
      <c r="VCS236" s="188"/>
      <c r="VCT236" s="188"/>
      <c r="VCU236" s="188"/>
      <c r="VCV236" s="188"/>
      <c r="VCW236" s="188"/>
      <c r="VCX236" s="188"/>
      <c r="VCY236" s="188"/>
      <c r="VCZ236" s="188"/>
      <c r="VDA236" s="188"/>
      <c r="VDB236" s="188"/>
      <c r="VDC236" s="188"/>
      <c r="VDD236" s="188"/>
      <c r="VDE236" s="188"/>
      <c r="VDF236" s="188"/>
      <c r="VDG236" s="188"/>
      <c r="VDH236" s="188"/>
      <c r="VDI236" s="188"/>
      <c r="VDJ236" s="188"/>
      <c r="VDK236" s="188"/>
      <c r="VDL236" s="188"/>
      <c r="VDM236" s="188"/>
      <c r="VDN236" s="188"/>
      <c r="VDO236" s="188"/>
      <c r="VDP236" s="188"/>
      <c r="VDQ236" s="188"/>
      <c r="VDR236" s="188"/>
      <c r="VDS236" s="188"/>
      <c r="VDT236" s="188"/>
      <c r="VDU236" s="188"/>
      <c r="VDV236" s="188"/>
      <c r="VDW236" s="188"/>
      <c r="VDX236" s="188"/>
      <c r="VDY236" s="188"/>
      <c r="VDZ236" s="188"/>
      <c r="VEA236" s="188"/>
      <c r="VEB236" s="188"/>
      <c r="VEC236" s="188"/>
      <c r="VED236" s="188"/>
      <c r="VEE236" s="188"/>
      <c r="VEF236" s="188"/>
      <c r="VEG236" s="188"/>
      <c r="VEH236" s="188"/>
      <c r="VEI236" s="188"/>
      <c r="VEJ236" s="188"/>
      <c r="VEK236" s="188"/>
      <c r="VEL236" s="188"/>
      <c r="VEM236" s="188"/>
      <c r="VEN236" s="188"/>
      <c r="VEO236" s="188"/>
      <c r="VEP236" s="188"/>
      <c r="VEQ236" s="188"/>
      <c r="VER236" s="188"/>
      <c r="VES236" s="188"/>
      <c r="VET236" s="188"/>
      <c r="VEU236" s="188"/>
      <c r="VEV236" s="188"/>
      <c r="VEW236" s="188"/>
      <c r="VEX236" s="188"/>
      <c r="VEY236" s="188"/>
      <c r="VEZ236" s="188"/>
      <c r="VFA236" s="188"/>
      <c r="VFB236" s="188"/>
      <c r="VFC236" s="188"/>
      <c r="VFD236" s="188"/>
      <c r="VFE236" s="188"/>
      <c r="VFF236" s="188"/>
      <c r="VFG236" s="188"/>
      <c r="VFH236" s="188"/>
      <c r="VFI236" s="188"/>
      <c r="VFJ236" s="188"/>
      <c r="VFK236" s="188"/>
      <c r="VFL236" s="188"/>
      <c r="VFM236" s="188"/>
      <c r="VFN236" s="188"/>
      <c r="VFO236" s="188"/>
      <c r="VFP236" s="188"/>
      <c r="VFQ236" s="188"/>
      <c r="VFR236" s="188"/>
      <c r="VFS236" s="188"/>
      <c r="VFT236" s="188"/>
      <c r="VFU236" s="188"/>
      <c r="VFV236" s="188"/>
      <c r="VFW236" s="188"/>
      <c r="VFX236" s="188"/>
      <c r="VFY236" s="188"/>
      <c r="VFZ236" s="188"/>
      <c r="VGA236" s="188"/>
      <c r="VGB236" s="188"/>
      <c r="VGC236" s="188"/>
      <c r="VGD236" s="188"/>
      <c r="VGE236" s="188"/>
      <c r="VGF236" s="188"/>
      <c r="VGG236" s="188"/>
      <c r="VGH236" s="188"/>
      <c r="VGI236" s="188"/>
      <c r="VGJ236" s="188"/>
      <c r="VGK236" s="188"/>
      <c r="VGL236" s="188"/>
      <c r="VGM236" s="188"/>
      <c r="VGN236" s="188"/>
      <c r="VGO236" s="188"/>
      <c r="VGP236" s="188"/>
      <c r="VGQ236" s="188"/>
      <c r="VGR236" s="188"/>
      <c r="VGS236" s="188"/>
      <c r="VGT236" s="188"/>
      <c r="VGU236" s="188"/>
      <c r="VGV236" s="188"/>
      <c r="VGW236" s="188"/>
      <c r="VGX236" s="188"/>
      <c r="VGY236" s="188"/>
      <c r="VGZ236" s="188"/>
      <c r="VHA236" s="188"/>
      <c r="VHB236" s="188"/>
      <c r="VHC236" s="188"/>
      <c r="VHD236" s="188"/>
      <c r="VHE236" s="188"/>
      <c r="VHF236" s="188"/>
      <c r="VHG236" s="188"/>
      <c r="VHH236" s="188"/>
      <c r="VHI236" s="188"/>
      <c r="VHJ236" s="188"/>
      <c r="VHK236" s="188"/>
      <c r="VHL236" s="188"/>
      <c r="VHM236" s="188"/>
      <c r="VHN236" s="188"/>
      <c r="VHO236" s="188"/>
      <c r="VHP236" s="188"/>
      <c r="VHQ236" s="188"/>
      <c r="VHR236" s="188"/>
      <c r="VHS236" s="188"/>
      <c r="VHT236" s="188"/>
      <c r="VHU236" s="188"/>
      <c r="VHV236" s="188"/>
      <c r="VHW236" s="188"/>
      <c r="VHX236" s="188"/>
      <c r="VHY236" s="188"/>
      <c r="VHZ236" s="188"/>
      <c r="VIA236" s="188"/>
      <c r="VIB236" s="188"/>
      <c r="VIC236" s="188"/>
      <c r="VID236" s="188"/>
      <c r="VIE236" s="188"/>
      <c r="VIF236" s="188"/>
      <c r="VIG236" s="188"/>
      <c r="VIH236" s="188"/>
      <c r="VII236" s="188"/>
      <c r="VIJ236" s="188"/>
      <c r="VIK236" s="188"/>
      <c r="VIL236" s="188"/>
      <c r="VIM236" s="188"/>
      <c r="VIN236" s="188"/>
      <c r="VIO236" s="188"/>
      <c r="VIP236" s="188"/>
      <c r="VIQ236" s="188"/>
      <c r="VIR236" s="188"/>
      <c r="VIS236" s="188"/>
      <c r="VIT236" s="188"/>
      <c r="VIU236" s="188"/>
      <c r="VIV236" s="188"/>
      <c r="VIW236" s="188"/>
      <c r="VIX236" s="188"/>
      <c r="VIY236" s="188"/>
      <c r="VIZ236" s="188"/>
      <c r="VJA236" s="188"/>
      <c r="VJB236" s="188"/>
      <c r="VJC236" s="188"/>
      <c r="VJD236" s="188"/>
      <c r="VJE236" s="188"/>
      <c r="VJF236" s="188"/>
      <c r="VJG236" s="188"/>
      <c r="VJH236" s="188"/>
      <c r="VJI236" s="188"/>
      <c r="VJJ236" s="188"/>
      <c r="VJK236" s="188"/>
      <c r="VJL236" s="188"/>
      <c r="VJM236" s="188"/>
      <c r="VJN236" s="188"/>
      <c r="VJO236" s="188"/>
      <c r="VJP236" s="188"/>
      <c r="VJQ236" s="188"/>
      <c r="VJR236" s="188"/>
      <c r="VJS236" s="188"/>
      <c r="VJT236" s="188"/>
      <c r="VJU236" s="188"/>
      <c r="VJV236" s="188"/>
      <c r="VJW236" s="188"/>
      <c r="VJX236" s="188"/>
      <c r="VJY236" s="188"/>
      <c r="VJZ236" s="188"/>
      <c r="VKA236" s="188"/>
      <c r="VKB236" s="188"/>
      <c r="VKC236" s="188"/>
      <c r="VKD236" s="188"/>
      <c r="VKE236" s="188"/>
      <c r="VKF236" s="188"/>
      <c r="VKG236" s="188"/>
      <c r="VKH236" s="188"/>
      <c r="VKI236" s="188"/>
      <c r="VKJ236" s="188"/>
      <c r="VKK236" s="188"/>
      <c r="VKL236" s="188"/>
      <c r="VKM236" s="188"/>
      <c r="VKN236" s="188"/>
      <c r="VKO236" s="188"/>
      <c r="VKP236" s="188"/>
      <c r="VKQ236" s="188"/>
      <c r="VKR236" s="188"/>
      <c r="VKS236" s="188"/>
      <c r="VKT236" s="188"/>
      <c r="VKU236" s="188"/>
      <c r="VKV236" s="188"/>
      <c r="VKW236" s="188"/>
      <c r="VKX236" s="188"/>
      <c r="VKY236" s="188"/>
      <c r="VKZ236" s="188"/>
      <c r="VLA236" s="188"/>
      <c r="VLB236" s="188"/>
      <c r="VLC236" s="188"/>
      <c r="VLD236" s="188"/>
      <c r="VLE236" s="188"/>
      <c r="VLF236" s="188"/>
      <c r="VLG236" s="188"/>
      <c r="VLH236" s="188"/>
      <c r="VLI236" s="188"/>
      <c r="VLJ236" s="188"/>
      <c r="VLK236" s="188"/>
      <c r="VLL236" s="188"/>
      <c r="VLM236" s="188"/>
      <c r="VLN236" s="188"/>
      <c r="VLO236" s="188"/>
      <c r="VLP236" s="188"/>
      <c r="VLQ236" s="188"/>
      <c r="VLR236" s="188"/>
      <c r="VLS236" s="188"/>
      <c r="VLT236" s="188"/>
      <c r="VLU236" s="188"/>
      <c r="VLV236" s="188"/>
      <c r="VLW236" s="188"/>
      <c r="VLX236" s="188"/>
      <c r="VLY236" s="188"/>
      <c r="VLZ236" s="188"/>
      <c r="VMA236" s="188"/>
      <c r="VMB236" s="188"/>
      <c r="VMC236" s="188"/>
      <c r="VMD236" s="188"/>
      <c r="VME236" s="188"/>
      <c r="VMF236" s="188"/>
      <c r="VMG236" s="188"/>
      <c r="VMH236" s="188"/>
      <c r="VMI236" s="188"/>
      <c r="VMJ236" s="188"/>
      <c r="VMK236" s="188"/>
      <c r="VML236" s="188"/>
      <c r="VMM236" s="188"/>
      <c r="VMN236" s="188"/>
      <c r="VMO236" s="188"/>
      <c r="VMP236" s="188"/>
      <c r="VMQ236" s="188"/>
      <c r="VMR236" s="188"/>
      <c r="VMS236" s="188"/>
      <c r="VMT236" s="188"/>
      <c r="VMU236" s="188"/>
      <c r="VMV236" s="188"/>
      <c r="VMW236" s="188"/>
      <c r="VMX236" s="188"/>
      <c r="VMY236" s="188"/>
      <c r="VMZ236" s="188"/>
      <c r="VNA236" s="188"/>
      <c r="VNB236" s="188"/>
      <c r="VNC236" s="188"/>
      <c r="VND236" s="188"/>
      <c r="VNE236" s="188"/>
      <c r="VNF236" s="188"/>
      <c r="VNG236" s="188"/>
      <c r="VNH236" s="188"/>
      <c r="VNI236" s="188"/>
      <c r="VNJ236" s="188"/>
      <c r="VNK236" s="188"/>
      <c r="VNL236" s="188"/>
      <c r="VNM236" s="188"/>
      <c r="VNN236" s="188"/>
      <c r="VNO236" s="188"/>
      <c r="VNP236" s="188"/>
      <c r="VNQ236" s="188"/>
      <c r="VNR236" s="188"/>
      <c r="VNS236" s="188"/>
      <c r="VNT236" s="188"/>
      <c r="VNU236" s="188"/>
      <c r="VNV236" s="188"/>
      <c r="VNW236" s="188"/>
      <c r="VNX236" s="188"/>
      <c r="VNY236" s="188"/>
      <c r="VNZ236" s="188"/>
      <c r="VOA236" s="188"/>
      <c r="VOB236" s="188"/>
      <c r="VOC236" s="188"/>
      <c r="VOD236" s="188"/>
      <c r="VOE236" s="188"/>
      <c r="VOF236" s="188"/>
      <c r="VOG236" s="188"/>
      <c r="VOH236" s="188"/>
      <c r="VOI236" s="188"/>
      <c r="VOJ236" s="188"/>
      <c r="VOK236" s="188"/>
      <c r="VOL236" s="188"/>
      <c r="VOM236" s="188"/>
      <c r="VON236" s="188"/>
      <c r="VOO236" s="188"/>
      <c r="VOP236" s="188"/>
      <c r="VOQ236" s="188"/>
      <c r="VOR236" s="188"/>
      <c r="VOS236" s="188"/>
      <c r="VOT236" s="188"/>
      <c r="VOU236" s="188"/>
      <c r="VOV236" s="188"/>
      <c r="VOW236" s="188"/>
      <c r="VOX236" s="188"/>
      <c r="VOY236" s="188"/>
      <c r="VOZ236" s="188"/>
      <c r="VPA236" s="188"/>
      <c r="VPB236" s="188"/>
      <c r="VPC236" s="188"/>
      <c r="VPD236" s="188"/>
      <c r="VPE236" s="188"/>
      <c r="VPF236" s="188"/>
      <c r="VPG236" s="188"/>
      <c r="VPH236" s="188"/>
      <c r="VPI236" s="188"/>
      <c r="VPJ236" s="188"/>
      <c r="VPK236" s="188"/>
      <c r="VPL236" s="188"/>
      <c r="VPM236" s="188"/>
      <c r="VPN236" s="188"/>
      <c r="VPO236" s="188"/>
      <c r="VPP236" s="188"/>
      <c r="VPQ236" s="188"/>
      <c r="VPR236" s="188"/>
      <c r="VPS236" s="188"/>
      <c r="VPT236" s="188"/>
      <c r="VPU236" s="188"/>
      <c r="VPV236" s="188"/>
      <c r="VPW236" s="188"/>
      <c r="VPX236" s="188"/>
      <c r="VPY236" s="188"/>
      <c r="VPZ236" s="188"/>
      <c r="VQA236" s="188"/>
      <c r="VQB236" s="188"/>
      <c r="VQC236" s="188"/>
      <c r="VQD236" s="188"/>
      <c r="VQE236" s="188"/>
      <c r="VQF236" s="188"/>
      <c r="VQG236" s="188"/>
      <c r="VQH236" s="188"/>
      <c r="VQI236" s="188"/>
      <c r="VQJ236" s="188"/>
      <c r="VQK236" s="188"/>
      <c r="VQL236" s="188"/>
      <c r="VQM236" s="188"/>
      <c r="VQN236" s="188"/>
      <c r="VQO236" s="188"/>
      <c r="VQP236" s="188"/>
      <c r="VQQ236" s="188"/>
      <c r="VQR236" s="188"/>
      <c r="VQS236" s="188"/>
      <c r="VQT236" s="188"/>
      <c r="VQU236" s="188"/>
      <c r="VQV236" s="188"/>
      <c r="VQW236" s="188"/>
      <c r="VQX236" s="188"/>
      <c r="VQY236" s="188"/>
      <c r="VQZ236" s="188"/>
      <c r="VRA236" s="188"/>
      <c r="VRB236" s="188"/>
      <c r="VRC236" s="188"/>
      <c r="VRD236" s="188"/>
      <c r="VRE236" s="188"/>
      <c r="VRF236" s="188"/>
      <c r="VRG236" s="188"/>
      <c r="VRH236" s="188"/>
      <c r="VRI236" s="188"/>
      <c r="VRJ236" s="188"/>
      <c r="VRK236" s="188"/>
      <c r="VRL236" s="188"/>
      <c r="VRM236" s="188"/>
      <c r="VRN236" s="188"/>
      <c r="VRO236" s="188"/>
      <c r="VRP236" s="188"/>
      <c r="VRQ236" s="188"/>
      <c r="VRR236" s="188"/>
      <c r="VRS236" s="188"/>
      <c r="VRT236" s="188"/>
      <c r="VRU236" s="188"/>
      <c r="VRV236" s="188"/>
      <c r="VRW236" s="188"/>
      <c r="VRX236" s="188"/>
      <c r="VRY236" s="188"/>
      <c r="VRZ236" s="188"/>
      <c r="VSA236" s="188"/>
      <c r="VSB236" s="188"/>
      <c r="VSC236" s="188"/>
      <c r="VSD236" s="188"/>
      <c r="VSE236" s="188"/>
      <c r="VSF236" s="188"/>
      <c r="VSG236" s="188"/>
      <c r="VSH236" s="188"/>
      <c r="VSI236" s="188"/>
      <c r="VSJ236" s="188"/>
      <c r="VSK236" s="188"/>
      <c r="VSL236" s="188"/>
      <c r="VSM236" s="188"/>
      <c r="VSN236" s="188"/>
      <c r="VSO236" s="188"/>
      <c r="VSP236" s="188"/>
      <c r="VSQ236" s="188"/>
      <c r="VSR236" s="188"/>
      <c r="VSS236" s="188"/>
      <c r="VST236" s="188"/>
      <c r="VSU236" s="188"/>
      <c r="VSV236" s="188"/>
      <c r="VSW236" s="188"/>
      <c r="VSX236" s="188"/>
      <c r="VSY236" s="188"/>
      <c r="VSZ236" s="188"/>
      <c r="VTA236" s="188"/>
      <c r="VTB236" s="188"/>
      <c r="VTC236" s="188"/>
      <c r="VTD236" s="188"/>
      <c r="VTE236" s="188"/>
      <c r="VTF236" s="188"/>
      <c r="VTG236" s="188"/>
      <c r="VTH236" s="188"/>
      <c r="VTI236" s="188"/>
      <c r="VTJ236" s="188"/>
      <c r="VTK236" s="188"/>
      <c r="VTL236" s="188"/>
      <c r="VTM236" s="188"/>
      <c r="VTN236" s="188"/>
      <c r="VTO236" s="188"/>
      <c r="VTP236" s="188"/>
      <c r="VTQ236" s="188"/>
      <c r="VTR236" s="188"/>
      <c r="VTS236" s="188"/>
      <c r="VTT236" s="188"/>
      <c r="VTU236" s="188"/>
      <c r="VTV236" s="188"/>
      <c r="VTW236" s="188"/>
      <c r="VTX236" s="188"/>
      <c r="VTY236" s="188"/>
      <c r="VTZ236" s="188"/>
      <c r="VUA236" s="188"/>
      <c r="VUB236" s="188"/>
      <c r="VUC236" s="188"/>
      <c r="VUD236" s="188"/>
      <c r="VUE236" s="188"/>
      <c r="VUF236" s="188"/>
      <c r="VUG236" s="188"/>
      <c r="VUH236" s="188"/>
      <c r="VUI236" s="188"/>
      <c r="VUJ236" s="188"/>
      <c r="VUK236" s="188"/>
      <c r="VUL236" s="188"/>
      <c r="VUM236" s="188"/>
      <c r="VUN236" s="188"/>
      <c r="VUO236" s="188"/>
      <c r="VUP236" s="188"/>
      <c r="VUQ236" s="188"/>
      <c r="VUR236" s="188"/>
      <c r="VUS236" s="188"/>
      <c r="VUT236" s="188"/>
      <c r="VUU236" s="188"/>
      <c r="VUV236" s="188"/>
      <c r="VUW236" s="188"/>
      <c r="VUX236" s="188"/>
      <c r="VUY236" s="188"/>
      <c r="VUZ236" s="188"/>
      <c r="VVA236" s="188"/>
      <c r="VVB236" s="188"/>
      <c r="VVC236" s="188"/>
      <c r="VVD236" s="188"/>
      <c r="VVE236" s="188"/>
      <c r="VVF236" s="188"/>
      <c r="VVG236" s="188"/>
      <c r="VVH236" s="188"/>
      <c r="VVI236" s="188"/>
      <c r="VVJ236" s="188"/>
      <c r="VVK236" s="188"/>
      <c r="VVL236" s="188"/>
      <c r="VVM236" s="188"/>
      <c r="VVN236" s="188"/>
      <c r="VVO236" s="188"/>
      <c r="VVP236" s="188"/>
      <c r="VVQ236" s="188"/>
      <c r="VVR236" s="188"/>
      <c r="VVS236" s="188"/>
      <c r="VVT236" s="188"/>
      <c r="VVU236" s="188"/>
      <c r="VVV236" s="188"/>
      <c r="VVW236" s="188"/>
      <c r="VVX236" s="188"/>
      <c r="VVY236" s="188"/>
      <c r="VVZ236" s="188"/>
      <c r="VWA236" s="188"/>
      <c r="VWB236" s="188"/>
      <c r="VWC236" s="188"/>
      <c r="VWD236" s="188"/>
      <c r="VWE236" s="188"/>
      <c r="VWF236" s="188"/>
      <c r="VWG236" s="188"/>
      <c r="VWH236" s="188"/>
      <c r="VWI236" s="188"/>
      <c r="VWJ236" s="188"/>
      <c r="VWK236" s="188"/>
      <c r="VWL236" s="188"/>
      <c r="VWM236" s="188"/>
      <c r="VWN236" s="188"/>
      <c r="VWO236" s="188"/>
      <c r="VWP236" s="188"/>
      <c r="VWQ236" s="188"/>
      <c r="VWR236" s="188"/>
      <c r="VWS236" s="188"/>
      <c r="VWT236" s="188"/>
      <c r="VWU236" s="188"/>
      <c r="VWV236" s="188"/>
      <c r="VWW236" s="188"/>
      <c r="VWX236" s="188"/>
      <c r="VWY236" s="188"/>
      <c r="VWZ236" s="188"/>
      <c r="VXA236" s="188"/>
      <c r="VXB236" s="188"/>
      <c r="VXC236" s="188"/>
      <c r="VXD236" s="188"/>
      <c r="VXE236" s="188"/>
      <c r="VXF236" s="188"/>
      <c r="VXG236" s="188"/>
      <c r="VXH236" s="188"/>
      <c r="VXI236" s="188"/>
      <c r="VXJ236" s="188"/>
      <c r="VXK236" s="188"/>
      <c r="VXL236" s="188"/>
      <c r="VXM236" s="188"/>
      <c r="VXN236" s="188"/>
      <c r="VXO236" s="188"/>
      <c r="VXP236" s="188"/>
      <c r="VXQ236" s="188"/>
      <c r="VXR236" s="188"/>
      <c r="VXS236" s="188"/>
      <c r="VXT236" s="188"/>
      <c r="VXU236" s="188"/>
      <c r="VXV236" s="188"/>
      <c r="VXW236" s="188"/>
      <c r="VXX236" s="188"/>
      <c r="VXY236" s="188"/>
      <c r="VXZ236" s="188"/>
      <c r="VYA236" s="188"/>
      <c r="VYB236" s="188"/>
      <c r="VYC236" s="188"/>
      <c r="VYD236" s="188"/>
      <c r="VYE236" s="188"/>
      <c r="VYF236" s="188"/>
      <c r="VYG236" s="188"/>
      <c r="VYH236" s="188"/>
      <c r="VYI236" s="188"/>
      <c r="VYJ236" s="188"/>
      <c r="VYK236" s="188"/>
      <c r="VYL236" s="188"/>
      <c r="VYM236" s="188"/>
      <c r="VYN236" s="188"/>
      <c r="VYO236" s="188"/>
      <c r="VYP236" s="188"/>
      <c r="VYQ236" s="188"/>
      <c r="VYR236" s="188"/>
      <c r="VYS236" s="188"/>
      <c r="VYT236" s="188"/>
      <c r="VYU236" s="188"/>
      <c r="VYV236" s="188"/>
      <c r="VYW236" s="188"/>
      <c r="VYX236" s="188"/>
      <c r="VYY236" s="188"/>
      <c r="VYZ236" s="188"/>
      <c r="VZA236" s="188"/>
      <c r="VZB236" s="188"/>
      <c r="VZC236" s="188"/>
      <c r="VZD236" s="188"/>
      <c r="VZE236" s="188"/>
      <c r="VZF236" s="188"/>
      <c r="VZG236" s="188"/>
      <c r="VZH236" s="188"/>
      <c r="VZI236" s="188"/>
      <c r="VZJ236" s="188"/>
      <c r="VZK236" s="188"/>
      <c r="VZL236" s="188"/>
      <c r="VZM236" s="188"/>
      <c r="VZN236" s="188"/>
      <c r="VZO236" s="188"/>
      <c r="VZP236" s="188"/>
      <c r="VZQ236" s="188"/>
      <c r="VZR236" s="188"/>
      <c r="VZS236" s="188"/>
      <c r="VZT236" s="188"/>
      <c r="VZU236" s="188"/>
      <c r="VZV236" s="188"/>
      <c r="VZW236" s="188"/>
      <c r="VZX236" s="188"/>
      <c r="VZY236" s="188"/>
      <c r="VZZ236" s="188"/>
      <c r="WAA236" s="188"/>
      <c r="WAB236" s="188"/>
      <c r="WAC236" s="188"/>
      <c r="WAD236" s="188"/>
      <c r="WAE236" s="188"/>
      <c r="WAF236" s="188"/>
      <c r="WAG236" s="188"/>
      <c r="WAH236" s="188"/>
      <c r="WAI236" s="188"/>
      <c r="WAJ236" s="188"/>
      <c r="WAK236" s="188"/>
      <c r="WAL236" s="188"/>
      <c r="WAM236" s="188"/>
      <c r="WAN236" s="188"/>
      <c r="WAO236" s="188"/>
      <c r="WAP236" s="188"/>
      <c r="WAQ236" s="188"/>
      <c r="WAR236" s="188"/>
      <c r="WAS236" s="188"/>
      <c r="WAT236" s="188"/>
      <c r="WAU236" s="188"/>
      <c r="WAV236" s="188"/>
      <c r="WAW236" s="188"/>
      <c r="WAX236" s="188"/>
      <c r="WAY236" s="188"/>
      <c r="WAZ236" s="188"/>
      <c r="WBA236" s="188"/>
      <c r="WBB236" s="188"/>
      <c r="WBC236" s="188"/>
      <c r="WBD236" s="188"/>
      <c r="WBE236" s="188"/>
      <c r="WBF236" s="188"/>
      <c r="WBG236" s="188"/>
      <c r="WBH236" s="188"/>
      <c r="WBI236" s="188"/>
      <c r="WBJ236" s="188"/>
      <c r="WBK236" s="188"/>
      <c r="WBL236" s="188"/>
      <c r="WBM236" s="188"/>
      <c r="WBN236" s="188"/>
      <c r="WBO236" s="188"/>
      <c r="WBP236" s="188"/>
      <c r="WBQ236" s="188"/>
      <c r="WBR236" s="188"/>
      <c r="WBS236" s="188"/>
      <c r="WBT236" s="188"/>
      <c r="WBU236" s="188"/>
      <c r="WBV236" s="188"/>
      <c r="WBW236" s="188"/>
      <c r="WBX236" s="188"/>
      <c r="WBY236" s="188"/>
      <c r="WBZ236" s="188"/>
      <c r="WCA236" s="188"/>
      <c r="WCB236" s="188"/>
      <c r="WCC236" s="188"/>
      <c r="WCD236" s="188"/>
      <c r="WCE236" s="188"/>
      <c r="WCF236" s="188"/>
      <c r="WCG236" s="188"/>
      <c r="WCH236" s="188"/>
      <c r="WCI236" s="188"/>
      <c r="WCJ236" s="188"/>
      <c r="WCK236" s="188"/>
      <c r="WCL236" s="188"/>
      <c r="WCM236" s="188"/>
      <c r="WCN236" s="188"/>
      <c r="WCO236" s="188"/>
      <c r="WCP236" s="188"/>
      <c r="WCQ236" s="188"/>
      <c r="WCR236" s="188"/>
      <c r="WCS236" s="188"/>
      <c r="WCT236" s="188"/>
      <c r="WCU236" s="188"/>
      <c r="WCV236" s="188"/>
      <c r="WCW236" s="188"/>
      <c r="WCX236" s="188"/>
      <c r="WCY236" s="188"/>
      <c r="WCZ236" s="188"/>
      <c r="WDA236" s="188"/>
      <c r="WDB236" s="188"/>
      <c r="WDC236" s="188"/>
      <c r="WDD236" s="188"/>
      <c r="WDE236" s="188"/>
      <c r="WDF236" s="188"/>
      <c r="WDG236" s="188"/>
      <c r="WDH236" s="188"/>
      <c r="WDI236" s="188"/>
      <c r="WDJ236" s="188"/>
      <c r="WDK236" s="188"/>
      <c r="WDL236" s="188"/>
      <c r="WDM236" s="188"/>
      <c r="WDN236" s="188"/>
      <c r="WDO236" s="188"/>
      <c r="WDP236" s="188"/>
      <c r="WDQ236" s="188"/>
      <c r="WDR236" s="188"/>
      <c r="WDS236" s="188"/>
      <c r="WDT236" s="188"/>
      <c r="WDU236" s="188"/>
      <c r="WDV236" s="188"/>
      <c r="WDW236" s="188"/>
      <c r="WDX236" s="188"/>
      <c r="WDY236" s="188"/>
      <c r="WDZ236" s="188"/>
      <c r="WEA236" s="188"/>
      <c r="WEB236" s="188"/>
      <c r="WEC236" s="188"/>
      <c r="WED236" s="188"/>
      <c r="WEE236" s="188"/>
      <c r="WEF236" s="188"/>
      <c r="WEG236" s="188"/>
      <c r="WEH236" s="188"/>
      <c r="WEI236" s="188"/>
      <c r="WEJ236" s="188"/>
      <c r="WEK236" s="188"/>
      <c r="WEL236" s="188"/>
      <c r="WEM236" s="188"/>
      <c r="WEN236" s="188"/>
      <c r="WEO236" s="188"/>
      <c r="WEP236" s="188"/>
      <c r="WEQ236" s="188"/>
      <c r="WER236" s="188"/>
      <c r="WES236" s="188"/>
      <c r="WET236" s="188"/>
      <c r="WEU236" s="188"/>
      <c r="WEV236" s="188"/>
      <c r="WEW236" s="188"/>
      <c r="WEX236" s="188"/>
      <c r="WEY236" s="188"/>
      <c r="WEZ236" s="188"/>
      <c r="WFA236" s="188"/>
      <c r="WFB236" s="188"/>
      <c r="WFC236" s="188"/>
      <c r="WFD236" s="188"/>
      <c r="WFE236" s="188"/>
      <c r="WFF236" s="188"/>
      <c r="WFG236" s="188"/>
      <c r="WFH236" s="188"/>
      <c r="WFI236" s="188"/>
      <c r="WFJ236" s="188"/>
      <c r="WFK236" s="188"/>
      <c r="WFL236" s="188"/>
      <c r="WFM236" s="188"/>
      <c r="WFN236" s="188"/>
      <c r="WFO236" s="188"/>
      <c r="WFP236" s="188"/>
      <c r="WFQ236" s="188"/>
      <c r="WFR236" s="188"/>
      <c r="WFS236" s="188"/>
      <c r="WFT236" s="188"/>
      <c r="WFU236" s="188"/>
      <c r="WFV236" s="188"/>
      <c r="WFW236" s="188"/>
      <c r="WFX236" s="188"/>
      <c r="WFY236" s="188"/>
      <c r="WFZ236" s="188"/>
      <c r="WGA236" s="188"/>
      <c r="WGB236" s="188"/>
      <c r="WGC236" s="188"/>
      <c r="WGD236" s="188"/>
      <c r="WGE236" s="188"/>
      <c r="WGF236" s="188"/>
      <c r="WGG236" s="188"/>
      <c r="WGH236" s="188"/>
      <c r="WGI236" s="188"/>
      <c r="WGJ236" s="188"/>
      <c r="WGK236" s="188"/>
      <c r="WGL236" s="188"/>
      <c r="WGM236" s="188"/>
      <c r="WGN236" s="188"/>
      <c r="WGO236" s="188"/>
      <c r="WGP236" s="188"/>
      <c r="WGQ236" s="188"/>
      <c r="WGR236" s="188"/>
      <c r="WGS236" s="188"/>
      <c r="WGT236" s="188"/>
      <c r="WGU236" s="188"/>
      <c r="WGV236" s="188"/>
      <c r="WGW236" s="188"/>
      <c r="WGX236" s="188"/>
      <c r="WGY236" s="188"/>
      <c r="WGZ236" s="188"/>
      <c r="WHA236" s="188"/>
      <c r="WHB236" s="188"/>
      <c r="WHC236" s="188"/>
      <c r="WHD236" s="188"/>
      <c r="WHE236" s="188"/>
      <c r="WHF236" s="188"/>
      <c r="WHG236" s="188"/>
      <c r="WHH236" s="188"/>
      <c r="WHI236" s="188"/>
      <c r="WHJ236" s="188"/>
      <c r="WHK236" s="188"/>
      <c r="WHL236" s="188"/>
      <c r="WHM236" s="188"/>
      <c r="WHN236" s="188"/>
      <c r="WHO236" s="188"/>
      <c r="WHP236" s="188"/>
      <c r="WHQ236" s="188"/>
      <c r="WHR236" s="188"/>
      <c r="WHS236" s="188"/>
      <c r="WHT236" s="188"/>
      <c r="WHU236" s="188"/>
      <c r="WHV236" s="188"/>
      <c r="WHW236" s="188"/>
      <c r="WHX236" s="188"/>
      <c r="WHY236" s="188"/>
      <c r="WHZ236" s="188"/>
      <c r="WIA236" s="188"/>
      <c r="WIB236" s="188"/>
      <c r="WIC236" s="188"/>
      <c r="WID236" s="188"/>
      <c r="WIE236" s="188"/>
      <c r="WIF236" s="188"/>
      <c r="WIG236" s="188"/>
      <c r="WIH236" s="188"/>
      <c r="WII236" s="188"/>
      <c r="WIJ236" s="188"/>
      <c r="WIK236" s="188"/>
      <c r="WIL236" s="188"/>
      <c r="WIM236" s="188"/>
      <c r="WIN236" s="188"/>
      <c r="WIO236" s="188"/>
      <c r="WIP236" s="188"/>
      <c r="WIQ236" s="188"/>
      <c r="WIR236" s="188"/>
      <c r="WIS236" s="188"/>
      <c r="WIT236" s="188"/>
      <c r="WIU236" s="188"/>
      <c r="WIV236" s="188"/>
      <c r="WIW236" s="188"/>
      <c r="WIX236" s="188"/>
      <c r="WIY236" s="188"/>
      <c r="WIZ236" s="188"/>
      <c r="WJA236" s="188"/>
      <c r="WJB236" s="188"/>
      <c r="WJC236" s="188"/>
      <c r="WJD236" s="188"/>
      <c r="WJE236" s="188"/>
      <c r="WJF236" s="188"/>
      <c r="WJG236" s="188"/>
      <c r="WJH236" s="188"/>
      <c r="WJI236" s="188"/>
      <c r="WJJ236" s="188"/>
      <c r="WJK236" s="188"/>
      <c r="WJL236" s="188"/>
      <c r="WJM236" s="188"/>
      <c r="WJN236" s="188"/>
      <c r="WJO236" s="188"/>
      <c r="WJP236" s="188"/>
      <c r="WJQ236" s="188"/>
      <c r="WJR236" s="188"/>
      <c r="WJS236" s="188"/>
      <c r="WJT236" s="188"/>
      <c r="WJU236" s="188"/>
      <c r="WJV236" s="188"/>
      <c r="WJW236" s="188"/>
      <c r="WJX236" s="188"/>
      <c r="WJY236" s="188"/>
      <c r="WJZ236" s="188"/>
      <c r="WKA236" s="188"/>
      <c r="WKB236" s="188"/>
      <c r="WKC236" s="188"/>
      <c r="WKD236" s="188"/>
      <c r="WKE236" s="188"/>
      <c r="WKF236" s="188"/>
      <c r="WKG236" s="188"/>
      <c r="WKH236" s="188"/>
      <c r="WKI236" s="188"/>
      <c r="WKJ236" s="188"/>
      <c r="WKK236" s="188"/>
      <c r="WKL236" s="188"/>
      <c r="WKM236" s="188"/>
      <c r="WKN236" s="188"/>
      <c r="WKO236" s="188"/>
      <c r="WKP236" s="188"/>
      <c r="WKQ236" s="188"/>
      <c r="WKR236" s="188"/>
      <c r="WKS236" s="188"/>
      <c r="WKT236" s="188"/>
      <c r="WKU236" s="188"/>
      <c r="WKV236" s="188"/>
      <c r="WKW236" s="188"/>
      <c r="WKX236" s="188"/>
      <c r="WKY236" s="188"/>
      <c r="WKZ236" s="188"/>
      <c r="WLA236" s="188"/>
      <c r="WLB236" s="188"/>
      <c r="WLC236" s="188"/>
      <c r="WLD236" s="188"/>
      <c r="WLE236" s="188"/>
      <c r="WLF236" s="188"/>
      <c r="WLG236" s="188"/>
      <c r="WLH236" s="188"/>
      <c r="WLI236" s="188"/>
      <c r="WLJ236" s="188"/>
      <c r="WLK236" s="188"/>
      <c r="WLL236" s="188"/>
      <c r="WLM236" s="188"/>
      <c r="WLN236" s="188"/>
      <c r="WLO236" s="188"/>
      <c r="WLP236" s="188"/>
      <c r="WLQ236" s="188"/>
      <c r="WLR236" s="188"/>
      <c r="WLS236" s="188"/>
      <c r="WLT236" s="188"/>
      <c r="WLU236" s="188"/>
      <c r="WLV236" s="188"/>
      <c r="WLW236" s="188"/>
      <c r="WLX236" s="188"/>
      <c r="WLY236" s="188"/>
      <c r="WLZ236" s="188"/>
      <c r="WMA236" s="188"/>
      <c r="WMB236" s="188"/>
      <c r="WMC236" s="188"/>
      <c r="WMD236" s="188"/>
      <c r="WME236" s="188"/>
      <c r="WMF236" s="188"/>
      <c r="WMG236" s="188"/>
      <c r="WMH236" s="188"/>
      <c r="WMI236" s="188"/>
      <c r="WMJ236" s="188"/>
      <c r="WMK236" s="188"/>
      <c r="WML236" s="188"/>
      <c r="WMM236" s="188"/>
      <c r="WMN236" s="188"/>
      <c r="WMO236" s="188"/>
      <c r="WMP236" s="188"/>
      <c r="WMQ236" s="188"/>
      <c r="WMR236" s="188"/>
      <c r="WMS236" s="188"/>
      <c r="WMT236" s="188"/>
      <c r="WMU236" s="188"/>
      <c r="WMV236" s="188"/>
      <c r="WMW236" s="188"/>
      <c r="WMX236" s="188"/>
      <c r="WMY236" s="188"/>
      <c r="WMZ236" s="188"/>
      <c r="WNA236" s="188"/>
      <c r="WNB236" s="188"/>
      <c r="WNC236" s="188"/>
      <c r="WND236" s="188"/>
      <c r="WNE236" s="188"/>
      <c r="WNF236" s="188"/>
      <c r="WNG236" s="188"/>
      <c r="WNH236" s="188"/>
      <c r="WNI236" s="188"/>
      <c r="WNJ236" s="188"/>
      <c r="WNK236" s="188"/>
      <c r="WNL236" s="188"/>
      <c r="WNM236" s="188"/>
      <c r="WNN236" s="188"/>
      <c r="WNO236" s="188"/>
      <c r="WNP236" s="188"/>
      <c r="WNQ236" s="188"/>
      <c r="WNR236" s="188"/>
      <c r="WNS236" s="188"/>
      <c r="WNT236" s="188"/>
      <c r="WNU236" s="188"/>
      <c r="WNV236" s="188"/>
      <c r="WNW236" s="188"/>
      <c r="WNX236" s="188"/>
      <c r="WNY236" s="188"/>
      <c r="WNZ236" s="188"/>
      <c r="WOA236" s="188"/>
      <c r="WOB236" s="188"/>
      <c r="WOC236" s="188"/>
      <c r="WOD236" s="188"/>
      <c r="WOE236" s="188"/>
      <c r="WOF236" s="188"/>
      <c r="WOG236" s="188"/>
      <c r="WOH236" s="188"/>
      <c r="WOI236" s="188"/>
      <c r="WOJ236" s="188"/>
      <c r="WOK236" s="188"/>
      <c r="WOL236" s="188"/>
      <c r="WOM236" s="188"/>
      <c r="WON236" s="188"/>
      <c r="WOO236" s="188"/>
      <c r="WOP236" s="188"/>
      <c r="WOQ236" s="188"/>
      <c r="WOR236" s="188"/>
      <c r="WOS236" s="188"/>
      <c r="WOT236" s="188"/>
      <c r="WOU236" s="188"/>
      <c r="WOV236" s="188"/>
      <c r="WOW236" s="188"/>
      <c r="WOX236" s="188"/>
      <c r="WOY236" s="188"/>
      <c r="WOZ236" s="188"/>
      <c r="WPA236" s="188"/>
      <c r="WPB236" s="188"/>
      <c r="WPC236" s="188"/>
      <c r="WPD236" s="188"/>
      <c r="WPE236" s="188"/>
      <c r="WPF236" s="188"/>
      <c r="WPG236" s="188"/>
      <c r="WPH236" s="188"/>
      <c r="WPI236" s="188"/>
      <c r="WPJ236" s="188"/>
      <c r="WPK236" s="188"/>
      <c r="WPL236" s="188"/>
      <c r="WPM236" s="188"/>
      <c r="WPN236" s="188"/>
      <c r="WPO236" s="188"/>
      <c r="WPP236" s="188"/>
      <c r="WPQ236" s="188"/>
      <c r="WPR236" s="188"/>
      <c r="WPS236" s="188"/>
      <c r="WPT236" s="188"/>
      <c r="WPU236" s="188"/>
      <c r="WPV236" s="188"/>
      <c r="WPW236" s="188"/>
      <c r="WPX236" s="188"/>
      <c r="WPY236" s="188"/>
      <c r="WPZ236" s="188"/>
      <c r="WQA236" s="188"/>
      <c r="WQB236" s="188"/>
      <c r="WQC236" s="188"/>
      <c r="WQD236" s="188"/>
      <c r="WQE236" s="188"/>
      <c r="WQF236" s="188"/>
      <c r="WQG236" s="188"/>
      <c r="WQH236" s="188"/>
      <c r="WQI236" s="188"/>
      <c r="WQJ236" s="188"/>
      <c r="WQK236" s="188"/>
      <c r="WQL236" s="188"/>
      <c r="WQM236" s="188"/>
      <c r="WQN236" s="188"/>
      <c r="WQO236" s="188"/>
      <c r="WQP236" s="188"/>
      <c r="WQQ236" s="188"/>
      <c r="WQR236" s="188"/>
      <c r="WQS236" s="188"/>
      <c r="WQT236" s="188"/>
      <c r="WQU236" s="188"/>
      <c r="WQV236" s="188"/>
      <c r="WQW236" s="188"/>
      <c r="WQX236" s="188"/>
      <c r="WQY236" s="188"/>
      <c r="WQZ236" s="188"/>
      <c r="WRA236" s="188"/>
      <c r="WRB236" s="188"/>
      <c r="WRC236" s="188"/>
      <c r="WRD236" s="188"/>
      <c r="WRE236" s="188"/>
      <c r="WRF236" s="188"/>
      <c r="WRG236" s="188"/>
      <c r="WRH236" s="188"/>
      <c r="WRI236" s="188"/>
      <c r="WRJ236" s="188"/>
      <c r="WRK236" s="188"/>
      <c r="WRL236" s="188"/>
      <c r="WRM236" s="188"/>
      <c r="WRN236" s="188"/>
      <c r="WRO236" s="188"/>
      <c r="WRP236" s="188"/>
      <c r="WRQ236" s="188"/>
      <c r="WRR236" s="188"/>
      <c r="WRS236" s="188"/>
      <c r="WRT236" s="188"/>
      <c r="WRU236" s="188"/>
      <c r="WRV236" s="188"/>
      <c r="WRW236" s="188"/>
      <c r="WRX236" s="188"/>
      <c r="WRY236" s="188"/>
      <c r="WRZ236" s="188"/>
      <c r="WSA236" s="188"/>
      <c r="WSB236" s="188"/>
      <c r="WSC236" s="188"/>
      <c r="WSD236" s="188"/>
      <c r="WSE236" s="188"/>
      <c r="WSF236" s="188"/>
      <c r="WSG236" s="188"/>
      <c r="WSH236" s="188"/>
      <c r="WSI236" s="188"/>
      <c r="WSJ236" s="188"/>
      <c r="WSK236" s="188"/>
      <c r="WSL236" s="188"/>
      <c r="WSM236" s="188"/>
      <c r="WSN236" s="188"/>
      <c r="WSO236" s="188"/>
      <c r="WSP236" s="188"/>
      <c r="WSQ236" s="188"/>
      <c r="WSR236" s="188"/>
      <c r="WSS236" s="188"/>
      <c r="WST236" s="188"/>
      <c r="WSU236" s="188"/>
      <c r="WSV236" s="188"/>
      <c r="WSW236" s="188"/>
      <c r="WSX236" s="188"/>
      <c r="WSY236" s="188"/>
      <c r="WSZ236" s="188"/>
      <c r="WTA236" s="188"/>
      <c r="WTB236" s="188"/>
      <c r="WTC236" s="188"/>
      <c r="WTD236" s="188"/>
      <c r="WTE236" s="188"/>
      <c r="WTF236" s="188"/>
      <c r="WTG236" s="188"/>
      <c r="WTH236" s="188"/>
      <c r="WTI236" s="188"/>
      <c r="WTJ236" s="188"/>
      <c r="WTK236" s="188"/>
      <c r="WTL236" s="188"/>
      <c r="WTM236" s="188"/>
      <c r="WTN236" s="188"/>
      <c r="WTO236" s="188"/>
      <c r="WTP236" s="188"/>
      <c r="WTQ236" s="188"/>
      <c r="WTR236" s="188"/>
      <c r="WTS236" s="188"/>
      <c r="WTT236" s="188"/>
      <c r="WTU236" s="188"/>
      <c r="WTV236" s="188"/>
      <c r="WTW236" s="188"/>
      <c r="WTX236" s="188"/>
      <c r="WTY236" s="188"/>
      <c r="WTZ236" s="188"/>
      <c r="WUA236" s="188"/>
      <c r="WUB236" s="188"/>
      <c r="WUC236" s="188"/>
      <c r="WUD236" s="188"/>
      <c r="WUE236" s="188"/>
      <c r="WUF236" s="188"/>
      <c r="WUG236" s="188"/>
      <c r="WUH236" s="188"/>
      <c r="WUI236" s="188"/>
      <c r="WUJ236" s="188"/>
      <c r="WUK236" s="188"/>
      <c r="WUL236" s="188"/>
      <c r="WUM236" s="188"/>
      <c r="WUN236" s="188"/>
      <c r="WUO236" s="188"/>
      <c r="WUP236" s="188"/>
      <c r="WUQ236" s="188"/>
      <c r="WUR236" s="188"/>
      <c r="WUS236" s="188"/>
      <c r="WUT236" s="188"/>
      <c r="WUU236" s="188"/>
      <c r="WUV236" s="188"/>
      <c r="WUW236" s="188"/>
      <c r="WUX236" s="188"/>
      <c r="WUY236" s="188"/>
      <c r="WUZ236" s="188"/>
      <c r="WVA236" s="188"/>
      <c r="WVB236" s="188"/>
      <c r="WVC236" s="188"/>
      <c r="WVD236" s="188"/>
      <c r="WVE236" s="188"/>
      <c r="WVF236" s="188"/>
      <c r="WVG236" s="188"/>
      <c r="WVH236" s="188"/>
      <c r="WVI236" s="188"/>
      <c r="WVJ236" s="188"/>
      <c r="WVK236" s="188"/>
      <c r="WVL236" s="188"/>
      <c r="WVM236" s="188"/>
      <c r="WVN236" s="188"/>
      <c r="WVO236" s="188"/>
      <c r="WVP236" s="188"/>
      <c r="WVQ236" s="188"/>
      <c r="WVR236" s="188"/>
      <c r="WVS236" s="188"/>
      <c r="WVT236" s="188"/>
      <c r="WVU236" s="188"/>
      <c r="WVV236" s="188"/>
      <c r="WVW236" s="188"/>
      <c r="WVX236" s="188"/>
      <c r="WVY236" s="188"/>
      <c r="WVZ236" s="188"/>
      <c r="WWA236" s="188"/>
      <c r="WWB236" s="188"/>
      <c r="WWC236" s="188"/>
      <c r="WWD236" s="188"/>
      <c r="WWE236" s="188"/>
      <c r="WWF236" s="188"/>
      <c r="WWG236" s="188"/>
      <c r="WWH236" s="188"/>
      <c r="WWI236" s="188"/>
      <c r="WWJ236" s="188"/>
      <c r="WWK236" s="188"/>
      <c r="WWL236" s="188"/>
      <c r="WWM236" s="188"/>
      <c r="WWN236" s="188"/>
      <c r="WWO236" s="188"/>
      <c r="WWP236" s="188"/>
      <c r="WWQ236" s="188"/>
      <c r="WWR236" s="188"/>
      <c r="WWS236" s="188"/>
      <c r="WWT236" s="188"/>
      <c r="WWU236" s="188"/>
      <c r="WWV236" s="188"/>
      <c r="WWW236" s="188"/>
      <c r="WWX236" s="188"/>
      <c r="WWY236" s="188"/>
      <c r="WWZ236" s="188"/>
      <c r="WXA236" s="188"/>
      <c r="WXB236" s="188"/>
      <c r="WXC236" s="188"/>
      <c r="WXD236" s="188"/>
      <c r="WXE236" s="188"/>
      <c r="WXF236" s="188"/>
      <c r="WXG236" s="188"/>
      <c r="WXH236" s="188"/>
      <c r="WXI236" s="188"/>
      <c r="WXJ236" s="188"/>
      <c r="WXK236" s="188"/>
      <c r="WXL236" s="188"/>
      <c r="WXM236" s="188"/>
      <c r="WXN236" s="188"/>
      <c r="WXO236" s="188"/>
      <c r="WXP236" s="188"/>
      <c r="WXQ236" s="188"/>
      <c r="WXR236" s="188"/>
      <c r="WXS236" s="188"/>
      <c r="WXT236" s="188"/>
      <c r="WXU236" s="188"/>
      <c r="WXV236" s="188"/>
      <c r="WXW236" s="188"/>
      <c r="WXX236" s="188"/>
      <c r="WXY236" s="188"/>
      <c r="WXZ236" s="188"/>
      <c r="WYA236" s="188"/>
      <c r="WYB236" s="188"/>
      <c r="WYC236" s="188"/>
      <c r="WYD236" s="188"/>
      <c r="WYE236" s="188"/>
      <c r="WYF236" s="188"/>
      <c r="WYG236" s="188"/>
      <c r="WYH236" s="188"/>
      <c r="WYI236" s="188"/>
      <c r="WYJ236" s="188"/>
      <c r="WYK236" s="188"/>
      <c r="WYL236" s="188"/>
      <c r="WYM236" s="188"/>
      <c r="WYN236" s="188"/>
      <c r="WYO236" s="188"/>
      <c r="WYP236" s="188"/>
      <c r="WYQ236" s="188"/>
      <c r="WYR236" s="188"/>
      <c r="WYS236" s="188"/>
      <c r="WYT236" s="188"/>
      <c r="WYU236" s="188"/>
      <c r="WYV236" s="188"/>
      <c r="WYW236" s="188"/>
      <c r="WYX236" s="188"/>
      <c r="WYY236" s="188"/>
      <c r="WYZ236" s="188"/>
      <c r="WZA236" s="188"/>
      <c r="WZB236" s="188"/>
      <c r="WZC236" s="188"/>
      <c r="WZD236" s="188"/>
      <c r="WZE236" s="188"/>
      <c r="WZF236" s="188"/>
      <c r="WZG236" s="188"/>
      <c r="WZH236" s="188"/>
      <c r="WZI236" s="188"/>
      <c r="WZJ236" s="188"/>
      <c r="WZK236" s="188"/>
      <c r="WZL236" s="188"/>
      <c r="WZM236" s="188"/>
      <c r="WZN236" s="188"/>
      <c r="WZO236" s="188"/>
      <c r="WZP236" s="188"/>
      <c r="WZQ236" s="188"/>
      <c r="WZR236" s="188"/>
      <c r="WZS236" s="188"/>
      <c r="WZT236" s="188"/>
      <c r="WZU236" s="188"/>
      <c r="WZV236" s="188"/>
      <c r="WZW236" s="188"/>
      <c r="WZX236" s="188"/>
      <c r="WZY236" s="188"/>
      <c r="WZZ236" s="188"/>
      <c r="XAA236" s="188"/>
      <c r="XAB236" s="188"/>
      <c r="XAC236" s="188"/>
      <c r="XAD236" s="188"/>
      <c r="XAE236" s="188"/>
      <c r="XAF236" s="188"/>
      <c r="XAG236" s="188"/>
      <c r="XAH236" s="188"/>
      <c r="XAI236" s="188"/>
      <c r="XAJ236" s="188"/>
      <c r="XAK236" s="188"/>
      <c r="XAL236" s="188"/>
      <c r="XAM236" s="188"/>
      <c r="XAN236" s="188"/>
      <c r="XAO236" s="188"/>
      <c r="XAP236" s="188"/>
      <c r="XAQ236" s="188"/>
      <c r="XAR236" s="188"/>
      <c r="XAS236" s="188"/>
      <c r="XAT236" s="188"/>
      <c r="XAU236" s="188"/>
      <c r="XAV236" s="188"/>
      <c r="XAW236" s="188"/>
      <c r="XAX236" s="188"/>
      <c r="XAY236" s="188"/>
      <c r="XAZ236" s="188"/>
      <c r="XBA236" s="188"/>
      <c r="XBB236" s="188"/>
      <c r="XBC236" s="188"/>
      <c r="XBD236" s="188"/>
      <c r="XBE236" s="188"/>
      <c r="XBF236" s="188"/>
      <c r="XBG236" s="188"/>
      <c r="XBH236" s="188"/>
      <c r="XBI236" s="188"/>
      <c r="XBJ236" s="188"/>
      <c r="XBK236" s="188"/>
      <c r="XBL236" s="188"/>
      <c r="XBM236" s="188"/>
      <c r="XBN236" s="188"/>
      <c r="XBO236" s="188"/>
      <c r="XBP236" s="188"/>
      <c r="XBQ236" s="188"/>
      <c r="XBR236" s="188"/>
      <c r="XBS236" s="188"/>
      <c r="XBT236" s="188"/>
      <c r="XBU236" s="188"/>
      <c r="XBV236" s="188"/>
      <c r="XBW236" s="188"/>
      <c r="XBX236" s="188"/>
      <c r="XBY236" s="188"/>
      <c r="XBZ236" s="188"/>
      <c r="XCA236" s="188"/>
      <c r="XCB236" s="188"/>
      <c r="XCC236" s="188"/>
      <c r="XCD236" s="188"/>
      <c r="XCE236" s="188"/>
      <c r="XCF236" s="188"/>
      <c r="XCG236" s="188"/>
      <c r="XCH236" s="188"/>
      <c r="XCI236" s="188"/>
      <c r="XCJ236" s="188"/>
      <c r="XCK236" s="188"/>
      <c r="XCL236" s="188"/>
      <c r="XCM236" s="188"/>
      <c r="XCN236" s="188"/>
      <c r="XCO236" s="188"/>
      <c r="XCP236" s="188"/>
      <c r="XCQ236" s="188"/>
      <c r="XCR236" s="188"/>
      <c r="XCS236" s="188"/>
      <c r="XCT236" s="188"/>
      <c r="XCU236" s="188"/>
      <c r="XCV236" s="188"/>
      <c r="XCW236" s="188"/>
      <c r="XCX236" s="188"/>
      <c r="XCY236" s="188"/>
      <c r="XCZ236" s="188"/>
      <c r="XDA236" s="188"/>
      <c r="XDB236" s="188"/>
      <c r="XDC236" s="188"/>
      <c r="XDD236" s="188"/>
      <c r="XDE236" s="188"/>
      <c r="XDF236" s="188"/>
      <c r="XDG236" s="188"/>
      <c r="XDH236" s="188"/>
      <c r="XDI236" s="188"/>
      <c r="XDJ236" s="188"/>
      <c r="XDK236" s="188"/>
      <c r="XDL236" s="188"/>
      <c r="XDM236" s="188"/>
      <c r="XDN236" s="188"/>
      <c r="XDO236" s="188"/>
      <c r="XDP236" s="188"/>
      <c r="XDQ236" s="188"/>
      <c r="XDR236" s="188"/>
      <c r="XDS236" s="188"/>
      <c r="XDT236" s="188"/>
      <c r="XDU236" s="188"/>
      <c r="XDV236" s="188"/>
      <c r="XDW236" s="188"/>
      <c r="XDX236" s="188"/>
      <c r="XDY236" s="188"/>
      <c r="XDZ236" s="188"/>
      <c r="XEA236" s="188"/>
      <c r="XEB236" s="188"/>
      <c r="XEC236" s="188"/>
      <c r="XED236" s="188"/>
      <c r="XEE236" s="188"/>
      <c r="XEF236" s="188"/>
      <c r="XEG236" s="188"/>
      <c r="XEH236" s="188"/>
      <c r="XEI236" s="188"/>
      <c r="XEJ236" s="188"/>
      <c r="XEK236" s="188"/>
      <c r="XEL236" s="188"/>
      <c r="XEM236" s="188"/>
      <c r="XEN236" s="188"/>
      <c r="XEO236" s="188"/>
      <c r="XEP236" s="188"/>
      <c r="XEQ236" s="188"/>
      <c r="XER236" s="188"/>
      <c r="XES236" s="188"/>
      <c r="XET236" s="188"/>
      <c r="XEU236" s="188"/>
      <c r="XEV236" s="188"/>
      <c r="XEW236" s="188"/>
      <c r="XEX236" s="188"/>
      <c r="XEY236" s="188"/>
      <c r="XEZ236" s="188"/>
      <c r="XFA236" s="188"/>
      <c r="XFB236" s="188"/>
      <c r="XFC236" s="188"/>
      <c r="XFD236" s="188"/>
    </row>
    <row r="237" spans="1:16384" hidden="1" outlineLevel="2">
      <c r="D237" s="83" t="s">
        <v>565</v>
      </c>
      <c r="E237" s="84" t="str">
        <f t="shared" ref="E237:Q237" si="163" xml:space="preserve"> E230</f>
        <v>Indexation on RCV - CPI(H) other adjustments balance - WN - real</v>
      </c>
      <c r="F237" s="84">
        <f t="shared" si="163"/>
        <v>0</v>
      </c>
      <c r="G237" s="84" t="str">
        <f t="shared" si="163"/>
        <v>£m</v>
      </c>
      <c r="H237" s="84">
        <f t="shared" si="163"/>
        <v>0</v>
      </c>
      <c r="I237" s="84">
        <f t="shared" si="163"/>
        <v>0</v>
      </c>
      <c r="J237" s="84">
        <f t="shared" si="163"/>
        <v>0</v>
      </c>
      <c r="K237" s="84">
        <f t="shared" si="163"/>
        <v>0</v>
      </c>
      <c r="L237" s="84">
        <f t="shared" si="163"/>
        <v>0</v>
      </c>
      <c r="M237" s="492">
        <f t="shared" si="163"/>
        <v>0</v>
      </c>
      <c r="N237" s="84">
        <f t="shared" si="163"/>
        <v>0</v>
      </c>
      <c r="O237" s="84">
        <f t="shared" si="163"/>
        <v>0</v>
      </c>
      <c r="P237" s="84">
        <f t="shared" si="163"/>
        <v>0</v>
      </c>
      <c r="Q237" s="84">
        <f t="shared" si="163"/>
        <v>0</v>
      </c>
    </row>
    <row r="238" spans="1:16384" hidden="1" outlineLevel="2">
      <c r="E238" s="212" t="s">
        <v>624</v>
      </c>
      <c r="F238" s="212"/>
      <c r="G238" s="212" t="s">
        <v>170</v>
      </c>
      <c r="H238" s="212"/>
      <c r="I238" s="212"/>
      <c r="J238" s="212">
        <f t="shared" ref="J238:Q238" si="164" xml:space="preserve"> SUM(J234:J237)</f>
        <v>0</v>
      </c>
      <c r="K238" s="212">
        <f t="shared" si="164"/>
        <v>0</v>
      </c>
      <c r="L238" s="212">
        <f t="shared" si="164"/>
        <v>0</v>
      </c>
      <c r="M238" s="212">
        <f xml:space="preserve"> SUM(M234:M237)</f>
        <v>70.622689591322043</v>
      </c>
      <c r="N238" s="212">
        <f t="shared" si="164"/>
        <v>67.444668559712483</v>
      </c>
      <c r="O238" s="212">
        <f t="shared" si="164"/>
        <v>64.443380808805344</v>
      </c>
      <c r="P238" s="212">
        <f t="shared" si="164"/>
        <v>61.607872053217854</v>
      </c>
      <c r="Q238" s="212">
        <f t="shared" si="164"/>
        <v>59.020341426982711</v>
      </c>
    </row>
    <row r="239" spans="1:16384" s="494" customFormat="1" hidden="1" outlineLevel="2">
      <c r="A239" s="498"/>
      <c r="B239" s="499"/>
      <c r="C239" s="500"/>
      <c r="D239" s="501"/>
      <c r="E239" s="502"/>
      <c r="F239" s="502"/>
      <c r="G239" s="502"/>
      <c r="H239" s="502"/>
      <c r="I239" s="502"/>
      <c r="J239" s="502"/>
      <c r="K239" s="502"/>
      <c r="L239" s="502"/>
      <c r="M239" s="502"/>
      <c r="N239" s="502"/>
      <c r="O239" s="502"/>
      <c r="P239" s="502"/>
      <c r="Q239" s="502"/>
    </row>
    <row r="240" spans="1:16384" s="118" customFormat="1" hidden="1" outlineLevel="2">
      <c r="A240" s="67"/>
      <c r="B240" s="85"/>
      <c r="C240" s="86"/>
      <c r="D240" s="83"/>
      <c r="E240" s="117" t="str">
        <f t="shared" ref="E240:Q240" si="165" xml:space="preserve"> E238</f>
        <v>Opening RCV (CPIH inflated RCV) - WN - real</v>
      </c>
      <c r="F240" s="117">
        <f t="shared" si="165"/>
        <v>0</v>
      </c>
      <c r="G240" s="117" t="str">
        <f t="shared" si="165"/>
        <v>£m</v>
      </c>
      <c r="H240" s="117">
        <f t="shared" si="165"/>
        <v>0</v>
      </c>
      <c r="I240" s="117">
        <f t="shared" si="165"/>
        <v>0</v>
      </c>
      <c r="J240" s="117">
        <f t="shared" si="165"/>
        <v>0</v>
      </c>
      <c r="K240" s="117">
        <f t="shared" si="165"/>
        <v>0</v>
      </c>
      <c r="L240" s="117">
        <f t="shared" si="165"/>
        <v>0</v>
      </c>
      <c r="M240" s="488">
        <f t="shared" si="165"/>
        <v>70.622689591322043</v>
      </c>
      <c r="N240" s="117">
        <f t="shared" si="165"/>
        <v>67.444668559712483</v>
      </c>
      <c r="O240" s="117">
        <f t="shared" si="165"/>
        <v>64.443380808805344</v>
      </c>
      <c r="P240" s="117">
        <f t="shared" si="165"/>
        <v>61.607872053217854</v>
      </c>
      <c r="Q240" s="117">
        <f t="shared" si="165"/>
        <v>59.020341426982711</v>
      </c>
    </row>
    <row r="241" spans="1:17" s="118" customFormat="1" hidden="1" outlineLevel="2">
      <c r="A241" s="67"/>
      <c r="B241" s="85"/>
      <c r="C241" s="86"/>
      <c r="D241" s="83" t="s">
        <v>473</v>
      </c>
      <c r="E241" s="117" t="str">
        <f t="shared" ref="E241:Q241" si="166" xml:space="preserve"> E231</f>
        <v>RCV - CPI(H) bf depreciation - WN - real</v>
      </c>
      <c r="F241" s="117">
        <f t="shared" si="166"/>
        <v>0</v>
      </c>
      <c r="G241" s="117" t="str">
        <f t="shared" si="166"/>
        <v>£m</v>
      </c>
      <c r="H241" s="117">
        <f t="shared" si="166"/>
        <v>0</v>
      </c>
      <c r="I241" s="117">
        <f t="shared" si="166"/>
        <v>0</v>
      </c>
      <c r="J241" s="117">
        <f t="shared" si="166"/>
        <v>0</v>
      </c>
      <c r="K241" s="117">
        <f t="shared" si="166"/>
        <v>0</v>
      </c>
      <c r="L241" s="117">
        <f t="shared" si="166"/>
        <v>0</v>
      </c>
      <c r="M241" s="117">
        <f t="shared" si="166"/>
        <v>3.1780210316094912</v>
      </c>
      <c r="N241" s="117">
        <f t="shared" si="166"/>
        <v>3.0012877509072093</v>
      </c>
      <c r="O241" s="117">
        <f t="shared" si="166"/>
        <v>2.8355087555874352</v>
      </c>
      <c r="P241" s="117">
        <f t="shared" si="166"/>
        <v>2.5875306262351514</v>
      </c>
      <c r="Q241" s="117">
        <f t="shared" si="166"/>
        <v>2.3903238277928001</v>
      </c>
    </row>
    <row r="242" spans="1:17" s="118" customFormat="1" hidden="1" outlineLevel="2">
      <c r="A242" s="67"/>
      <c r="B242" s="85"/>
      <c r="C242" s="86"/>
      <c r="D242" s="83" t="s">
        <v>473</v>
      </c>
      <c r="E242" s="117" t="str">
        <f t="shared" ref="E242:Q242" si="167" xml:space="preserve"> E232</f>
        <v>Other adjustments CPI(H) - WN - real</v>
      </c>
      <c r="F242" s="117">
        <f t="shared" si="167"/>
        <v>0</v>
      </c>
      <c r="G242" s="117" t="str">
        <f t="shared" si="167"/>
        <v>£m</v>
      </c>
      <c r="H242" s="117">
        <f t="shared" si="167"/>
        <v>0</v>
      </c>
      <c r="I242" s="117">
        <f t="shared" si="167"/>
        <v>0</v>
      </c>
      <c r="J242" s="117">
        <f t="shared" si="167"/>
        <v>0</v>
      </c>
      <c r="K242" s="117">
        <f t="shared" si="167"/>
        <v>0</v>
      </c>
      <c r="L242" s="117">
        <f t="shared" si="167"/>
        <v>0</v>
      </c>
      <c r="M242" s="117">
        <f t="shared" si="167"/>
        <v>0</v>
      </c>
      <c r="N242" s="117">
        <f t="shared" si="167"/>
        <v>0</v>
      </c>
      <c r="O242" s="117">
        <f t="shared" si="167"/>
        <v>0</v>
      </c>
      <c r="P242" s="117">
        <f t="shared" si="167"/>
        <v>0</v>
      </c>
      <c r="Q242" s="117">
        <f t="shared" si="167"/>
        <v>0</v>
      </c>
    </row>
    <row r="243" spans="1:17" s="118" customFormat="1" hidden="1" outlineLevel="2">
      <c r="A243" s="67"/>
      <c r="B243" s="85"/>
      <c r="C243" s="86"/>
      <c r="D243" s="83"/>
      <c r="E243" s="261" t="s">
        <v>625</v>
      </c>
      <c r="F243" s="261"/>
      <c r="G243" s="261" t="s">
        <v>170</v>
      </c>
      <c r="H243" s="261"/>
      <c r="I243" s="261"/>
      <c r="J243" s="261">
        <f t="shared" ref="J243:Q243" si="168" xml:space="preserve"> J240 - J241 - J242</f>
        <v>0</v>
      </c>
      <c r="K243" s="261">
        <f t="shared" si="168"/>
        <v>0</v>
      </c>
      <c r="L243" s="261">
        <f t="shared" si="168"/>
        <v>0</v>
      </c>
      <c r="M243" s="261">
        <f t="shared" si="168"/>
        <v>67.444668559712554</v>
      </c>
      <c r="N243" s="261">
        <f t="shared" si="168"/>
        <v>64.443380808805273</v>
      </c>
      <c r="O243" s="261">
        <f t="shared" si="168"/>
        <v>61.60787205321791</v>
      </c>
      <c r="P243" s="261">
        <f t="shared" si="168"/>
        <v>59.020341426982704</v>
      </c>
      <c r="Q243" s="261">
        <f t="shared" si="168"/>
        <v>56.630017599189912</v>
      </c>
    </row>
    <row r="244" spans="1:17" s="503" customFormat="1" hidden="1" outlineLevel="2">
      <c r="A244" s="498"/>
      <c r="B244" s="499"/>
      <c r="C244" s="500"/>
      <c r="D244" s="501"/>
      <c r="E244" s="502"/>
      <c r="F244" s="502"/>
      <c r="G244" s="502"/>
      <c r="H244" s="502"/>
      <c r="I244" s="502"/>
      <c r="J244" s="502"/>
      <c r="K244" s="502"/>
      <c r="L244" s="502"/>
      <c r="M244" s="502"/>
      <c r="N244" s="502"/>
      <c r="O244" s="502"/>
      <c r="P244" s="502"/>
      <c r="Q244" s="502"/>
    </row>
    <row r="245" spans="1:17" s="92" customFormat="1" hidden="1" outlineLevel="2">
      <c r="A245" s="11"/>
      <c r="B245" s="12"/>
      <c r="C245" s="13"/>
      <c r="D245" s="115"/>
      <c r="E245" s="91" t="str">
        <f t="shared" ref="E245:Q245" si="169" xml:space="preserve"> E238</f>
        <v>Opening RCV (CPIH inflated RCV) - WN - real</v>
      </c>
      <c r="F245" s="91">
        <f t="shared" si="169"/>
        <v>0</v>
      </c>
      <c r="G245" s="91" t="str">
        <f t="shared" si="169"/>
        <v>£m</v>
      </c>
      <c r="H245" s="91">
        <f t="shared" si="169"/>
        <v>0</v>
      </c>
      <c r="I245" s="91">
        <f t="shared" si="169"/>
        <v>0</v>
      </c>
      <c r="J245" s="91">
        <f t="shared" si="169"/>
        <v>0</v>
      </c>
      <c r="K245" s="91">
        <f t="shared" si="169"/>
        <v>0</v>
      </c>
      <c r="L245" s="91">
        <f t="shared" si="169"/>
        <v>0</v>
      </c>
      <c r="M245" s="91">
        <f t="shared" si="169"/>
        <v>70.622689591322043</v>
      </c>
      <c r="N245" s="91">
        <f t="shared" si="169"/>
        <v>67.444668559712483</v>
      </c>
      <c r="O245" s="91">
        <f t="shared" si="169"/>
        <v>64.443380808805344</v>
      </c>
      <c r="P245" s="91">
        <f t="shared" si="169"/>
        <v>61.607872053217854</v>
      </c>
      <c r="Q245" s="91">
        <f t="shared" si="169"/>
        <v>59.020341426982711</v>
      </c>
    </row>
    <row r="246" spans="1:17" s="92" customFormat="1" hidden="1" outlineLevel="2">
      <c r="A246" s="11"/>
      <c r="B246" s="12"/>
      <c r="C246" s="13"/>
      <c r="D246" s="115"/>
      <c r="E246" s="91" t="str">
        <f t="shared" ref="E246:Q246" si="170" xml:space="preserve"> E243</f>
        <v>Closing RCV (CPIH inflated RCV) - WN - real</v>
      </c>
      <c r="F246" s="91">
        <f t="shared" si="170"/>
        <v>0</v>
      </c>
      <c r="G246" s="91" t="str">
        <f t="shared" si="170"/>
        <v>£m</v>
      </c>
      <c r="H246" s="91">
        <f t="shared" si="170"/>
        <v>0</v>
      </c>
      <c r="I246" s="91">
        <f t="shared" si="170"/>
        <v>0</v>
      </c>
      <c r="J246" s="91">
        <f t="shared" si="170"/>
        <v>0</v>
      </c>
      <c r="K246" s="91">
        <f t="shared" si="170"/>
        <v>0</v>
      </c>
      <c r="L246" s="91">
        <f t="shared" si="170"/>
        <v>0</v>
      </c>
      <c r="M246" s="91">
        <f t="shared" si="170"/>
        <v>67.444668559712554</v>
      </c>
      <c r="N246" s="91">
        <f t="shared" si="170"/>
        <v>64.443380808805273</v>
      </c>
      <c r="O246" s="91">
        <f t="shared" si="170"/>
        <v>61.60787205321791</v>
      </c>
      <c r="P246" s="91">
        <f t="shared" si="170"/>
        <v>59.020341426982704</v>
      </c>
      <c r="Q246" s="91">
        <f t="shared" si="170"/>
        <v>56.630017599189912</v>
      </c>
    </row>
    <row r="247" spans="1:17" hidden="1" outlineLevel="2">
      <c r="E247" s="261" t="s">
        <v>626</v>
      </c>
      <c r="F247" s="261"/>
      <c r="G247" s="261" t="s">
        <v>170</v>
      </c>
      <c r="H247" s="261"/>
      <c r="I247" s="261"/>
      <c r="J247" s="261">
        <f t="shared" ref="J247:Q247" si="171" xml:space="preserve"> AVERAGE(J245:J246)</f>
        <v>0</v>
      </c>
      <c r="K247" s="261">
        <f t="shared" si="171"/>
        <v>0</v>
      </c>
      <c r="L247" s="261">
        <f t="shared" si="171"/>
        <v>0</v>
      </c>
      <c r="M247" s="261">
        <f t="shared" si="171"/>
        <v>69.033679075517298</v>
      </c>
      <c r="N247" s="261">
        <f t="shared" si="171"/>
        <v>65.944024684258878</v>
      </c>
      <c r="O247" s="261">
        <f t="shared" si="171"/>
        <v>63.025626431011631</v>
      </c>
      <c r="P247" s="261">
        <f t="shared" si="171"/>
        <v>60.314106740100279</v>
      </c>
      <c r="Q247" s="261">
        <f t="shared" si="171"/>
        <v>57.825179513086312</v>
      </c>
    </row>
    <row r="248" spans="1:17" s="494" customFormat="1" hidden="1" outlineLevel="2">
      <c r="A248" s="498"/>
      <c r="B248" s="499"/>
      <c r="C248" s="500"/>
      <c r="D248" s="501"/>
      <c r="E248" s="502"/>
      <c r="F248" s="502"/>
      <c r="G248" s="502"/>
      <c r="H248" s="502"/>
      <c r="I248" s="502"/>
      <c r="J248" s="502"/>
      <c r="K248" s="502"/>
      <c r="L248" s="502"/>
      <c r="M248" s="502"/>
      <c r="N248" s="502"/>
      <c r="O248" s="502"/>
      <c r="P248" s="502"/>
      <c r="Q248" s="502"/>
    </row>
    <row r="249" spans="1:17" hidden="1" outlineLevel="2">
      <c r="C249" s="86" t="s">
        <v>372</v>
      </c>
      <c r="F249" s="84"/>
      <c r="G249" s="84"/>
      <c r="H249" s="84"/>
      <c r="I249" s="84"/>
      <c r="J249" s="84"/>
      <c r="K249" s="84"/>
      <c r="L249" s="84"/>
      <c r="M249" s="84"/>
      <c r="N249" s="84"/>
      <c r="O249" s="84"/>
      <c r="P249" s="84"/>
      <c r="Q249" s="84"/>
    </row>
    <row r="250" spans="1:17" hidden="1" outlineLevel="2">
      <c r="E250" s="84" t="str">
        <f t="shared" ref="E250:Q250" si="172" xml:space="preserve"> E243</f>
        <v>Closing RCV (CPIH inflated RCV) - WN - real</v>
      </c>
      <c r="F250" s="84">
        <f t="shared" si="172"/>
        <v>0</v>
      </c>
      <c r="G250" s="84" t="str">
        <f t="shared" si="172"/>
        <v>£m</v>
      </c>
      <c r="H250" s="84">
        <f t="shared" si="172"/>
        <v>0</v>
      </c>
      <c r="I250" s="84">
        <f t="shared" si="172"/>
        <v>0</v>
      </c>
      <c r="J250" s="84">
        <f t="shared" si="172"/>
        <v>0</v>
      </c>
      <c r="K250" s="84">
        <f t="shared" si="172"/>
        <v>0</v>
      </c>
      <c r="L250" s="84">
        <f t="shared" si="172"/>
        <v>0</v>
      </c>
      <c r="M250" s="84">
        <f t="shared" si="172"/>
        <v>67.444668559712554</v>
      </c>
      <c r="N250" s="84">
        <f t="shared" si="172"/>
        <v>64.443380808805273</v>
      </c>
      <c r="O250" s="84">
        <f t="shared" si="172"/>
        <v>61.60787205321791</v>
      </c>
      <c r="P250" s="84">
        <f t="shared" si="172"/>
        <v>59.020341426982704</v>
      </c>
      <c r="Q250" s="84">
        <f t="shared" si="172"/>
        <v>56.630017599189912</v>
      </c>
    </row>
    <row r="251" spans="1:17" s="188" customFormat="1" hidden="1" outlineLevel="2">
      <c r="A251" s="184"/>
      <c r="B251" s="219"/>
      <c r="C251" s="186"/>
      <c r="D251" s="187"/>
      <c r="E251" s="182" t="str">
        <f xml:space="preserve"> Inp!E$122</f>
        <v>RCV CPI(H) bf balance - WN - real</v>
      </c>
      <c r="F251" s="182">
        <f xml:space="preserve"> Inp!F$122</f>
        <v>0</v>
      </c>
      <c r="G251" s="182" t="str">
        <f xml:space="preserve"> Inp!G$122</f>
        <v>£m</v>
      </c>
      <c r="H251" s="182">
        <f xml:space="preserve"> Inp!H$122</f>
        <v>0</v>
      </c>
      <c r="I251" s="182">
        <f xml:space="preserve"> Inp!I$122</f>
        <v>0</v>
      </c>
      <c r="J251" s="182">
        <f xml:space="preserve"> Inp!J$122</f>
        <v>0</v>
      </c>
      <c r="K251" s="182">
        <f xml:space="preserve"> Inp!K$122</f>
        <v>0</v>
      </c>
      <c r="L251" s="182">
        <f xml:space="preserve"> Inp!L$122</f>
        <v>0</v>
      </c>
      <c r="M251" s="182">
        <f xml:space="preserve"> Inp!M$122</f>
        <v>67.444668559712497</v>
      </c>
      <c r="N251" s="182">
        <f xml:space="preserve"> Inp!N$122</f>
        <v>64.443380808805301</v>
      </c>
      <c r="O251" s="182">
        <f xml:space="preserve"> Inp!O$122</f>
        <v>61.607872053217903</v>
      </c>
      <c r="P251" s="182">
        <f xml:space="preserve"> Inp!P$122</f>
        <v>59.020341426982696</v>
      </c>
      <c r="Q251" s="182">
        <f xml:space="preserve"> Inp!Q$122</f>
        <v>56.630017599189898</v>
      </c>
    </row>
    <row r="252" spans="1:17" s="188" customFormat="1" hidden="1" outlineLevel="2">
      <c r="A252" s="184"/>
      <c r="B252" s="219"/>
      <c r="C252" s="186"/>
      <c r="D252" s="187"/>
      <c r="E252" s="182" t="str">
        <f xml:space="preserve"> Inp!E$118</f>
        <v>RCV other adjustments balance - WN - real</v>
      </c>
      <c r="F252" s="182">
        <f xml:space="preserve"> Inp!F$118</f>
        <v>0</v>
      </c>
      <c r="G252" s="182" t="str">
        <f xml:space="preserve"> Inp!G$118</f>
        <v>£m</v>
      </c>
      <c r="H252" s="182">
        <f xml:space="preserve"> Inp!H$118</f>
        <v>0</v>
      </c>
      <c r="I252" s="182">
        <f xml:space="preserve"> Inp!I$118</f>
        <v>0</v>
      </c>
      <c r="J252" s="182">
        <f xml:space="preserve"> Inp!J$118</f>
        <v>0</v>
      </c>
      <c r="K252" s="182">
        <f xml:space="preserve"> Inp!K$118</f>
        <v>0</v>
      </c>
      <c r="L252" s="182">
        <f xml:space="preserve"> Inp!L$118</f>
        <v>0</v>
      </c>
      <c r="M252" s="182">
        <f xml:space="preserve"> Inp!M$118</f>
        <v>0</v>
      </c>
      <c r="N252" s="182">
        <f xml:space="preserve"> Inp!N$118</f>
        <v>0</v>
      </c>
      <c r="O252" s="182">
        <f xml:space="preserve"> Inp!O$118</f>
        <v>0</v>
      </c>
      <c r="P252" s="182">
        <f xml:space="preserve"> Inp!P$118</f>
        <v>0</v>
      </c>
      <c r="Q252" s="182">
        <f xml:space="preserve"> Inp!Q$118</f>
        <v>0</v>
      </c>
    </row>
    <row r="253" spans="1:17" s="241" customFormat="1" hidden="1" outlineLevel="2">
      <c r="A253" s="238"/>
      <c r="B253" s="221"/>
      <c r="C253" s="239"/>
      <c r="D253" s="240"/>
      <c r="E253" s="197" t="str">
        <f t="shared" ref="E253:Q253" si="173" xml:space="preserve"> E230</f>
        <v>Indexation on RCV - CPI(H) other adjustments balance - WN - real</v>
      </c>
      <c r="F253" s="197">
        <f t="shared" si="173"/>
        <v>0</v>
      </c>
      <c r="G253" s="197" t="str">
        <f t="shared" si="173"/>
        <v>£m</v>
      </c>
      <c r="H253" s="197">
        <f t="shared" si="173"/>
        <v>0</v>
      </c>
      <c r="I253" s="197">
        <f t="shared" si="173"/>
        <v>0</v>
      </c>
      <c r="J253" s="197">
        <f t="shared" si="173"/>
        <v>0</v>
      </c>
      <c r="K253" s="197">
        <f t="shared" si="173"/>
        <v>0</v>
      </c>
      <c r="L253" s="197">
        <f t="shared" si="173"/>
        <v>0</v>
      </c>
      <c r="M253" s="197">
        <f t="shared" si="173"/>
        <v>0</v>
      </c>
      <c r="N253" s="197">
        <f t="shared" si="173"/>
        <v>0</v>
      </c>
      <c r="O253" s="197">
        <f t="shared" si="173"/>
        <v>0</v>
      </c>
      <c r="P253" s="197">
        <f t="shared" si="173"/>
        <v>0</v>
      </c>
      <c r="Q253" s="197">
        <f t="shared" si="173"/>
        <v>0</v>
      </c>
    </row>
    <row r="254" spans="1:17" s="225" customFormat="1" hidden="1" outlineLevel="2">
      <c r="A254" s="220"/>
      <c r="B254" s="221"/>
      <c r="C254" s="222"/>
      <c r="D254" s="223"/>
      <c r="E254" s="224" t="s">
        <v>627</v>
      </c>
      <c r="G254" s="225" t="s">
        <v>570</v>
      </c>
      <c r="H254" s="248">
        <f xml:space="preserve"> SUM(J254:Q254)</f>
        <v>0</v>
      </c>
      <c r="I254" s="197"/>
      <c r="J254" s="225">
        <f xml:space="preserve"> IF(ROUND(J250,3) = ROUND((J251 + J252 + J253),3), 0, 1)</f>
        <v>0</v>
      </c>
      <c r="K254" s="225">
        <f t="shared" ref="K254:Q254" si="174" xml:space="preserve"> IF(ROUND(K250,3) = ROUND((K251 + K252 + K253),3), 0, 1)</f>
        <v>0</v>
      </c>
      <c r="L254" s="225">
        <f t="shared" si="174"/>
        <v>0</v>
      </c>
      <c r="M254" s="225">
        <f xml:space="preserve"> IF(ROUND(M250,3) = ROUND((M251 + M252 + M253),3), 0, 1)</f>
        <v>0</v>
      </c>
      <c r="N254" s="225">
        <f t="shared" si="174"/>
        <v>0</v>
      </c>
      <c r="O254" s="225">
        <f t="shared" si="174"/>
        <v>0</v>
      </c>
      <c r="P254" s="225">
        <f t="shared" si="174"/>
        <v>0</v>
      </c>
      <c r="Q254" s="225">
        <f t="shared" si="174"/>
        <v>0</v>
      </c>
    </row>
    <row r="255" spans="1:17" hidden="1" outlineLevel="2">
      <c r="F255" s="84"/>
      <c r="G255" s="84"/>
      <c r="H255" s="84"/>
      <c r="I255" s="84"/>
      <c r="J255" s="84"/>
      <c r="K255" s="84"/>
      <c r="L255" s="84"/>
      <c r="M255" s="84"/>
      <c r="N255" s="84"/>
      <c r="O255" s="84"/>
      <c r="P255" s="84"/>
      <c r="Q255" s="84"/>
    </row>
    <row r="256" spans="1:17" hidden="1" outlineLevel="1">
      <c r="F256" s="84"/>
      <c r="G256" s="84"/>
      <c r="H256" s="84"/>
      <c r="I256" s="84"/>
      <c r="J256" s="84"/>
      <c r="K256" s="84"/>
      <c r="L256" s="84"/>
      <c r="M256" s="84"/>
      <c r="N256" s="84"/>
      <c r="O256" s="84"/>
      <c r="P256" s="84"/>
      <c r="Q256" s="84"/>
    </row>
    <row r="257" spans="1:17" s="92" customFormat="1" hidden="1" outlineLevel="1" collapsed="1">
      <c r="A257" s="11"/>
      <c r="B257" s="12" t="s">
        <v>583</v>
      </c>
      <c r="C257" s="13"/>
      <c r="D257" s="14"/>
      <c r="E257" s="91"/>
      <c r="G257" s="93"/>
    </row>
    <row r="258" spans="1:17" s="92" customFormat="1" hidden="1" outlineLevel="2">
      <c r="A258" s="11"/>
      <c r="B258" s="12"/>
      <c r="C258" s="13"/>
      <c r="D258" s="115"/>
      <c r="E258" s="91"/>
      <c r="G258" s="93"/>
    </row>
    <row r="259" spans="1:17" s="231" customFormat="1" hidden="1" outlineLevel="2">
      <c r="A259" s="226"/>
      <c r="B259" s="227"/>
      <c r="C259" s="228"/>
      <c r="D259" s="229"/>
      <c r="E259" s="230" t="str">
        <f xml:space="preserve"> Inp!E$123</f>
        <v>RCV additions balance BEG - WN - nominal</v>
      </c>
      <c r="F259" s="230">
        <f xml:space="preserve"> Inp!F$123</f>
        <v>0</v>
      </c>
      <c r="G259" s="230" t="str">
        <f xml:space="preserve"> Inp!G$123</f>
        <v>£m</v>
      </c>
      <c r="H259" s="230">
        <f xml:space="preserve"> Inp!H$123</f>
        <v>0</v>
      </c>
      <c r="I259" s="230">
        <f xml:space="preserve"> Inp!I$123</f>
        <v>0</v>
      </c>
      <c r="J259" s="230">
        <f xml:space="preserve"> Inp!J$123</f>
        <v>0</v>
      </c>
      <c r="K259" s="230">
        <f xml:space="preserve"> Inp!K$123</f>
        <v>0</v>
      </c>
      <c r="L259" s="230">
        <f xml:space="preserve"> Inp!L$123</f>
        <v>0</v>
      </c>
      <c r="M259" s="230">
        <f xml:space="preserve"> Inp!M$123</f>
        <v>0</v>
      </c>
      <c r="N259" s="230">
        <f xml:space="preserve"> Inp!N$123</f>
        <v>8.9961843466452507</v>
      </c>
      <c r="O259" s="230">
        <f xml:space="preserve"> Inp!O$123</f>
        <v>18.131170431095299</v>
      </c>
      <c r="P259" s="230">
        <f xml:space="preserve"> Inp!P$123</f>
        <v>27.701205697568</v>
      </c>
      <c r="Q259" s="230">
        <f xml:space="preserve"> Inp!Q$123</f>
        <v>36.323052138574397</v>
      </c>
    </row>
    <row r="260" spans="1:17" s="231" customFormat="1" hidden="1" outlineLevel="2">
      <c r="A260" s="226"/>
      <c r="B260" s="227"/>
      <c r="C260" s="228"/>
      <c r="D260" s="229"/>
      <c r="E260" s="230" t="str">
        <f xml:space="preserve"> Inp!E$124</f>
        <v>Indexation of RCV additions b/f - WN - nominal</v>
      </c>
      <c r="F260" s="230">
        <f xml:space="preserve"> Inp!F$124</f>
        <v>0</v>
      </c>
      <c r="G260" s="230" t="str">
        <f xml:space="preserve"> Inp!G$124</f>
        <v>£m</v>
      </c>
      <c r="H260" s="230">
        <f xml:space="preserve"> Inp!H$124</f>
        <v>0</v>
      </c>
      <c r="I260" s="230">
        <f xml:space="preserve"> Inp!I$124</f>
        <v>0</v>
      </c>
      <c r="J260" s="230">
        <f xml:space="preserve"> Inp!J$124</f>
        <v>0</v>
      </c>
      <c r="K260" s="230">
        <f xml:space="preserve"> Inp!K$124</f>
        <v>0</v>
      </c>
      <c r="L260" s="230">
        <f xml:space="preserve"> Inp!L$124</f>
        <v>0</v>
      </c>
      <c r="M260" s="230">
        <f xml:space="preserve"> Inp!M$124</f>
        <v>0</v>
      </c>
      <c r="N260" s="230">
        <f xml:space="preserve"> Inp!N$124</f>
        <v>0.18030137471313001</v>
      </c>
      <c r="O260" s="230">
        <f xml:space="preserve"> Inp!O$124</f>
        <v>0.37624447933869398</v>
      </c>
      <c r="P260" s="230">
        <f xml:space="preserve"> Inp!P$124</f>
        <v>0.58172531964894403</v>
      </c>
      <c r="Q260" s="230">
        <f xml:space="preserve"> Inp!Q$124</f>
        <v>0.76278409491011601</v>
      </c>
    </row>
    <row r="261" spans="1:17" s="231" customFormat="1" hidden="1" outlineLevel="2">
      <c r="A261" s="226"/>
      <c r="B261" s="227"/>
      <c r="C261" s="228"/>
      <c r="D261" s="229"/>
      <c r="E261" s="230" t="str">
        <f xml:space="preserve"> Inp!E$125</f>
        <v>Water network: Non-PAYG Totex - nominal</v>
      </c>
      <c r="F261" s="230">
        <f xml:space="preserve"> Inp!F$125</f>
        <v>0</v>
      </c>
      <c r="G261" s="230" t="str">
        <f xml:space="preserve"> Inp!G$125</f>
        <v>£m</v>
      </c>
      <c r="H261" s="230">
        <f xml:space="preserve"> Inp!H$125</f>
        <v>0</v>
      </c>
      <c r="I261" s="230">
        <f xml:space="preserve"> Inp!I$125</f>
        <v>0</v>
      </c>
      <c r="J261" s="230">
        <f xml:space="preserve"> Inp!J$125</f>
        <v>0</v>
      </c>
      <c r="K261" s="230">
        <f xml:space="preserve"> Inp!K$125</f>
        <v>0</v>
      </c>
      <c r="L261" s="230">
        <f xml:space="preserve"> Inp!L$125</f>
        <v>0</v>
      </c>
      <c r="M261" s="230">
        <f xml:space="preserve"> Inp!M$125</f>
        <v>9.2032576436268592</v>
      </c>
      <c r="N261" s="230">
        <f xml:space="preserve"> Inp!N$125</f>
        <v>9.5761066983762699</v>
      </c>
      <c r="O261" s="230">
        <f xml:space="preserve"> Inp!O$125</f>
        <v>10.233248510422399</v>
      </c>
      <c r="P261" s="230">
        <f xml:space="preserve"> Inp!P$125</f>
        <v>9.4259491563642399</v>
      </c>
      <c r="Q261" s="230">
        <f xml:space="preserve"> Inp!Q$125</f>
        <v>9.7925357201011298</v>
      </c>
    </row>
    <row r="262" spans="1:17" s="231" customFormat="1" hidden="1" outlineLevel="2">
      <c r="A262" s="226"/>
      <c r="B262" s="227"/>
      <c r="C262" s="228"/>
      <c r="D262" s="229"/>
      <c r="E262" s="230" t="str">
        <f xml:space="preserve"> Inp!E$126</f>
        <v>RCV additions depreciation - WN - nominal POS</v>
      </c>
      <c r="F262" s="230">
        <f xml:space="preserve"> Inp!F$126</f>
        <v>0</v>
      </c>
      <c r="G262" s="230" t="str">
        <f xml:space="preserve"> Inp!G$126</f>
        <v>£m</v>
      </c>
      <c r="H262" s="230">
        <f xml:space="preserve"> Inp!H$126</f>
        <v>0</v>
      </c>
      <c r="I262" s="230">
        <f xml:space="preserve"> Inp!I$126</f>
        <v>0</v>
      </c>
      <c r="J262" s="230">
        <f xml:space="preserve"> Inp!J$126</f>
        <v>0</v>
      </c>
      <c r="K262" s="230">
        <f xml:space="preserve"> Inp!K$126</f>
        <v>0</v>
      </c>
      <c r="L262" s="230">
        <f xml:space="preserve"> Inp!L$126</f>
        <v>0</v>
      </c>
      <c r="M262" s="230">
        <f xml:space="preserve"> Inp!M$126</f>
        <v>0.20707329698160401</v>
      </c>
      <c r="N262" s="230">
        <f xml:space="preserve"> Inp!N$126</f>
        <v>0.62142198863931997</v>
      </c>
      <c r="O262" s="230">
        <f xml:space="preserve"> Inp!O$126</f>
        <v>1.0394577232883899</v>
      </c>
      <c r="P262" s="230">
        <f xml:space="preserve"> Inp!P$126</f>
        <v>1.38582803500676</v>
      </c>
      <c r="Q262" s="230">
        <f xml:space="preserve"> Inp!Q$126</f>
        <v>1.70027521578817</v>
      </c>
    </row>
    <row r="263" spans="1:17" s="260" customFormat="1" hidden="1" outlineLevel="2">
      <c r="A263" s="257"/>
      <c r="B263" s="258"/>
      <c r="C263" s="259"/>
      <c r="D263" s="256"/>
      <c r="E263" s="273" t="str">
        <f>Time!E$39</f>
        <v>Acquisition / initial balance date flag</v>
      </c>
      <c r="F263" s="273">
        <f>Time!F$39</f>
        <v>0</v>
      </c>
      <c r="G263" s="273" t="str">
        <f>Time!G$39</f>
        <v>flag</v>
      </c>
      <c r="H263" s="273">
        <f>Time!H$39</f>
        <v>1</v>
      </c>
      <c r="I263" s="273">
        <f>Time!I$39</f>
        <v>0</v>
      </c>
      <c r="J263" s="273">
        <f>Time!J$39</f>
        <v>0</v>
      </c>
      <c r="K263" s="273">
        <f>Time!K$39</f>
        <v>0</v>
      </c>
      <c r="L263" s="273">
        <f>Time!L$39</f>
        <v>1</v>
      </c>
      <c r="M263" s="273">
        <f>Time!M$39</f>
        <v>0</v>
      </c>
      <c r="N263" s="273">
        <f>Time!N$39</f>
        <v>0</v>
      </c>
      <c r="O263" s="273">
        <f>Time!O$39</f>
        <v>0</v>
      </c>
      <c r="P263" s="273">
        <f>Time!P$39</f>
        <v>0</v>
      </c>
      <c r="Q263" s="273">
        <f>Time!Q$39</f>
        <v>0</v>
      </c>
    </row>
    <row r="264" spans="1:17" s="260" customFormat="1" hidden="1" outlineLevel="2">
      <c r="A264" s="257"/>
      <c r="B264" s="258"/>
      <c r="C264" s="259"/>
      <c r="D264" s="256"/>
      <c r="E264" s="197" t="s">
        <v>628</v>
      </c>
      <c r="F264" s="279"/>
      <c r="G264" s="197" t="s">
        <v>170</v>
      </c>
      <c r="H264" s="279"/>
      <c r="I264" s="279"/>
      <c r="J264" s="279">
        <f t="shared" ref="J264" si="175" xml:space="preserve"> IF(J263 = 1, K259 * J263, 0)</f>
        <v>0</v>
      </c>
      <c r="K264" s="279">
        <f t="shared" ref="K264" si="176" xml:space="preserve"> IF(K263 = 1, L259 * K263, 0)</f>
        <v>0</v>
      </c>
      <c r="L264" s="279">
        <f xml:space="preserve"> IF(L263 = 1, M259 * L263, 0)</f>
        <v>0</v>
      </c>
      <c r="M264" s="279">
        <f t="shared" ref="M264" si="177" xml:space="preserve"> IF(M263 = 1, N259 * M263, 0)</f>
        <v>0</v>
      </c>
      <c r="N264" s="279">
        <f t="shared" ref="N264" si="178" xml:space="preserve"> IF(N263 = 1, O259 * N263, 0)</f>
        <v>0</v>
      </c>
      <c r="O264" s="279">
        <f t="shared" ref="O264" si="179" xml:space="preserve"> IF(O263 = 1, P259 * O263, 0)</f>
        <v>0</v>
      </c>
      <c r="P264" s="279">
        <f t="shared" ref="P264" si="180" xml:space="preserve"> IF(P263 = 1, Q259 * P263, 0)</f>
        <v>0</v>
      </c>
      <c r="Q264" s="279">
        <f t="shared" ref="Q264" si="181" xml:space="preserve"> IF(Q263 = 1, R259 * Q263, 0)</f>
        <v>0</v>
      </c>
    </row>
    <row r="265" spans="1:17" s="92" customFormat="1" hidden="1" outlineLevel="2">
      <c r="A265" s="11"/>
      <c r="B265" s="12"/>
      <c r="C265" s="13"/>
      <c r="D265" s="115"/>
      <c r="E265" s="91"/>
      <c r="G265" s="93"/>
    </row>
    <row r="266" spans="1:17" s="188" customFormat="1" hidden="1" outlineLevel="2">
      <c r="A266" s="184"/>
      <c r="B266" s="217"/>
      <c r="C266" s="186"/>
      <c r="D266" s="187"/>
      <c r="E266" s="182" t="str">
        <f>Index!E$85</f>
        <v>CPIH index (PR19FD) - FYA - inflate from FYA 2017-18</v>
      </c>
      <c r="F266" s="182">
        <f>Index!F$85</f>
        <v>0</v>
      </c>
      <c r="G266" s="182" t="str">
        <f>Index!G$85</f>
        <v>Factor</v>
      </c>
      <c r="H266" s="182">
        <f>Index!H$85</f>
        <v>0</v>
      </c>
      <c r="I266" s="182">
        <f>Index!I$85</f>
        <v>0</v>
      </c>
      <c r="J266" s="182">
        <f>Index!J$85</f>
        <v>1</v>
      </c>
      <c r="K266" s="182">
        <f>Index!K$85</f>
        <v>1.0212697905005599</v>
      </c>
      <c r="L266" s="182">
        <f>Index!L$85</f>
        <v>1.0416029201511179</v>
      </c>
      <c r="M266" s="182">
        <f>Index!M$85</f>
        <v>1.0622616980779827</v>
      </c>
      <c r="N266" s="182">
        <f>Index!N$85</f>
        <v>1.0835515290872799</v>
      </c>
      <c r="O266" s="182">
        <f>Index!O$85</f>
        <v>1.1060365794841869</v>
      </c>
      <c r="P266" s="182">
        <f>Index!P$85</f>
        <v>1.1292633476533553</v>
      </c>
      <c r="Q266" s="182">
        <f>Index!Q$85</f>
        <v>1.1529778779540774</v>
      </c>
    </row>
    <row r="267" spans="1:17" s="237" customFormat="1" hidden="1" outlineLevel="2">
      <c r="A267" s="232"/>
      <c r="B267" s="233"/>
      <c r="C267" s="234"/>
      <c r="D267" s="235"/>
      <c r="E267" s="236"/>
    </row>
    <row r="268" spans="1:17" s="237" customFormat="1" hidden="1" outlineLevel="2">
      <c r="A268" s="232"/>
      <c r="B268" s="233"/>
      <c r="C268" s="234"/>
      <c r="D268" s="235"/>
      <c r="E268" s="197" t="s">
        <v>629</v>
      </c>
      <c r="G268" s="237" t="s">
        <v>170</v>
      </c>
      <c r="J268" s="314">
        <f t="shared" ref="J268:Q268" si="182" xml:space="preserve"> J264 / J266</f>
        <v>0</v>
      </c>
      <c r="K268" s="314">
        <f t="shared" si="182"/>
        <v>0</v>
      </c>
      <c r="L268" s="314">
        <f xml:space="preserve"> L264 / L266</f>
        <v>0</v>
      </c>
      <c r="M268" s="314">
        <f t="shared" si="182"/>
        <v>0</v>
      </c>
      <c r="N268" s="314">
        <f t="shared" si="182"/>
        <v>0</v>
      </c>
      <c r="O268" s="314">
        <f t="shared" si="182"/>
        <v>0</v>
      </c>
      <c r="P268" s="314">
        <f t="shared" si="182"/>
        <v>0</v>
      </c>
      <c r="Q268" s="314">
        <f t="shared" si="182"/>
        <v>0</v>
      </c>
    </row>
    <row r="269" spans="1:17" s="237" customFormat="1" hidden="1" outlineLevel="2">
      <c r="A269" s="232"/>
      <c r="B269" s="233"/>
      <c r="C269" s="234"/>
      <c r="D269" s="235"/>
      <c r="E269" s="236" t="s">
        <v>630</v>
      </c>
      <c r="G269" s="237" t="s">
        <v>170</v>
      </c>
      <c r="J269" s="84">
        <f t="shared" ref="J269:Q269" si="183" xml:space="preserve"> J259 / J266</f>
        <v>0</v>
      </c>
      <c r="K269" s="84">
        <f t="shared" si="183"/>
        <v>0</v>
      </c>
      <c r="L269" s="84">
        <f t="shared" si="183"/>
        <v>0</v>
      </c>
      <c r="M269" s="84">
        <f t="shared" si="183"/>
        <v>0</v>
      </c>
      <c r="N269" s="84">
        <f t="shared" si="183"/>
        <v>8.3024979478577343</v>
      </c>
      <c r="O269" s="84">
        <f t="shared" si="183"/>
        <v>16.392921145113466</v>
      </c>
      <c r="P269" s="84">
        <f t="shared" si="183"/>
        <v>24.530332765277446</v>
      </c>
      <c r="Q269" s="84">
        <f t="shared" si="183"/>
        <v>31.503685225104665</v>
      </c>
    </row>
    <row r="270" spans="1:17" s="237" customFormat="1" hidden="1" outlineLevel="2">
      <c r="A270" s="232"/>
      <c r="B270" s="233"/>
      <c r="C270" s="234"/>
      <c r="D270" s="235"/>
      <c r="E270" s="236" t="s">
        <v>631</v>
      </c>
      <c r="G270" s="237" t="s">
        <v>170</v>
      </c>
      <c r="J270" s="84">
        <f t="shared" ref="J270:Q270" si="184" xml:space="preserve"> J260 / J266</f>
        <v>0</v>
      </c>
      <c r="K270" s="84">
        <f t="shared" si="184"/>
        <v>0</v>
      </c>
      <c r="L270" s="84">
        <f t="shared" si="184"/>
        <v>0</v>
      </c>
      <c r="M270" s="84">
        <f t="shared" si="184"/>
        <v>0</v>
      </c>
      <c r="N270" s="84">
        <f t="shared" si="184"/>
        <v>0.16639852362628779</v>
      </c>
      <c r="O270" s="84">
        <f t="shared" si="184"/>
        <v>0.34017363106938109</v>
      </c>
      <c r="P270" s="84">
        <f t="shared" si="184"/>
        <v>0.51513698807084063</v>
      </c>
      <c r="Q270" s="84">
        <f t="shared" si="184"/>
        <v>0.66157738972724456</v>
      </c>
    </row>
    <row r="271" spans="1:17" s="237" customFormat="1" hidden="1" outlineLevel="2">
      <c r="A271" s="232"/>
      <c r="B271" s="233"/>
      <c r="C271" s="234"/>
      <c r="D271" s="235"/>
      <c r="E271" s="236" t="s">
        <v>632</v>
      </c>
      <c r="G271" s="237" t="s">
        <v>170</v>
      </c>
      <c r="J271" s="84">
        <f t="shared" ref="J271:Q271" si="185" xml:space="preserve"> J261 / J266</f>
        <v>0</v>
      </c>
      <c r="K271" s="84">
        <f t="shared" si="185"/>
        <v>0</v>
      </c>
      <c r="L271" s="84">
        <f t="shared" si="185"/>
        <v>0</v>
      </c>
      <c r="M271" s="84">
        <f t="shared" si="185"/>
        <v>8.6638327074005357</v>
      </c>
      <c r="N271" s="84">
        <f t="shared" si="185"/>
        <v>8.8377030914649897</v>
      </c>
      <c r="O271" s="84">
        <f t="shared" si="185"/>
        <v>9.2521790872366942</v>
      </c>
      <c r="P271" s="84">
        <f t="shared" si="185"/>
        <v>8.3469893678491012</v>
      </c>
      <c r="Q271" s="84">
        <f t="shared" si="185"/>
        <v>8.4932555145617137</v>
      </c>
    </row>
    <row r="272" spans="1:17" s="237" customFormat="1" hidden="1" outlineLevel="2">
      <c r="A272" s="232"/>
      <c r="B272" s="233"/>
      <c r="C272" s="234"/>
      <c r="D272" s="235"/>
      <c r="E272" s="236" t="s">
        <v>633</v>
      </c>
      <c r="G272" s="237" t="s">
        <v>170</v>
      </c>
      <c r="J272" s="84">
        <f t="shared" ref="J272:Q272" si="186" xml:space="preserve"> J262 / J266</f>
        <v>0</v>
      </c>
      <c r="K272" s="84">
        <f t="shared" si="186"/>
        <v>0</v>
      </c>
      <c r="L272" s="84">
        <f t="shared" si="186"/>
        <v>0</v>
      </c>
      <c r="M272" s="84">
        <f t="shared" si="186"/>
        <v>0.19493623591651177</v>
      </c>
      <c r="N272" s="84">
        <f t="shared" si="186"/>
        <v>0.57350478676613492</v>
      </c>
      <c r="O272" s="84">
        <f t="shared" si="186"/>
        <v>0.93980411007125386</v>
      </c>
      <c r="P272" s="84">
        <f t="shared" si="186"/>
        <v>1.2271965063654586</v>
      </c>
      <c r="Q272" s="84">
        <f t="shared" si="186"/>
        <v>1.4746815600705665</v>
      </c>
    </row>
    <row r="273" spans="1:17" s="237" customFormat="1" hidden="1" outlineLevel="2">
      <c r="A273" s="232"/>
      <c r="B273" s="233"/>
      <c r="C273" s="234"/>
      <c r="D273" s="235"/>
      <c r="E273" s="236"/>
      <c r="J273" s="84"/>
      <c r="K273" s="84"/>
      <c r="L273" s="84"/>
      <c r="M273" s="84"/>
      <c r="N273" s="84"/>
      <c r="O273" s="84"/>
      <c r="P273" s="84"/>
      <c r="Q273" s="84"/>
    </row>
    <row r="274" spans="1:17" s="237" customFormat="1" hidden="1" outlineLevel="2">
      <c r="A274" s="232"/>
      <c r="B274" s="233"/>
      <c r="C274" s="234"/>
      <c r="D274" s="235"/>
      <c r="E274" s="236" t="str">
        <f t="shared" ref="E274:Q274" si="187" xml:space="preserve"> E269</f>
        <v>RCV additions balance BEG - WN - real</v>
      </c>
      <c r="F274" s="236">
        <f t="shared" si="187"/>
        <v>0</v>
      </c>
      <c r="G274" s="236" t="str">
        <f t="shared" si="187"/>
        <v>£m</v>
      </c>
      <c r="H274" s="236">
        <f t="shared" si="187"/>
        <v>0</v>
      </c>
      <c r="I274" s="236">
        <f t="shared" si="187"/>
        <v>0</v>
      </c>
      <c r="J274" s="236">
        <f t="shared" si="187"/>
        <v>0</v>
      </c>
      <c r="K274" s="236">
        <f t="shared" si="187"/>
        <v>0</v>
      </c>
      <c r="L274" s="236">
        <f t="shared" si="187"/>
        <v>0</v>
      </c>
      <c r="M274" s="236">
        <f t="shared" si="187"/>
        <v>0</v>
      </c>
      <c r="N274" s="236">
        <f t="shared" si="187"/>
        <v>8.3024979478577343</v>
      </c>
      <c r="O274" s="236">
        <f t="shared" si="187"/>
        <v>16.392921145113466</v>
      </c>
      <c r="P274" s="236">
        <f t="shared" si="187"/>
        <v>24.530332765277446</v>
      </c>
      <c r="Q274" s="236">
        <f t="shared" si="187"/>
        <v>31.503685225104665</v>
      </c>
    </row>
    <row r="275" spans="1:17" s="237" customFormat="1" hidden="1" outlineLevel="2">
      <c r="A275" s="232"/>
      <c r="B275" s="233"/>
      <c r="C275" s="234"/>
      <c r="D275" s="235" t="s">
        <v>565</v>
      </c>
      <c r="E275" s="236" t="str">
        <f t="shared" ref="E275:Q275" si="188" xml:space="preserve"> E270</f>
        <v>Indexation of RCV additions b/f - WN - real</v>
      </c>
      <c r="F275" s="236">
        <f t="shared" si="188"/>
        <v>0</v>
      </c>
      <c r="G275" s="236" t="str">
        <f t="shared" si="188"/>
        <v>£m</v>
      </c>
      <c r="H275" s="236">
        <f t="shared" si="188"/>
        <v>0</v>
      </c>
      <c r="I275" s="236">
        <f t="shared" si="188"/>
        <v>0</v>
      </c>
      <c r="J275" s="236">
        <f t="shared" si="188"/>
        <v>0</v>
      </c>
      <c r="K275" s="236">
        <f t="shared" si="188"/>
        <v>0</v>
      </c>
      <c r="L275" s="236">
        <f t="shared" si="188"/>
        <v>0</v>
      </c>
      <c r="M275" s="236">
        <f t="shared" si="188"/>
        <v>0</v>
      </c>
      <c r="N275" s="236">
        <f t="shared" si="188"/>
        <v>0.16639852362628779</v>
      </c>
      <c r="O275" s="236">
        <f t="shared" si="188"/>
        <v>0.34017363106938109</v>
      </c>
      <c r="P275" s="236">
        <f t="shared" si="188"/>
        <v>0.51513698807084063</v>
      </c>
      <c r="Q275" s="236">
        <f t="shared" si="188"/>
        <v>0.66157738972724456</v>
      </c>
    </row>
    <row r="276" spans="1:17" hidden="1" outlineLevel="2">
      <c r="E276" s="212" t="s">
        <v>634</v>
      </c>
      <c r="F276" s="212"/>
      <c r="G276" s="212" t="s">
        <v>170</v>
      </c>
      <c r="H276" s="212"/>
      <c r="I276" s="212"/>
      <c r="J276" s="212">
        <f t="shared" ref="J276:Q276" si="189" xml:space="preserve"> SUM(J274:J275)</f>
        <v>0</v>
      </c>
      <c r="K276" s="212">
        <f t="shared" si="189"/>
        <v>0</v>
      </c>
      <c r="L276" s="212">
        <f t="shared" si="189"/>
        <v>0</v>
      </c>
      <c r="M276" s="212">
        <f t="shared" si="189"/>
        <v>0</v>
      </c>
      <c r="N276" s="212">
        <f t="shared" si="189"/>
        <v>8.4688964714840225</v>
      </c>
      <c r="O276" s="212">
        <f t="shared" si="189"/>
        <v>16.733094776182845</v>
      </c>
      <c r="P276" s="212">
        <f t="shared" si="189"/>
        <v>25.045469753348286</v>
      </c>
      <c r="Q276" s="212">
        <f t="shared" si="189"/>
        <v>32.16526261483191</v>
      </c>
    </row>
    <row r="277" spans="1:17" s="237" customFormat="1" hidden="1" outlineLevel="2">
      <c r="A277" s="232"/>
      <c r="B277" s="233"/>
      <c r="C277" s="234"/>
      <c r="D277" s="235"/>
      <c r="E277" s="236"/>
      <c r="J277" s="84"/>
      <c r="K277" s="84"/>
      <c r="L277" s="84"/>
      <c r="M277" s="84"/>
      <c r="N277" s="84"/>
      <c r="O277" s="84"/>
      <c r="P277" s="84"/>
      <c r="Q277" s="84"/>
    </row>
    <row r="278" spans="1:17" s="237" customFormat="1" hidden="1" outlineLevel="2">
      <c r="A278" s="232"/>
      <c r="B278" s="233"/>
      <c r="C278" s="234"/>
      <c r="D278" s="235"/>
      <c r="E278" s="262" t="str">
        <f t="shared" ref="E278:Q278" si="190" xml:space="preserve"> E276</f>
        <v>Opening RCV (Post 2020 investment RCV) - WN - real</v>
      </c>
      <c r="F278" s="262">
        <f t="shared" si="190"/>
        <v>0</v>
      </c>
      <c r="G278" s="262" t="str">
        <f t="shared" si="190"/>
        <v>£m</v>
      </c>
      <c r="H278" s="262">
        <f t="shared" si="190"/>
        <v>0</v>
      </c>
      <c r="I278" s="262">
        <f t="shared" si="190"/>
        <v>0</v>
      </c>
      <c r="J278" s="262">
        <f t="shared" si="190"/>
        <v>0</v>
      </c>
      <c r="K278" s="262">
        <f t="shared" si="190"/>
        <v>0</v>
      </c>
      <c r="L278" s="262">
        <f t="shared" si="190"/>
        <v>0</v>
      </c>
      <c r="M278" s="262">
        <f t="shared" si="190"/>
        <v>0</v>
      </c>
      <c r="N278" s="262">
        <f t="shared" si="190"/>
        <v>8.4688964714840225</v>
      </c>
      <c r="O278" s="262">
        <f t="shared" si="190"/>
        <v>16.733094776182845</v>
      </c>
      <c r="P278" s="262">
        <f t="shared" si="190"/>
        <v>25.045469753348286</v>
      </c>
      <c r="Q278" s="262">
        <f t="shared" si="190"/>
        <v>32.16526261483191</v>
      </c>
    </row>
    <row r="279" spans="1:17" s="237" customFormat="1" hidden="1" outlineLevel="2">
      <c r="A279" s="232"/>
      <c r="B279" s="233"/>
      <c r="C279" s="234"/>
      <c r="D279" s="235" t="s">
        <v>565</v>
      </c>
      <c r="E279" s="262" t="str">
        <f t="shared" ref="E279:Q279" si="191" xml:space="preserve"> E271</f>
        <v>Water network: Non-PAYG Totex - real</v>
      </c>
      <c r="F279" s="262">
        <f t="shared" si="191"/>
        <v>0</v>
      </c>
      <c r="G279" s="262" t="str">
        <f t="shared" si="191"/>
        <v>£m</v>
      </c>
      <c r="H279" s="262">
        <f t="shared" si="191"/>
        <v>0</v>
      </c>
      <c r="I279" s="262">
        <f t="shared" si="191"/>
        <v>0</v>
      </c>
      <c r="J279" s="262">
        <f t="shared" si="191"/>
        <v>0</v>
      </c>
      <c r="K279" s="262">
        <f t="shared" si="191"/>
        <v>0</v>
      </c>
      <c r="L279" s="262">
        <f t="shared" si="191"/>
        <v>0</v>
      </c>
      <c r="M279" s="262">
        <f t="shared" si="191"/>
        <v>8.6638327074005357</v>
      </c>
      <c r="N279" s="262">
        <f t="shared" si="191"/>
        <v>8.8377030914649897</v>
      </c>
      <c r="O279" s="262">
        <f t="shared" si="191"/>
        <v>9.2521790872366942</v>
      </c>
      <c r="P279" s="262">
        <f t="shared" si="191"/>
        <v>8.3469893678491012</v>
      </c>
      <c r="Q279" s="262">
        <f t="shared" si="191"/>
        <v>8.4932555145617137</v>
      </c>
    </row>
    <row r="280" spans="1:17" s="237" customFormat="1" hidden="1" outlineLevel="2">
      <c r="A280" s="232"/>
      <c r="B280" s="233"/>
      <c r="C280" s="234"/>
      <c r="D280" s="235" t="s">
        <v>473</v>
      </c>
      <c r="E280" s="262" t="str">
        <f t="shared" ref="E280:Q280" si="192" xml:space="preserve"> E272</f>
        <v>RCV additions depreciation - WN - real POS</v>
      </c>
      <c r="F280" s="262">
        <f t="shared" si="192"/>
        <v>0</v>
      </c>
      <c r="G280" s="262" t="str">
        <f t="shared" si="192"/>
        <v>£m</v>
      </c>
      <c r="H280" s="262">
        <f t="shared" si="192"/>
        <v>0</v>
      </c>
      <c r="I280" s="262">
        <f t="shared" si="192"/>
        <v>0</v>
      </c>
      <c r="J280" s="262">
        <f t="shared" si="192"/>
        <v>0</v>
      </c>
      <c r="K280" s="262">
        <f t="shared" si="192"/>
        <v>0</v>
      </c>
      <c r="L280" s="262">
        <f t="shared" si="192"/>
        <v>0</v>
      </c>
      <c r="M280" s="262">
        <f t="shared" si="192"/>
        <v>0.19493623591651177</v>
      </c>
      <c r="N280" s="262">
        <f t="shared" si="192"/>
        <v>0.57350478676613492</v>
      </c>
      <c r="O280" s="262">
        <f t="shared" si="192"/>
        <v>0.93980411007125386</v>
      </c>
      <c r="P280" s="262">
        <f t="shared" si="192"/>
        <v>1.2271965063654586</v>
      </c>
      <c r="Q280" s="262">
        <f t="shared" si="192"/>
        <v>1.4746815600705665</v>
      </c>
    </row>
    <row r="281" spans="1:17" hidden="1" outlineLevel="2">
      <c r="E281" s="261" t="s">
        <v>635</v>
      </c>
      <c r="F281" s="261"/>
      <c r="G281" s="261" t="s">
        <v>170</v>
      </c>
      <c r="H281" s="261"/>
      <c r="I281" s="261"/>
      <c r="J281" s="261">
        <f t="shared" ref="J281:Q281" si="193" xml:space="preserve"> J278 + J279 - J280</f>
        <v>0</v>
      </c>
      <c r="K281" s="261">
        <f t="shared" si="193"/>
        <v>0</v>
      </c>
      <c r="L281" s="261">
        <f t="shared" si="193"/>
        <v>0</v>
      </c>
      <c r="M281" s="261">
        <f t="shared" si="193"/>
        <v>8.4688964714840242</v>
      </c>
      <c r="N281" s="261">
        <f t="shared" si="193"/>
        <v>16.733094776182874</v>
      </c>
      <c r="O281" s="261">
        <f t="shared" si="193"/>
        <v>25.045469753348286</v>
      </c>
      <c r="P281" s="261">
        <f t="shared" si="193"/>
        <v>32.165262614831931</v>
      </c>
      <c r="Q281" s="261">
        <f t="shared" si="193"/>
        <v>39.183836569323063</v>
      </c>
    </row>
    <row r="282" spans="1:17" hidden="1" outlineLevel="2"/>
    <row r="283" spans="1:17" hidden="1" outlineLevel="2">
      <c r="E283" s="84" t="str">
        <f t="shared" ref="E283:Q283" si="194" xml:space="preserve"> E276</f>
        <v>Opening RCV (Post 2020 investment RCV) - WN - real</v>
      </c>
      <c r="F283" s="84">
        <f t="shared" si="194"/>
        <v>0</v>
      </c>
      <c r="G283" s="84" t="str">
        <f t="shared" si="194"/>
        <v>£m</v>
      </c>
      <c r="H283" s="84">
        <f t="shared" si="194"/>
        <v>0</v>
      </c>
      <c r="I283" s="84">
        <f t="shared" si="194"/>
        <v>0</v>
      </c>
      <c r="J283" s="84">
        <f t="shared" si="194"/>
        <v>0</v>
      </c>
      <c r="K283" s="84">
        <f t="shared" si="194"/>
        <v>0</v>
      </c>
      <c r="L283" s="84">
        <f t="shared" si="194"/>
        <v>0</v>
      </c>
      <c r="M283" s="84">
        <f t="shared" si="194"/>
        <v>0</v>
      </c>
      <c r="N283" s="84">
        <f t="shared" si="194"/>
        <v>8.4688964714840225</v>
      </c>
      <c r="O283" s="84">
        <f t="shared" si="194"/>
        <v>16.733094776182845</v>
      </c>
      <c r="P283" s="84">
        <f t="shared" si="194"/>
        <v>25.045469753348286</v>
      </c>
      <c r="Q283" s="84">
        <f t="shared" si="194"/>
        <v>32.16526261483191</v>
      </c>
    </row>
    <row r="284" spans="1:17" hidden="1" outlineLevel="2">
      <c r="E284" s="84" t="str">
        <f t="shared" ref="E284:Q284" si="195" xml:space="preserve"> E281</f>
        <v>Closing RCV (Post 2020 investment RCV) - WN - real</v>
      </c>
      <c r="F284" s="84">
        <f t="shared" si="195"/>
        <v>0</v>
      </c>
      <c r="G284" s="84" t="str">
        <f t="shared" si="195"/>
        <v>£m</v>
      </c>
      <c r="H284" s="84">
        <f t="shared" si="195"/>
        <v>0</v>
      </c>
      <c r="I284" s="84">
        <f t="shared" si="195"/>
        <v>0</v>
      </c>
      <c r="J284" s="84">
        <f t="shared" si="195"/>
        <v>0</v>
      </c>
      <c r="K284" s="84">
        <f t="shared" si="195"/>
        <v>0</v>
      </c>
      <c r="L284" s="84">
        <f t="shared" si="195"/>
        <v>0</v>
      </c>
      <c r="M284" s="84">
        <f t="shared" si="195"/>
        <v>8.4688964714840242</v>
      </c>
      <c r="N284" s="84">
        <f t="shared" si="195"/>
        <v>16.733094776182874</v>
      </c>
      <c r="O284" s="84">
        <f t="shared" si="195"/>
        <v>25.045469753348286</v>
      </c>
      <c r="P284" s="84">
        <f t="shared" si="195"/>
        <v>32.165262614831931</v>
      </c>
      <c r="Q284" s="84">
        <f t="shared" si="195"/>
        <v>39.183836569323063</v>
      </c>
    </row>
    <row r="285" spans="1:17" hidden="1" outlineLevel="2">
      <c r="E285" s="261" t="s">
        <v>636</v>
      </c>
      <c r="F285" s="261"/>
      <c r="G285" s="261" t="s">
        <v>170</v>
      </c>
      <c r="H285" s="261"/>
      <c r="I285" s="261"/>
      <c r="J285" s="261">
        <f t="shared" ref="J285:Q285" si="196" xml:space="preserve"> AVERAGE(J283:J284)</f>
        <v>0</v>
      </c>
      <c r="K285" s="261">
        <f t="shared" si="196"/>
        <v>0</v>
      </c>
      <c r="L285" s="261">
        <f t="shared" si="196"/>
        <v>0</v>
      </c>
      <c r="M285" s="261">
        <f t="shared" si="196"/>
        <v>4.2344482357420121</v>
      </c>
      <c r="N285" s="261">
        <f t="shared" si="196"/>
        <v>12.600995623833448</v>
      </c>
      <c r="O285" s="261">
        <f t="shared" si="196"/>
        <v>20.889282264765566</v>
      </c>
      <c r="P285" s="261">
        <f t="shared" si="196"/>
        <v>28.605366184090109</v>
      </c>
      <c r="Q285" s="261">
        <f t="shared" si="196"/>
        <v>35.674549592077483</v>
      </c>
    </row>
    <row r="286" spans="1:17" hidden="1" outlineLevel="2">
      <c r="F286" s="84"/>
      <c r="G286" s="84"/>
      <c r="H286" s="84"/>
      <c r="I286" s="84"/>
      <c r="J286" s="84"/>
      <c r="K286" s="84"/>
      <c r="L286" s="84"/>
      <c r="M286" s="84"/>
      <c r="N286" s="84"/>
      <c r="O286" s="84"/>
      <c r="P286" s="84"/>
      <c r="Q286" s="84"/>
    </row>
    <row r="287" spans="1:17" hidden="1" outlineLevel="2">
      <c r="C287" s="86" t="s">
        <v>372</v>
      </c>
      <c r="F287" s="84"/>
      <c r="G287" s="84"/>
      <c r="H287" s="84"/>
      <c r="I287" s="84"/>
      <c r="J287" s="84"/>
      <c r="K287" s="84"/>
      <c r="L287" s="84"/>
      <c r="M287" s="84"/>
      <c r="N287" s="84"/>
      <c r="O287" s="84"/>
      <c r="P287" s="84"/>
      <c r="Q287" s="84"/>
    </row>
    <row r="288" spans="1:17" hidden="1" outlineLevel="2">
      <c r="E288" s="84" t="str">
        <f t="shared" ref="E288:Q288" si="197" xml:space="preserve"> E281</f>
        <v>Closing RCV (Post 2020 investment RCV) - WN - real</v>
      </c>
      <c r="F288" s="84">
        <f t="shared" si="197"/>
        <v>0</v>
      </c>
      <c r="G288" s="84" t="str">
        <f t="shared" si="197"/>
        <v>£m</v>
      </c>
      <c r="H288" s="84">
        <f t="shared" si="197"/>
        <v>0</v>
      </c>
      <c r="I288" s="84">
        <f t="shared" si="197"/>
        <v>0</v>
      </c>
      <c r="J288" s="84">
        <f t="shared" si="197"/>
        <v>0</v>
      </c>
      <c r="K288" s="84">
        <f t="shared" si="197"/>
        <v>0</v>
      </c>
      <c r="L288" s="84">
        <f t="shared" si="197"/>
        <v>0</v>
      </c>
      <c r="M288" s="84">
        <f t="shared" si="197"/>
        <v>8.4688964714840242</v>
      </c>
      <c r="N288" s="84">
        <f t="shared" si="197"/>
        <v>16.733094776182874</v>
      </c>
      <c r="O288" s="84">
        <f t="shared" si="197"/>
        <v>25.045469753348286</v>
      </c>
      <c r="P288" s="84">
        <f t="shared" si="197"/>
        <v>32.165262614831931</v>
      </c>
      <c r="Q288" s="84">
        <f t="shared" si="197"/>
        <v>39.183836569323063</v>
      </c>
    </row>
    <row r="289" spans="1:17" s="188" customFormat="1" hidden="1" outlineLevel="2">
      <c r="A289" s="184"/>
      <c r="B289" s="219"/>
      <c r="C289" s="186"/>
      <c r="D289" s="187"/>
      <c r="E289" s="182" t="str">
        <f xml:space="preserve"> Inp!E$127</f>
        <v>RCV additions balance - WN - real</v>
      </c>
      <c r="F289" s="182">
        <f xml:space="preserve"> Inp!F$127</f>
        <v>0</v>
      </c>
      <c r="G289" s="182" t="str">
        <f xml:space="preserve"> Inp!G$127</f>
        <v>£m</v>
      </c>
      <c r="H289" s="182">
        <f xml:space="preserve"> Inp!H$127</f>
        <v>0</v>
      </c>
      <c r="I289" s="182">
        <f xml:space="preserve"> Inp!I$127</f>
        <v>0</v>
      </c>
      <c r="J289" s="182">
        <f xml:space="preserve"> Inp!J$127</f>
        <v>0</v>
      </c>
      <c r="K289" s="182">
        <f xml:space="preserve"> Inp!K$127</f>
        <v>0</v>
      </c>
      <c r="L289" s="182">
        <f xml:space="preserve"> Inp!L$127</f>
        <v>0</v>
      </c>
      <c r="M289" s="182">
        <f xml:space="preserve"> Inp!M$127</f>
        <v>8.4688964714840207</v>
      </c>
      <c r="N289" s="182">
        <f xml:space="preserve"> Inp!N$127</f>
        <v>16.733094776182899</v>
      </c>
      <c r="O289" s="182">
        <f xml:space="preserve"> Inp!O$127</f>
        <v>25.0454697533483</v>
      </c>
      <c r="P289" s="182">
        <f xml:space="preserve"> Inp!P$127</f>
        <v>32.165262614832002</v>
      </c>
      <c r="Q289" s="182">
        <f xml:space="preserve"> Inp!Q$127</f>
        <v>39.183836569323098</v>
      </c>
    </row>
    <row r="290" spans="1:17" s="225" customFormat="1" hidden="1" outlineLevel="2">
      <c r="A290" s="220"/>
      <c r="B290" s="221"/>
      <c r="C290" s="222"/>
      <c r="D290" s="223"/>
      <c r="E290" s="224" t="s">
        <v>593</v>
      </c>
      <c r="G290" s="225" t="s">
        <v>570</v>
      </c>
      <c r="H290" s="248">
        <f xml:space="preserve"> SUM(J290:Q290)</f>
        <v>0</v>
      </c>
      <c r="I290" s="197"/>
      <c r="J290" s="225">
        <f t="shared" ref="J290:Q290" si="198" xml:space="preserve"> IF(ROUND(J288,3) = ROUND(J289,3), 0, 1)</f>
        <v>0</v>
      </c>
      <c r="K290" s="225">
        <f t="shared" si="198"/>
        <v>0</v>
      </c>
      <c r="L290" s="225">
        <f t="shared" si="198"/>
        <v>0</v>
      </c>
      <c r="M290" s="225">
        <f t="shared" si="198"/>
        <v>0</v>
      </c>
      <c r="N290" s="225">
        <f t="shared" si="198"/>
        <v>0</v>
      </c>
      <c r="O290" s="225">
        <f t="shared" si="198"/>
        <v>0</v>
      </c>
      <c r="P290" s="225">
        <f t="shared" si="198"/>
        <v>0</v>
      </c>
      <c r="Q290" s="225">
        <f t="shared" si="198"/>
        <v>0</v>
      </c>
    </row>
    <row r="291" spans="1:17" hidden="1" outlineLevel="2"/>
    <row r="292" spans="1:17" hidden="1" outlineLevel="2"/>
    <row r="293" spans="1:17" s="149" customFormat="1" hidden="1" outlineLevel="1">
      <c r="A293" s="144"/>
      <c r="B293" s="145"/>
      <c r="C293" s="146"/>
      <c r="D293" s="147"/>
      <c r="E293" s="148"/>
      <c r="G293" s="150"/>
    </row>
    <row r="294" spans="1:17" s="92" customFormat="1" hidden="1" outlineLevel="1" collapsed="1">
      <c r="A294" s="11"/>
      <c r="B294" s="12" t="s">
        <v>594</v>
      </c>
      <c r="C294" s="13"/>
      <c r="D294" s="14"/>
      <c r="E294" s="91"/>
      <c r="G294" s="93"/>
    </row>
    <row r="295" spans="1:17" s="92" customFormat="1" hidden="1" outlineLevel="2">
      <c r="A295" s="11"/>
      <c r="B295" s="12"/>
      <c r="C295" s="13"/>
      <c r="D295" s="115"/>
      <c r="E295" s="91"/>
      <c r="G295" s="93"/>
    </row>
    <row r="296" spans="1:17" s="92" customFormat="1" hidden="1" outlineLevel="2">
      <c r="A296" s="11"/>
      <c r="B296" s="12"/>
      <c r="C296" s="13"/>
      <c r="D296" s="115"/>
      <c r="E296" s="91" t="str">
        <f t="shared" ref="E296:Q296" si="199" xml:space="preserve"> E191</f>
        <v>RCV (RPI inflated RCV) 31 March 2020 post midnight adjustments - WN - real</v>
      </c>
      <c r="F296" s="91">
        <f t="shared" si="199"/>
        <v>0</v>
      </c>
      <c r="G296" s="91" t="str">
        <f t="shared" si="199"/>
        <v>£m</v>
      </c>
      <c r="H296" s="91">
        <f t="shared" si="199"/>
        <v>0</v>
      </c>
      <c r="I296" s="91">
        <f t="shared" si="199"/>
        <v>0</v>
      </c>
      <c r="J296" s="91">
        <f t="shared" si="199"/>
        <v>0</v>
      </c>
      <c r="K296" s="91">
        <f t="shared" si="199"/>
        <v>0</v>
      </c>
      <c r="L296" s="91">
        <f t="shared" si="199"/>
        <v>70.622689591322043</v>
      </c>
      <c r="M296" s="91">
        <f t="shared" si="199"/>
        <v>0</v>
      </c>
      <c r="N296" s="91">
        <f t="shared" si="199"/>
        <v>0</v>
      </c>
      <c r="O296" s="91">
        <f t="shared" si="199"/>
        <v>0</v>
      </c>
      <c r="P296" s="91">
        <f t="shared" si="199"/>
        <v>0</v>
      </c>
      <c r="Q296" s="91">
        <f t="shared" si="199"/>
        <v>0</v>
      </c>
    </row>
    <row r="297" spans="1:17" s="92" customFormat="1" hidden="1" outlineLevel="2">
      <c r="A297" s="11"/>
      <c r="B297" s="12"/>
      <c r="C297" s="13"/>
      <c r="D297" s="115"/>
      <c r="E297" s="91" t="str">
        <f t="shared" ref="E297:Q297" si="200" xml:space="preserve"> E227</f>
        <v>RCV (CPIH inflated RCV) 31 March 2020 post midnight adjustments - WN - real</v>
      </c>
      <c r="F297" s="91">
        <f t="shared" si="200"/>
        <v>0</v>
      </c>
      <c r="G297" s="91" t="str">
        <f t="shared" si="200"/>
        <v>£m</v>
      </c>
      <c r="H297" s="91">
        <f t="shared" si="200"/>
        <v>0</v>
      </c>
      <c r="I297" s="91">
        <f t="shared" si="200"/>
        <v>0</v>
      </c>
      <c r="J297" s="91">
        <f t="shared" si="200"/>
        <v>0</v>
      </c>
      <c r="K297" s="91">
        <f t="shared" si="200"/>
        <v>0</v>
      </c>
      <c r="L297" s="91">
        <f t="shared" si="200"/>
        <v>70.622689591322043</v>
      </c>
      <c r="M297" s="91">
        <f t="shared" si="200"/>
        <v>0</v>
      </c>
      <c r="N297" s="91">
        <f t="shared" si="200"/>
        <v>0</v>
      </c>
      <c r="O297" s="91">
        <f t="shared" si="200"/>
        <v>0</v>
      </c>
      <c r="P297" s="91">
        <f t="shared" si="200"/>
        <v>0</v>
      </c>
      <c r="Q297" s="91">
        <f t="shared" si="200"/>
        <v>0</v>
      </c>
    </row>
    <row r="298" spans="1:17" s="92" customFormat="1" hidden="1" outlineLevel="2">
      <c r="A298" s="11"/>
      <c r="B298" s="12"/>
      <c r="C298" s="13"/>
      <c r="D298" s="115"/>
      <c r="E298" s="91" t="str">
        <f t="shared" ref="E298:Q298" si="201" xml:space="preserve"> E268</f>
        <v>RCV (post 2020 investment RCV) 31 March 2020 post midnight adjustments - WN - real</v>
      </c>
      <c r="F298" s="91">
        <f t="shared" si="201"/>
        <v>0</v>
      </c>
      <c r="G298" s="91" t="str">
        <f t="shared" si="201"/>
        <v>£m</v>
      </c>
      <c r="H298" s="91">
        <f t="shared" si="201"/>
        <v>0</v>
      </c>
      <c r="I298" s="91">
        <f t="shared" si="201"/>
        <v>0</v>
      </c>
      <c r="J298" s="91">
        <f t="shared" si="201"/>
        <v>0</v>
      </c>
      <c r="K298" s="91">
        <f t="shared" si="201"/>
        <v>0</v>
      </c>
      <c r="L298" s="91">
        <f t="shared" si="201"/>
        <v>0</v>
      </c>
      <c r="M298" s="91">
        <f t="shared" si="201"/>
        <v>0</v>
      </c>
      <c r="N298" s="91">
        <f t="shared" si="201"/>
        <v>0</v>
      </c>
      <c r="O298" s="91">
        <f t="shared" si="201"/>
        <v>0</v>
      </c>
      <c r="P298" s="91">
        <f t="shared" si="201"/>
        <v>0</v>
      </c>
      <c r="Q298" s="91">
        <f t="shared" si="201"/>
        <v>0</v>
      </c>
    </row>
    <row r="299" spans="1:17" s="315" customFormat="1" hidden="1" outlineLevel="2">
      <c r="A299" s="311"/>
      <c r="B299" s="312"/>
      <c r="C299" s="313"/>
      <c r="D299" s="251"/>
      <c r="E299" s="317" t="s">
        <v>637</v>
      </c>
      <c r="F299" s="317"/>
      <c r="G299" s="317" t="s">
        <v>170</v>
      </c>
      <c r="H299" s="317"/>
      <c r="I299" s="317"/>
      <c r="J299" s="317">
        <f t="shared" ref="J299:Q299" si="202" xml:space="preserve"> SUM(J296:J298)</f>
        <v>0</v>
      </c>
      <c r="K299" s="317">
        <f t="shared" si="202"/>
        <v>0</v>
      </c>
      <c r="L299" s="317">
        <f t="shared" si="202"/>
        <v>141.24537918264409</v>
      </c>
      <c r="M299" s="317">
        <f t="shared" si="202"/>
        <v>0</v>
      </c>
      <c r="N299" s="317">
        <f t="shared" si="202"/>
        <v>0</v>
      </c>
      <c r="O299" s="317">
        <f t="shared" si="202"/>
        <v>0</v>
      </c>
      <c r="P299" s="317">
        <f t="shared" si="202"/>
        <v>0</v>
      </c>
      <c r="Q299" s="317">
        <f t="shared" si="202"/>
        <v>0</v>
      </c>
    </row>
    <row r="300" spans="1:17" s="92" customFormat="1" hidden="1" outlineLevel="2">
      <c r="A300" s="11"/>
      <c r="B300" s="12"/>
      <c r="C300" s="13"/>
      <c r="D300" s="115"/>
      <c r="E300" s="91"/>
      <c r="G300" s="93"/>
    </row>
    <row r="301" spans="1:17" s="98" customFormat="1" hidden="1" outlineLevel="2">
      <c r="A301" s="94"/>
      <c r="B301" s="95"/>
      <c r="C301" s="96"/>
      <c r="D301" s="97"/>
      <c r="E301" s="84" t="str">
        <f t="shared" ref="E301:Q301" si="203" xml:space="preserve"> E198</f>
        <v>Opening RCV (RPI inflated RCV) - WN - real</v>
      </c>
      <c r="F301" s="84">
        <f t="shared" si="203"/>
        <v>0</v>
      </c>
      <c r="G301" s="84" t="str">
        <f t="shared" si="203"/>
        <v>£m</v>
      </c>
      <c r="H301" s="84">
        <f t="shared" si="203"/>
        <v>0</v>
      </c>
      <c r="I301" s="84">
        <f t="shared" si="203"/>
        <v>0</v>
      </c>
      <c r="J301" s="84">
        <f t="shared" si="203"/>
        <v>0</v>
      </c>
      <c r="K301" s="84">
        <f t="shared" si="203"/>
        <v>0</v>
      </c>
      <c r="L301" s="84">
        <f t="shared" si="203"/>
        <v>0</v>
      </c>
      <c r="M301" s="84">
        <f t="shared" si="203"/>
        <v>70.929079392291499</v>
      </c>
      <c r="N301" s="84">
        <f t="shared" si="203"/>
        <v>68.371163683933887</v>
      </c>
      <c r="O301" s="84">
        <f t="shared" si="203"/>
        <v>65.982262810431479</v>
      </c>
      <c r="P301" s="84">
        <f t="shared" si="203"/>
        <v>63.691948026884326</v>
      </c>
      <c r="Q301" s="84">
        <f t="shared" si="203"/>
        <v>61.481132514570113</v>
      </c>
    </row>
    <row r="302" spans="1:17" hidden="1" outlineLevel="2">
      <c r="D302" s="83" t="s">
        <v>565</v>
      </c>
      <c r="E302" s="84" t="str">
        <f t="shared" ref="E302:Q302" si="204" xml:space="preserve"> E238</f>
        <v>Opening RCV (CPIH inflated RCV) - WN - real</v>
      </c>
      <c r="F302" s="84">
        <f t="shared" si="204"/>
        <v>0</v>
      </c>
      <c r="G302" s="84" t="str">
        <f t="shared" si="204"/>
        <v>£m</v>
      </c>
      <c r="H302" s="84">
        <f t="shared" si="204"/>
        <v>0</v>
      </c>
      <c r="I302" s="84">
        <f t="shared" si="204"/>
        <v>0</v>
      </c>
      <c r="J302" s="84">
        <f t="shared" si="204"/>
        <v>0</v>
      </c>
      <c r="K302" s="84">
        <f t="shared" si="204"/>
        <v>0</v>
      </c>
      <c r="L302" s="84">
        <f t="shared" si="204"/>
        <v>0</v>
      </c>
      <c r="M302" s="84">
        <f t="shared" si="204"/>
        <v>70.622689591322043</v>
      </c>
      <c r="N302" s="84">
        <f t="shared" si="204"/>
        <v>67.444668559712483</v>
      </c>
      <c r="O302" s="84">
        <f t="shared" si="204"/>
        <v>64.443380808805344</v>
      </c>
      <c r="P302" s="84">
        <f t="shared" si="204"/>
        <v>61.607872053217854</v>
      </c>
      <c r="Q302" s="84">
        <f t="shared" si="204"/>
        <v>59.020341426982711</v>
      </c>
    </row>
    <row r="303" spans="1:17" hidden="1" outlineLevel="2">
      <c r="D303" s="83" t="s">
        <v>565</v>
      </c>
      <c r="E303" s="84" t="str">
        <f t="shared" ref="E303:Q303" si="205" xml:space="preserve"> E276</f>
        <v>Opening RCV (Post 2020 investment RCV) - WN - real</v>
      </c>
      <c r="F303" s="84">
        <f t="shared" si="205"/>
        <v>0</v>
      </c>
      <c r="G303" s="84" t="str">
        <f t="shared" si="205"/>
        <v>£m</v>
      </c>
      <c r="H303" s="84">
        <f t="shared" si="205"/>
        <v>0</v>
      </c>
      <c r="I303" s="84">
        <f t="shared" si="205"/>
        <v>0</v>
      </c>
      <c r="J303" s="84">
        <f t="shared" si="205"/>
        <v>0</v>
      </c>
      <c r="K303" s="84">
        <f t="shared" si="205"/>
        <v>0</v>
      </c>
      <c r="L303" s="84">
        <f t="shared" si="205"/>
        <v>0</v>
      </c>
      <c r="M303" s="84">
        <f t="shared" si="205"/>
        <v>0</v>
      </c>
      <c r="N303" s="84">
        <f t="shared" si="205"/>
        <v>8.4688964714840225</v>
      </c>
      <c r="O303" s="84">
        <f t="shared" si="205"/>
        <v>16.733094776182845</v>
      </c>
      <c r="P303" s="84">
        <f t="shared" si="205"/>
        <v>25.045469753348286</v>
      </c>
      <c r="Q303" s="84">
        <f t="shared" si="205"/>
        <v>32.16526261483191</v>
      </c>
    </row>
    <row r="304" spans="1:17" s="315" customFormat="1" hidden="1" outlineLevel="2">
      <c r="A304" s="311"/>
      <c r="B304" s="312"/>
      <c r="C304" s="313"/>
      <c r="D304" s="251"/>
      <c r="E304" s="317" t="s">
        <v>638</v>
      </c>
      <c r="F304" s="317"/>
      <c r="G304" s="317" t="s">
        <v>170</v>
      </c>
      <c r="H304" s="317"/>
      <c r="I304" s="317"/>
      <c r="J304" s="317">
        <f t="shared" ref="J304:Q304" si="206" xml:space="preserve"> SUM(J301:J303)</f>
        <v>0</v>
      </c>
      <c r="K304" s="317">
        <f t="shared" si="206"/>
        <v>0</v>
      </c>
      <c r="L304" s="317">
        <f t="shared" si="206"/>
        <v>0</v>
      </c>
      <c r="M304" s="317">
        <f t="shared" si="206"/>
        <v>141.55176898361356</v>
      </c>
      <c r="N304" s="317">
        <f t="shared" si="206"/>
        <v>144.28472871513037</v>
      </c>
      <c r="O304" s="317">
        <f t="shared" si="206"/>
        <v>147.15873839541968</v>
      </c>
      <c r="P304" s="317">
        <f t="shared" si="206"/>
        <v>150.34528983345047</v>
      </c>
      <c r="Q304" s="317">
        <f t="shared" si="206"/>
        <v>152.66673655638473</v>
      </c>
    </row>
    <row r="305" spans="1:17" hidden="1" outlineLevel="2">
      <c r="F305" s="84"/>
      <c r="G305" s="84"/>
      <c r="H305" s="84"/>
      <c r="I305" s="84"/>
      <c r="J305" s="84"/>
      <c r="K305" s="84"/>
      <c r="L305" s="84"/>
      <c r="M305" s="84"/>
      <c r="N305" s="84"/>
      <c r="O305" s="84"/>
      <c r="P305" s="84"/>
      <c r="Q305" s="84"/>
    </row>
    <row r="306" spans="1:17" s="98" customFormat="1" hidden="1" outlineLevel="2">
      <c r="A306" s="94"/>
      <c r="B306" s="95"/>
      <c r="C306" s="96"/>
      <c r="D306" s="97"/>
      <c r="E306" s="84" t="str">
        <f t="shared" ref="E306:Q306" si="207" xml:space="preserve"> E202</f>
        <v>Closing RCV (RPI inflated RCV) - WN - real</v>
      </c>
      <c r="F306" s="84">
        <f t="shared" si="207"/>
        <v>0</v>
      </c>
      <c r="G306" s="84" t="str">
        <f t="shared" si="207"/>
        <v>£m</v>
      </c>
      <c r="H306" s="84">
        <f t="shared" si="207"/>
        <v>0</v>
      </c>
      <c r="I306" s="84">
        <f t="shared" si="207"/>
        <v>0</v>
      </c>
      <c r="J306" s="84">
        <f t="shared" si="207"/>
        <v>0</v>
      </c>
      <c r="K306" s="84">
        <f t="shared" si="207"/>
        <v>0</v>
      </c>
      <c r="L306" s="84">
        <f t="shared" si="207"/>
        <v>0</v>
      </c>
      <c r="M306" s="84">
        <f t="shared" si="207"/>
        <v>67.737270819638383</v>
      </c>
      <c r="N306" s="84">
        <f t="shared" si="207"/>
        <v>65.294461318156863</v>
      </c>
      <c r="O306" s="84">
        <f t="shared" si="207"/>
        <v>63.013060983962063</v>
      </c>
      <c r="P306" s="84">
        <f t="shared" si="207"/>
        <v>60.825810365674535</v>
      </c>
      <c r="Q306" s="84">
        <f t="shared" si="207"/>
        <v>58.714481551414458</v>
      </c>
    </row>
    <row r="307" spans="1:17" hidden="1" outlineLevel="2">
      <c r="D307" s="83" t="s">
        <v>565</v>
      </c>
      <c r="E307" s="84" t="str">
        <f t="shared" ref="E307:Q307" si="208" xml:space="preserve"> E243</f>
        <v>Closing RCV (CPIH inflated RCV) - WN - real</v>
      </c>
      <c r="F307" s="84">
        <f t="shared" si="208"/>
        <v>0</v>
      </c>
      <c r="G307" s="84" t="str">
        <f t="shared" si="208"/>
        <v>£m</v>
      </c>
      <c r="H307" s="84">
        <f t="shared" si="208"/>
        <v>0</v>
      </c>
      <c r="I307" s="84">
        <f t="shared" si="208"/>
        <v>0</v>
      </c>
      <c r="J307" s="84">
        <f t="shared" si="208"/>
        <v>0</v>
      </c>
      <c r="K307" s="84">
        <f t="shared" si="208"/>
        <v>0</v>
      </c>
      <c r="L307" s="84">
        <f t="shared" si="208"/>
        <v>0</v>
      </c>
      <c r="M307" s="84">
        <f t="shared" si="208"/>
        <v>67.444668559712554</v>
      </c>
      <c r="N307" s="84">
        <f t="shared" si="208"/>
        <v>64.443380808805273</v>
      </c>
      <c r="O307" s="84">
        <f t="shared" si="208"/>
        <v>61.60787205321791</v>
      </c>
      <c r="P307" s="84">
        <f t="shared" si="208"/>
        <v>59.020341426982704</v>
      </c>
      <c r="Q307" s="84">
        <f t="shared" si="208"/>
        <v>56.630017599189912</v>
      </c>
    </row>
    <row r="308" spans="1:17" hidden="1" outlineLevel="2">
      <c r="D308" s="83" t="s">
        <v>565</v>
      </c>
      <c r="E308" s="84" t="str">
        <f t="shared" ref="E308:Q308" si="209" xml:space="preserve"> E281</f>
        <v>Closing RCV (Post 2020 investment RCV) - WN - real</v>
      </c>
      <c r="F308" s="84">
        <f t="shared" si="209"/>
        <v>0</v>
      </c>
      <c r="G308" s="84" t="str">
        <f t="shared" si="209"/>
        <v>£m</v>
      </c>
      <c r="H308" s="84">
        <f t="shared" si="209"/>
        <v>0</v>
      </c>
      <c r="I308" s="84">
        <f t="shared" si="209"/>
        <v>0</v>
      </c>
      <c r="J308" s="84">
        <f t="shared" si="209"/>
        <v>0</v>
      </c>
      <c r="K308" s="84">
        <f t="shared" si="209"/>
        <v>0</v>
      </c>
      <c r="L308" s="84">
        <f t="shared" si="209"/>
        <v>0</v>
      </c>
      <c r="M308" s="84">
        <f t="shared" si="209"/>
        <v>8.4688964714840242</v>
      </c>
      <c r="N308" s="84">
        <f t="shared" si="209"/>
        <v>16.733094776182874</v>
      </c>
      <c r="O308" s="84">
        <f t="shared" si="209"/>
        <v>25.045469753348286</v>
      </c>
      <c r="P308" s="84">
        <f t="shared" si="209"/>
        <v>32.165262614831931</v>
      </c>
      <c r="Q308" s="84">
        <f t="shared" si="209"/>
        <v>39.183836569323063</v>
      </c>
    </row>
    <row r="309" spans="1:17" hidden="1" outlineLevel="2">
      <c r="E309" s="212" t="s">
        <v>639</v>
      </c>
      <c r="F309" s="212"/>
      <c r="G309" s="212" t="s">
        <v>170</v>
      </c>
      <c r="H309" s="212"/>
      <c r="I309" s="212"/>
      <c r="J309" s="212">
        <f t="shared" ref="J309" si="210" xml:space="preserve"> SUM(J306:J308)</f>
        <v>0</v>
      </c>
      <c r="K309" s="212">
        <f t="shared" ref="K309:Q309" si="211" xml:space="preserve"> SUM(K306:K308)</f>
        <v>0</v>
      </c>
      <c r="L309" s="212">
        <f t="shared" si="211"/>
        <v>0</v>
      </c>
      <c r="M309" s="212">
        <f t="shared" si="211"/>
        <v>143.65083585083494</v>
      </c>
      <c r="N309" s="212">
        <f t="shared" si="211"/>
        <v>146.470936903145</v>
      </c>
      <c r="O309" s="212">
        <f t="shared" si="211"/>
        <v>149.66640279052825</v>
      </c>
      <c r="P309" s="212">
        <f t="shared" si="211"/>
        <v>152.01141440748916</v>
      </c>
      <c r="Q309" s="212">
        <f t="shared" si="211"/>
        <v>154.52833571992744</v>
      </c>
    </row>
    <row r="310" spans="1:17" s="149" customFormat="1" hidden="1" outlineLevel="2">
      <c r="A310" s="144"/>
      <c r="B310" s="145"/>
      <c r="C310" s="146"/>
      <c r="D310" s="147"/>
      <c r="E310" s="148"/>
      <c r="G310" s="150"/>
    </row>
    <row r="311" spans="1:17" hidden="1" outlineLevel="2">
      <c r="E311" s="84" t="str">
        <f t="shared" ref="E311:Q311" si="212" xml:space="preserve"> E304</f>
        <v>Total: Opening RCV - WN - real</v>
      </c>
      <c r="F311" s="84">
        <f t="shared" si="212"/>
        <v>0</v>
      </c>
      <c r="G311" s="84" t="str">
        <f t="shared" si="212"/>
        <v>£m</v>
      </c>
      <c r="H311" s="84">
        <f t="shared" si="212"/>
        <v>0</v>
      </c>
      <c r="I311" s="84">
        <f t="shared" si="212"/>
        <v>0</v>
      </c>
      <c r="J311" s="84">
        <f t="shared" si="212"/>
        <v>0</v>
      </c>
      <c r="K311" s="84">
        <f t="shared" si="212"/>
        <v>0</v>
      </c>
      <c r="L311" s="84">
        <f t="shared" si="212"/>
        <v>0</v>
      </c>
      <c r="M311" s="84">
        <f t="shared" si="212"/>
        <v>141.55176898361356</v>
      </c>
      <c r="N311" s="84">
        <f t="shared" si="212"/>
        <v>144.28472871513037</v>
      </c>
      <c r="O311" s="84">
        <f t="shared" si="212"/>
        <v>147.15873839541968</v>
      </c>
      <c r="P311" s="84">
        <f t="shared" si="212"/>
        <v>150.34528983345047</v>
      </c>
      <c r="Q311" s="84">
        <f t="shared" si="212"/>
        <v>152.66673655638473</v>
      </c>
    </row>
    <row r="312" spans="1:17" hidden="1" outlineLevel="2">
      <c r="E312" s="84" t="str">
        <f t="shared" ref="E312:Q312" si="213" xml:space="preserve"> E309</f>
        <v>Total: Closing RCV - WN - real</v>
      </c>
      <c r="F312" s="84">
        <f t="shared" si="213"/>
        <v>0</v>
      </c>
      <c r="G312" s="84" t="str">
        <f t="shared" si="213"/>
        <v>£m</v>
      </c>
      <c r="H312" s="84">
        <f t="shared" si="213"/>
        <v>0</v>
      </c>
      <c r="I312" s="84">
        <f t="shared" si="213"/>
        <v>0</v>
      </c>
      <c r="J312" s="84">
        <f t="shared" si="213"/>
        <v>0</v>
      </c>
      <c r="K312" s="84">
        <f t="shared" si="213"/>
        <v>0</v>
      </c>
      <c r="L312" s="84">
        <f t="shared" si="213"/>
        <v>0</v>
      </c>
      <c r="M312" s="84">
        <f t="shared" si="213"/>
        <v>143.65083585083494</v>
      </c>
      <c r="N312" s="84">
        <f t="shared" si="213"/>
        <v>146.470936903145</v>
      </c>
      <c r="O312" s="84">
        <f t="shared" si="213"/>
        <v>149.66640279052825</v>
      </c>
      <c r="P312" s="84">
        <f t="shared" si="213"/>
        <v>152.01141440748916</v>
      </c>
      <c r="Q312" s="84">
        <f t="shared" si="213"/>
        <v>154.52833571992744</v>
      </c>
    </row>
    <row r="313" spans="1:17" hidden="1" outlineLevel="2">
      <c r="E313" s="212" t="s">
        <v>640</v>
      </c>
      <c r="F313" s="212"/>
      <c r="G313" s="212" t="s">
        <v>170</v>
      </c>
      <c r="H313" s="212"/>
      <c r="I313" s="212"/>
      <c r="J313" s="212">
        <f t="shared" ref="J313:Q313" si="214" xml:space="preserve"> AVERAGE(J311:J312)</f>
        <v>0</v>
      </c>
      <c r="K313" s="212">
        <f t="shared" si="214"/>
        <v>0</v>
      </c>
      <c r="L313" s="212">
        <f t="shared" si="214"/>
        <v>0</v>
      </c>
      <c r="M313" s="212">
        <f t="shared" si="214"/>
        <v>142.60130241722425</v>
      </c>
      <c r="N313" s="212">
        <f t="shared" si="214"/>
        <v>145.37783280913769</v>
      </c>
      <c r="O313" s="212">
        <f t="shared" si="214"/>
        <v>148.41257059297396</v>
      </c>
      <c r="P313" s="212">
        <f t="shared" si="214"/>
        <v>151.17835212046981</v>
      </c>
      <c r="Q313" s="212">
        <f t="shared" si="214"/>
        <v>153.5975361381561</v>
      </c>
    </row>
    <row r="314" spans="1:17" hidden="1" outlineLevel="2">
      <c r="F314" s="84"/>
      <c r="G314" s="84"/>
      <c r="H314" s="84"/>
      <c r="I314" s="84"/>
      <c r="J314" s="84"/>
      <c r="K314" s="84"/>
      <c r="L314" s="84"/>
      <c r="M314" s="84"/>
      <c r="N314" s="84"/>
      <c r="O314" s="84"/>
      <c r="P314" s="84"/>
      <c r="Q314" s="84"/>
    </row>
    <row r="315" spans="1:17" hidden="1" outlineLevel="2">
      <c r="C315" s="86" t="s">
        <v>372</v>
      </c>
      <c r="F315" s="84"/>
      <c r="G315" s="84"/>
      <c r="H315" s="84"/>
      <c r="I315" s="84"/>
      <c r="J315" s="84"/>
      <c r="K315" s="84"/>
      <c r="L315" s="84"/>
      <c r="M315" s="84"/>
      <c r="N315" s="84"/>
      <c r="O315" s="84"/>
      <c r="P315" s="84"/>
      <c r="Q315" s="84"/>
    </row>
    <row r="316" spans="1:17" s="188" customFormat="1" hidden="1" outlineLevel="2">
      <c r="A316" s="184"/>
      <c r="B316" s="219"/>
      <c r="C316" s="186"/>
      <c r="D316" s="187"/>
      <c r="E316" s="182" t="str">
        <f xml:space="preserve"> Inp!E$128</f>
        <v>RCV balance - WN BEG - nominal</v>
      </c>
      <c r="F316" s="182">
        <f xml:space="preserve"> Inp!F$128</f>
        <v>0</v>
      </c>
      <c r="G316" s="182" t="str">
        <f xml:space="preserve"> Inp!G$128</f>
        <v>£m</v>
      </c>
      <c r="H316" s="182">
        <f xml:space="preserve"> Inp!H$128</f>
        <v>0</v>
      </c>
      <c r="I316" s="182">
        <f xml:space="preserve"> Inp!I$128</f>
        <v>0</v>
      </c>
      <c r="J316" s="182">
        <f xml:space="preserve"> Inp!J$128</f>
        <v>0</v>
      </c>
      <c r="K316" s="182">
        <f xml:space="preserve"> Inp!K$128</f>
        <v>0</v>
      </c>
      <c r="L316" s="182">
        <f xml:space="preserve"> Inp!L$128</f>
        <v>0</v>
      </c>
      <c r="M316" s="182">
        <f xml:space="preserve"> Inp!M$128</f>
        <v>147.121599414494</v>
      </c>
      <c r="N316" s="182">
        <f xml:space="preserve"> Inp!N$128</f>
        <v>152.59478082122899</v>
      </c>
      <c r="O316" s="182">
        <f xml:space="preserve"> Inp!O$128</f>
        <v>158.70880764824901</v>
      </c>
      <c r="P316" s="182">
        <f xml:space="preserve"> Inp!P$128</f>
        <v>165.536516206138</v>
      </c>
      <c r="Q316" s="182">
        <f xml:space="preserve"> Inp!Q$128</f>
        <v>171.66091871532299</v>
      </c>
    </row>
    <row r="317" spans="1:17" s="188" customFormat="1" hidden="1" outlineLevel="2">
      <c r="A317" s="184"/>
      <c r="B317" s="219"/>
      <c r="C317" s="186"/>
      <c r="D317" s="187"/>
      <c r="E317" s="182" t="str">
        <f xml:space="preserve"> Inp!E$129</f>
        <v>Indexation on RCV balance BEG - WN - nominal</v>
      </c>
      <c r="F317" s="182">
        <f xml:space="preserve"> Inp!F$129</f>
        <v>0</v>
      </c>
      <c r="G317" s="182" t="str">
        <f xml:space="preserve"> Inp!G$129</f>
        <v>£m</v>
      </c>
      <c r="H317" s="182">
        <f xml:space="preserve"> Inp!H$129</f>
        <v>0</v>
      </c>
      <c r="I317" s="182">
        <f xml:space="preserve"> Inp!I$129</f>
        <v>0</v>
      </c>
      <c r="J317" s="182">
        <f xml:space="preserve"> Inp!J$129</f>
        <v>0</v>
      </c>
      <c r="K317" s="182">
        <f xml:space="preserve"> Inp!K$129</f>
        <v>0</v>
      </c>
      <c r="L317" s="182">
        <f xml:space="preserve"> Inp!L$129</f>
        <v>0</v>
      </c>
      <c r="M317" s="182">
        <f xml:space="preserve"> Inp!M$129</f>
        <v>3.2434230719816401</v>
      </c>
      <c r="N317" s="182">
        <f xml:space="preserve"> Inp!N$129</f>
        <v>3.7451576019935402</v>
      </c>
      <c r="O317" s="182">
        <f xml:space="preserve"> Inp!O$129</f>
        <v>4.0541400078289698</v>
      </c>
      <c r="P317" s="182">
        <f xml:space="preserve"> Inp!P$129</f>
        <v>4.2429090950978399</v>
      </c>
      <c r="Q317" s="182">
        <f xml:space="preserve"> Inp!Q$129</f>
        <v>4.3604512336319399</v>
      </c>
    </row>
    <row r="318" spans="1:17" s="188" customFormat="1" hidden="1" outlineLevel="2">
      <c r="A318" s="184"/>
      <c r="B318" s="217"/>
      <c r="C318" s="186"/>
      <c r="D318" s="187"/>
      <c r="E318" s="182" t="str">
        <f>Index!E$85</f>
        <v>CPIH index (PR19FD) - FYA - inflate from FYA 2017-18</v>
      </c>
      <c r="F318" s="182">
        <f>Index!F$85</f>
        <v>0</v>
      </c>
      <c r="G318" s="182" t="str">
        <f>Index!G$85</f>
        <v>Factor</v>
      </c>
      <c r="H318" s="182">
        <f>Index!H$85</f>
        <v>0</v>
      </c>
      <c r="I318" s="182">
        <f>Index!I$85</f>
        <v>0</v>
      </c>
      <c r="J318" s="182">
        <f>Index!J$85</f>
        <v>1</v>
      </c>
      <c r="K318" s="182">
        <f>Index!K$85</f>
        <v>1.0212697905005599</v>
      </c>
      <c r="L318" s="182">
        <f>Index!L$85</f>
        <v>1.0416029201511179</v>
      </c>
      <c r="M318" s="182">
        <f>Index!M$85</f>
        <v>1.0622616980779827</v>
      </c>
      <c r="N318" s="182">
        <f>Index!N$85</f>
        <v>1.0835515290872799</v>
      </c>
      <c r="O318" s="182">
        <f>Index!O$85</f>
        <v>1.1060365794841869</v>
      </c>
      <c r="P318" s="182">
        <f>Index!P$85</f>
        <v>1.1292633476533553</v>
      </c>
      <c r="Q318" s="182">
        <f>Index!Q$85</f>
        <v>1.1529778779540774</v>
      </c>
    </row>
    <row r="319" spans="1:17" s="241" customFormat="1" hidden="1" outlineLevel="2">
      <c r="A319" s="238"/>
      <c r="B319" s="221"/>
      <c r="C319" s="239"/>
      <c r="D319" s="240"/>
      <c r="E319" s="197" t="s">
        <v>641</v>
      </c>
      <c r="F319" s="197"/>
      <c r="G319" s="197" t="s">
        <v>170</v>
      </c>
      <c r="H319" s="197"/>
      <c r="I319" s="197"/>
      <c r="J319" s="197">
        <f t="shared" ref="J319:Q319" si="215" xml:space="preserve"> J316 / J318</f>
        <v>0</v>
      </c>
      <c r="K319" s="197">
        <f t="shared" si="215"/>
        <v>0</v>
      </c>
      <c r="L319" s="197">
        <f t="shared" si="215"/>
        <v>0</v>
      </c>
      <c r="M319" s="197">
        <f t="shared" si="215"/>
        <v>138.49845069316763</v>
      </c>
      <c r="N319" s="197">
        <f t="shared" si="215"/>
        <v>140.82835631247355</v>
      </c>
      <c r="O319" s="197">
        <f t="shared" si="215"/>
        <v>143.49327191535087</v>
      </c>
      <c r="P319" s="197">
        <f t="shared" si="215"/>
        <v>146.58805366359235</v>
      </c>
      <c r="Q319" s="197">
        <f t="shared" si="215"/>
        <v>148.884832916248</v>
      </c>
    </row>
    <row r="320" spans="1:17" s="225" customFormat="1" hidden="1" outlineLevel="2">
      <c r="A320" s="220"/>
      <c r="B320" s="221"/>
      <c r="C320" s="222"/>
      <c r="D320" s="223"/>
      <c r="E320" s="224" t="s">
        <v>642</v>
      </c>
      <c r="F320" s="224"/>
      <c r="G320" s="224" t="s">
        <v>170</v>
      </c>
      <c r="H320" s="224"/>
      <c r="I320" s="224"/>
      <c r="J320" s="224">
        <f t="shared" ref="J320:Q320" si="216" xml:space="preserve"> J317 / J318</f>
        <v>0</v>
      </c>
      <c r="K320" s="224">
        <f t="shared" si="216"/>
        <v>0</v>
      </c>
      <c r="L320" s="224">
        <f t="shared" si="216"/>
        <v>0</v>
      </c>
      <c r="M320" s="224">
        <f t="shared" si="216"/>
        <v>3.0533182904459144</v>
      </c>
      <c r="N320" s="224">
        <f t="shared" si="216"/>
        <v>3.456372402656513</v>
      </c>
      <c r="O320" s="224">
        <f t="shared" si="216"/>
        <v>3.6654664800685577</v>
      </c>
      <c r="P320" s="224">
        <f t="shared" si="216"/>
        <v>3.7572361698577557</v>
      </c>
      <c r="Q320" s="224">
        <f t="shared" si="216"/>
        <v>3.7819036401369837</v>
      </c>
    </row>
    <row r="321" spans="1:17" s="225" customFormat="1" hidden="1" outlineLevel="2">
      <c r="A321" s="220"/>
      <c r="B321" s="221"/>
      <c r="C321" s="222"/>
      <c r="D321" s="223"/>
      <c r="E321" s="224" t="str">
        <f t="shared" ref="E321:Q321" si="217" xml:space="preserve"> E230</f>
        <v>Indexation on RCV - CPI(H) other adjustments balance - WN - real</v>
      </c>
      <c r="F321" s="224">
        <f t="shared" si="217"/>
        <v>0</v>
      </c>
      <c r="G321" s="224" t="str">
        <f t="shared" si="217"/>
        <v>£m</v>
      </c>
      <c r="H321" s="224">
        <f t="shared" si="217"/>
        <v>0</v>
      </c>
      <c r="I321" s="224">
        <f t="shared" si="217"/>
        <v>0</v>
      </c>
      <c r="J321" s="224">
        <f t="shared" si="217"/>
        <v>0</v>
      </c>
      <c r="K321" s="224">
        <f t="shared" si="217"/>
        <v>0</v>
      </c>
      <c r="L321" s="224">
        <f t="shared" si="217"/>
        <v>0</v>
      </c>
      <c r="M321" s="224">
        <f t="shared" si="217"/>
        <v>0</v>
      </c>
      <c r="N321" s="224">
        <f t="shared" si="217"/>
        <v>0</v>
      </c>
      <c r="O321" s="224">
        <f t="shared" si="217"/>
        <v>0</v>
      </c>
      <c r="P321" s="224">
        <f t="shared" si="217"/>
        <v>0</v>
      </c>
      <c r="Q321" s="224">
        <f t="shared" si="217"/>
        <v>0</v>
      </c>
    </row>
    <row r="322" spans="1:17" s="243" customFormat="1" hidden="1" outlineLevel="2">
      <c r="A322" s="11"/>
      <c r="B322" s="12"/>
      <c r="C322" s="13"/>
      <c r="D322" s="14"/>
      <c r="E322" s="8" t="s">
        <v>643</v>
      </c>
      <c r="F322" s="8"/>
      <c r="G322" s="8" t="s">
        <v>170</v>
      </c>
      <c r="H322" s="8"/>
      <c r="I322" s="8"/>
      <c r="J322" s="8">
        <f xml:space="preserve"> SUM(J319:J321)</f>
        <v>0</v>
      </c>
      <c r="K322" s="8">
        <f t="shared" ref="K322:L322" si="218" xml:space="preserve"> SUM(K319:K321)</f>
        <v>0</v>
      </c>
      <c r="L322" s="8">
        <f t="shared" si="218"/>
        <v>0</v>
      </c>
      <c r="M322" s="8">
        <f xml:space="preserve"> SUM(M319:M321)</f>
        <v>141.55176898361353</v>
      </c>
      <c r="N322" s="8">
        <f t="shared" ref="N322:Q322" si="219" xml:space="preserve"> SUM(N319:N321)</f>
        <v>144.28472871513006</v>
      </c>
      <c r="O322" s="8">
        <f t="shared" si="219"/>
        <v>147.15873839541942</v>
      </c>
      <c r="P322" s="8">
        <f t="shared" si="219"/>
        <v>150.3452898334501</v>
      </c>
      <c r="Q322" s="8">
        <f t="shared" si="219"/>
        <v>152.66673655638499</v>
      </c>
    </row>
    <row r="323" spans="1:17" s="241" customFormat="1" hidden="1" outlineLevel="2">
      <c r="A323" s="238"/>
      <c r="B323" s="242"/>
      <c r="C323" s="239"/>
      <c r="D323" s="240"/>
      <c r="E323" s="197"/>
      <c r="F323" s="197"/>
      <c r="G323" s="197"/>
      <c r="H323" s="197"/>
      <c r="I323" s="197"/>
      <c r="J323" s="197"/>
      <c r="K323" s="197"/>
      <c r="L323" s="197"/>
      <c r="M323" s="197"/>
      <c r="N323" s="197"/>
      <c r="O323" s="197"/>
      <c r="P323" s="197"/>
      <c r="Q323" s="197"/>
    </row>
    <row r="324" spans="1:17" hidden="1" outlineLevel="2">
      <c r="E324" s="84" t="str">
        <f t="shared" ref="E324:Q324" si="220" xml:space="preserve"> E304</f>
        <v>Total: Opening RCV - WN - real</v>
      </c>
      <c r="F324" s="84">
        <f t="shared" si="220"/>
        <v>0</v>
      </c>
      <c r="G324" s="84" t="str">
        <f t="shared" si="220"/>
        <v>£m</v>
      </c>
      <c r="H324" s="84">
        <f t="shared" si="220"/>
        <v>0</v>
      </c>
      <c r="I324" s="84">
        <f t="shared" si="220"/>
        <v>0</v>
      </c>
      <c r="J324" s="84">
        <f t="shared" si="220"/>
        <v>0</v>
      </c>
      <c r="K324" s="84">
        <f t="shared" si="220"/>
        <v>0</v>
      </c>
      <c r="L324" s="84">
        <f t="shared" si="220"/>
        <v>0</v>
      </c>
      <c r="M324" s="84">
        <f t="shared" si="220"/>
        <v>141.55176898361356</v>
      </c>
      <c r="N324" s="84">
        <f t="shared" si="220"/>
        <v>144.28472871513037</v>
      </c>
      <c r="O324" s="84">
        <f t="shared" si="220"/>
        <v>147.15873839541968</v>
      </c>
      <c r="P324" s="84">
        <f t="shared" si="220"/>
        <v>150.34528983345047</v>
      </c>
      <c r="Q324" s="84">
        <f t="shared" si="220"/>
        <v>152.66673655638473</v>
      </c>
    </row>
    <row r="325" spans="1:17" s="241" customFormat="1" hidden="1" outlineLevel="2">
      <c r="A325" s="238"/>
      <c r="B325" s="221"/>
      <c r="C325" s="239"/>
      <c r="D325" s="240"/>
      <c r="E325" s="197" t="str">
        <f t="shared" ref="E325:Q325" si="221" xml:space="preserve"> E322</f>
        <v>Total: WN BEG - real</v>
      </c>
      <c r="F325" s="197">
        <f t="shared" si="221"/>
        <v>0</v>
      </c>
      <c r="G325" s="197" t="str">
        <f t="shared" si="221"/>
        <v>£m</v>
      </c>
      <c r="H325" s="197">
        <f t="shared" si="221"/>
        <v>0</v>
      </c>
      <c r="I325" s="197">
        <f t="shared" si="221"/>
        <v>0</v>
      </c>
      <c r="J325" s="197">
        <f t="shared" si="221"/>
        <v>0</v>
      </c>
      <c r="K325" s="197">
        <f t="shared" si="221"/>
        <v>0</v>
      </c>
      <c r="L325" s="197">
        <f t="shared" si="221"/>
        <v>0</v>
      </c>
      <c r="M325" s="197">
        <f t="shared" si="221"/>
        <v>141.55176898361353</v>
      </c>
      <c r="N325" s="197">
        <f t="shared" si="221"/>
        <v>144.28472871513006</v>
      </c>
      <c r="O325" s="197">
        <f t="shared" si="221"/>
        <v>147.15873839541942</v>
      </c>
      <c r="P325" s="197">
        <f t="shared" si="221"/>
        <v>150.3452898334501</v>
      </c>
      <c r="Q325" s="197">
        <f t="shared" si="221"/>
        <v>152.66673655638499</v>
      </c>
    </row>
    <row r="326" spans="1:17" s="225" customFormat="1" hidden="1" outlineLevel="2">
      <c r="A326" s="220"/>
      <c r="B326" s="221"/>
      <c r="C326" s="222"/>
      <c r="D326" s="223"/>
      <c r="E326" s="224" t="s">
        <v>644</v>
      </c>
      <c r="G326" s="225" t="s">
        <v>570</v>
      </c>
      <c r="H326" s="248">
        <f xml:space="preserve"> SUM(J326:Q326)</f>
        <v>0</v>
      </c>
      <c r="I326" s="197"/>
      <c r="J326" s="225">
        <f t="shared" ref="J326:Q326" si="222" xml:space="preserve"> IF(ROUND(J324,3) = ROUND(J325,3), 0, 1)</f>
        <v>0</v>
      </c>
      <c r="K326" s="225">
        <f t="shared" si="222"/>
        <v>0</v>
      </c>
      <c r="L326" s="225">
        <f t="shared" si="222"/>
        <v>0</v>
      </c>
      <c r="M326" s="225">
        <f t="shared" si="222"/>
        <v>0</v>
      </c>
      <c r="N326" s="225">
        <f t="shared" si="222"/>
        <v>0</v>
      </c>
      <c r="O326" s="225">
        <f t="shared" si="222"/>
        <v>0</v>
      </c>
      <c r="P326" s="225">
        <f t="shared" si="222"/>
        <v>0</v>
      </c>
      <c r="Q326" s="225">
        <f t="shared" si="222"/>
        <v>0</v>
      </c>
    </row>
    <row r="327" spans="1:17" hidden="1" outlineLevel="2">
      <c r="M327" s="491"/>
      <c r="N327" s="491"/>
      <c r="O327" s="491"/>
      <c r="P327" s="491"/>
      <c r="Q327" s="491"/>
    </row>
    <row r="328" spans="1:17" hidden="1" outlineLevel="2">
      <c r="C328" s="86" t="s">
        <v>372</v>
      </c>
      <c r="F328" s="84"/>
      <c r="G328" s="84"/>
      <c r="H328" s="84"/>
      <c r="I328" s="84"/>
      <c r="J328" s="84"/>
      <c r="K328" s="84"/>
      <c r="L328" s="84"/>
      <c r="M328" s="84"/>
      <c r="N328" s="84"/>
      <c r="O328" s="84"/>
      <c r="P328" s="84"/>
      <c r="Q328" s="84"/>
    </row>
    <row r="329" spans="1:17" hidden="1" outlineLevel="2">
      <c r="E329" s="84" t="str">
        <f t="shared" ref="E329:Q329" si="223" xml:space="preserve"> E309</f>
        <v>Total: Closing RCV - WN - real</v>
      </c>
      <c r="F329" s="84">
        <f t="shared" si="223"/>
        <v>0</v>
      </c>
      <c r="G329" s="84" t="str">
        <f t="shared" si="223"/>
        <v>£m</v>
      </c>
      <c r="H329" s="84">
        <f t="shared" si="223"/>
        <v>0</v>
      </c>
      <c r="I329" s="84">
        <f t="shared" si="223"/>
        <v>0</v>
      </c>
      <c r="J329" s="84">
        <f t="shared" si="223"/>
        <v>0</v>
      </c>
      <c r="K329" s="84">
        <f t="shared" si="223"/>
        <v>0</v>
      </c>
      <c r="L329" s="84">
        <f t="shared" si="223"/>
        <v>0</v>
      </c>
      <c r="M329" s="84">
        <f t="shared" si="223"/>
        <v>143.65083585083494</v>
      </c>
      <c r="N329" s="84">
        <f t="shared" si="223"/>
        <v>146.470936903145</v>
      </c>
      <c r="O329" s="84">
        <f t="shared" si="223"/>
        <v>149.66640279052825</v>
      </c>
      <c r="P329" s="84">
        <f t="shared" si="223"/>
        <v>152.01141440748916</v>
      </c>
      <c r="Q329" s="84">
        <f t="shared" si="223"/>
        <v>154.52833571992744</v>
      </c>
    </row>
    <row r="330" spans="1:17" s="188" customFormat="1" hidden="1" outlineLevel="2">
      <c r="A330" s="184"/>
      <c r="B330" s="219"/>
      <c r="C330" s="186"/>
      <c r="D330" s="187"/>
      <c r="E330" s="182" t="str">
        <f xml:space="preserve"> Inp!E$130</f>
        <v>RCV balance - WN - real</v>
      </c>
      <c r="F330" s="182">
        <f xml:space="preserve"> Inp!F$130</f>
        <v>0</v>
      </c>
      <c r="G330" s="182" t="str">
        <f xml:space="preserve"> Inp!G$130</f>
        <v>£m</v>
      </c>
      <c r="H330" s="182">
        <f xml:space="preserve"> Inp!H$130</f>
        <v>0</v>
      </c>
      <c r="I330" s="182">
        <f xml:space="preserve"> Inp!I$130</f>
        <v>0</v>
      </c>
      <c r="J330" s="182">
        <f xml:space="preserve"> Inp!J$130</f>
        <v>0</v>
      </c>
      <c r="K330" s="182">
        <f xml:space="preserve"> Inp!K$130</f>
        <v>0</v>
      </c>
      <c r="L330" s="182">
        <f xml:space="preserve"> Inp!L$130</f>
        <v>0</v>
      </c>
      <c r="M330" s="182">
        <f xml:space="preserve"> Inp!M$130</f>
        <v>143.65083585083499</v>
      </c>
      <c r="N330" s="182">
        <f xml:space="preserve"> Inp!N$130</f>
        <v>146.470936903145</v>
      </c>
      <c r="O330" s="182">
        <f xml:space="preserve"> Inp!O$130</f>
        <v>149.666402790528</v>
      </c>
      <c r="P330" s="182">
        <f xml:space="preserve"> Inp!P$130</f>
        <v>152.01141440748901</v>
      </c>
      <c r="Q330" s="182">
        <f xml:space="preserve"> Inp!Q$130</f>
        <v>154.52833571992699</v>
      </c>
    </row>
    <row r="331" spans="1:17" s="241" customFormat="1" hidden="1" outlineLevel="2">
      <c r="A331" s="238"/>
      <c r="B331" s="221"/>
      <c r="C331" s="239"/>
      <c r="D331" s="240"/>
      <c r="E331" s="197" t="str">
        <f t="shared" ref="E331:Q331" si="224" xml:space="preserve"> E230</f>
        <v>Indexation on RCV - CPI(H) other adjustments balance - WN - real</v>
      </c>
      <c r="F331" s="197">
        <f t="shared" si="224"/>
        <v>0</v>
      </c>
      <c r="G331" s="197" t="str">
        <f t="shared" si="224"/>
        <v>£m</v>
      </c>
      <c r="H331" s="197">
        <f t="shared" si="224"/>
        <v>0</v>
      </c>
      <c r="I331" s="197">
        <f t="shared" si="224"/>
        <v>0</v>
      </c>
      <c r="J331" s="197">
        <f t="shared" si="224"/>
        <v>0</v>
      </c>
      <c r="K331" s="197">
        <f t="shared" si="224"/>
        <v>0</v>
      </c>
      <c r="L331" s="197">
        <f t="shared" si="224"/>
        <v>0</v>
      </c>
      <c r="M331" s="197">
        <f t="shared" si="224"/>
        <v>0</v>
      </c>
      <c r="N331" s="197">
        <f t="shared" si="224"/>
        <v>0</v>
      </c>
      <c r="O331" s="197">
        <f t="shared" si="224"/>
        <v>0</v>
      </c>
      <c r="P331" s="197">
        <f t="shared" si="224"/>
        <v>0</v>
      </c>
      <c r="Q331" s="197">
        <f t="shared" si="224"/>
        <v>0</v>
      </c>
    </row>
    <row r="332" spans="1:17" s="225" customFormat="1" hidden="1" outlineLevel="2">
      <c r="A332" s="220"/>
      <c r="B332" s="221"/>
      <c r="C332" s="222"/>
      <c r="D332" s="223"/>
      <c r="E332" s="224" t="s">
        <v>1396</v>
      </c>
      <c r="G332" s="225" t="s">
        <v>570</v>
      </c>
      <c r="H332" s="248">
        <f xml:space="preserve"> SUM(J332:Q332)</f>
        <v>0</v>
      </c>
      <c r="I332" s="197"/>
      <c r="J332" s="225">
        <f t="shared" ref="J332:L332" si="225" xml:space="preserve"> IF(ROUND(J329,3) = ROUND((J330 + J331),3), 0, 1)</f>
        <v>0</v>
      </c>
      <c r="K332" s="225">
        <f t="shared" si="225"/>
        <v>0</v>
      </c>
      <c r="L332" s="225">
        <f t="shared" si="225"/>
        <v>0</v>
      </c>
      <c r="M332" s="225">
        <f xml:space="preserve"> IF(ROUND(M329,3) = ROUND((M330 + M331),3), 0, 1)</f>
        <v>0</v>
      </c>
      <c r="N332" s="225">
        <f t="shared" ref="N332:Q332" si="226" xml:space="preserve"> IF(ROUND(N329,3) = ROUND((N330 + N331),3), 0, 1)</f>
        <v>0</v>
      </c>
      <c r="O332" s="225">
        <f t="shared" si="226"/>
        <v>0</v>
      </c>
      <c r="P332" s="225">
        <f t="shared" si="226"/>
        <v>0</v>
      </c>
      <c r="Q332" s="225">
        <f t="shared" si="226"/>
        <v>0</v>
      </c>
    </row>
    <row r="333" spans="1:17" hidden="1" outlineLevel="2">
      <c r="M333" s="491"/>
      <c r="N333" s="491"/>
      <c r="O333" s="491"/>
      <c r="P333" s="491"/>
      <c r="Q333" s="491"/>
    </row>
    <row r="334" spans="1:17" hidden="1" outlineLevel="2">
      <c r="M334" s="490"/>
      <c r="N334" s="490"/>
      <c r="O334" s="490"/>
      <c r="P334" s="490"/>
      <c r="Q334" s="490"/>
    </row>
    <row r="335" spans="1:17" hidden="1" outlineLevel="1"/>
    <row r="336" spans="1:17" hidden="1" outlineLevel="1" collapsed="1">
      <c r="B336" s="85" t="s">
        <v>603</v>
      </c>
    </row>
    <row r="337" spans="1:17" hidden="1" outlineLevel="2"/>
    <row r="338" spans="1:17" s="162" customFormat="1" hidden="1" outlineLevel="2">
      <c r="A338" s="158"/>
      <c r="B338" s="159"/>
      <c r="C338" s="160"/>
      <c r="D338" s="161"/>
      <c r="E338" s="156" t="str">
        <f xml:space="preserve"> Inp!E$201</f>
        <v>Regulatory equity notional (PR19FD)</v>
      </c>
      <c r="F338" s="156">
        <f xml:space="preserve"> Inp!F$201</f>
        <v>0</v>
      </c>
      <c r="G338" s="156" t="str">
        <f xml:space="preserve"> Inp!G$201</f>
        <v>%</v>
      </c>
      <c r="H338" s="156">
        <f xml:space="preserve"> Inp!H$201</f>
        <v>0</v>
      </c>
      <c r="I338" s="156">
        <f xml:space="preserve"> Inp!I$201</f>
        <v>0</v>
      </c>
      <c r="J338" s="250">
        <f xml:space="preserve"> Inp!J$201</f>
        <v>0</v>
      </c>
      <c r="K338" s="250">
        <f xml:space="preserve"> Inp!K$201</f>
        <v>0</v>
      </c>
      <c r="L338" s="250">
        <f xml:space="preserve"> Inp!L$201</f>
        <v>0</v>
      </c>
      <c r="M338" s="250">
        <f xml:space="preserve"> Inp!M$201</f>
        <v>0.4</v>
      </c>
      <c r="N338" s="250">
        <f xml:space="preserve"> Inp!N$201</f>
        <v>0.4</v>
      </c>
      <c r="O338" s="250">
        <f xml:space="preserve"> Inp!O$201</f>
        <v>0.4</v>
      </c>
      <c r="P338" s="250">
        <f xml:space="preserve"> Inp!P$201</f>
        <v>0.4</v>
      </c>
      <c r="Q338" s="250">
        <f xml:space="preserve"> Inp!Q$201</f>
        <v>0.4</v>
      </c>
    </row>
    <row r="339" spans="1:17" hidden="1" outlineLevel="2">
      <c r="B339" s="309"/>
      <c r="E339" s="84" t="str">
        <f t="shared" ref="E339:Q339" si="227" xml:space="preserve"> E313</f>
        <v>Average total RCV - WN - real</v>
      </c>
      <c r="F339" s="84">
        <f t="shared" si="227"/>
        <v>0</v>
      </c>
      <c r="G339" s="84" t="str">
        <f t="shared" si="227"/>
        <v>£m</v>
      </c>
      <c r="H339" s="84">
        <f t="shared" si="227"/>
        <v>0</v>
      </c>
      <c r="I339" s="84">
        <f t="shared" si="227"/>
        <v>0</v>
      </c>
      <c r="J339" s="84">
        <f t="shared" si="227"/>
        <v>0</v>
      </c>
      <c r="K339" s="84">
        <f t="shared" si="227"/>
        <v>0</v>
      </c>
      <c r="L339" s="84">
        <f t="shared" si="227"/>
        <v>0</v>
      </c>
      <c r="M339" s="84">
        <f t="shared" si="227"/>
        <v>142.60130241722425</v>
      </c>
      <c r="N339" s="84">
        <f t="shared" si="227"/>
        <v>145.37783280913769</v>
      </c>
      <c r="O339" s="84">
        <f t="shared" si="227"/>
        <v>148.41257059297396</v>
      </c>
      <c r="P339" s="84">
        <f t="shared" si="227"/>
        <v>151.17835212046981</v>
      </c>
      <c r="Q339" s="84">
        <f t="shared" si="227"/>
        <v>153.5975361381561</v>
      </c>
    </row>
    <row r="340" spans="1:17" hidden="1" outlineLevel="2">
      <c r="B340" s="270"/>
      <c r="E340" s="84" t="s">
        <v>645</v>
      </c>
      <c r="G340" s="70" t="s">
        <v>170</v>
      </c>
      <c r="J340" s="84">
        <f t="shared" ref="J340:Q340" si="228" xml:space="preserve"> J338 * J339</f>
        <v>0</v>
      </c>
      <c r="K340" s="84">
        <f t="shared" si="228"/>
        <v>0</v>
      </c>
      <c r="L340" s="84">
        <f t="shared" si="228"/>
        <v>0</v>
      </c>
      <c r="M340" s="84">
        <f t="shared" si="228"/>
        <v>57.040520966889702</v>
      </c>
      <c r="N340" s="84">
        <f t="shared" si="228"/>
        <v>58.151133123655079</v>
      </c>
      <c r="O340" s="84">
        <f t="shared" si="228"/>
        <v>59.365028237189591</v>
      </c>
      <c r="P340" s="84">
        <f t="shared" si="228"/>
        <v>60.471340848187928</v>
      </c>
      <c r="Q340" s="84">
        <f t="shared" si="228"/>
        <v>61.439014455262445</v>
      </c>
    </row>
    <row r="341" spans="1:17" hidden="1" outlineLevel="1"/>
    <row r="342" spans="1:17" hidden="1" outlineLevel="1" collapsed="1">
      <c r="B342" s="85" t="s">
        <v>605</v>
      </c>
    </row>
    <row r="343" spans="1:17" hidden="1" outlineLevel="2"/>
    <row r="344" spans="1:17" s="162" customFormat="1" hidden="1" outlineLevel="2">
      <c r="A344" s="158"/>
      <c r="B344" s="159"/>
      <c r="C344" s="160"/>
      <c r="D344" s="161"/>
      <c r="E344" s="156" t="str">
        <f xml:space="preserve"> Inp!E$209</f>
        <v>Regulatory equity actual</v>
      </c>
      <c r="F344" s="156">
        <f xml:space="preserve"> Inp!F$209</f>
        <v>0</v>
      </c>
      <c r="G344" s="156" t="str">
        <f xml:space="preserve"> Inp!G$209</f>
        <v>%</v>
      </c>
      <c r="H344" s="156">
        <f xml:space="preserve"> Inp!H$209</f>
        <v>0</v>
      </c>
      <c r="I344" s="156">
        <f xml:space="preserve"> Inp!I$209</f>
        <v>0</v>
      </c>
      <c r="J344" s="250">
        <f xml:space="preserve"> Inp!J$209</f>
        <v>0</v>
      </c>
      <c r="K344" s="250">
        <f xml:space="preserve"> Inp!K$209</f>
        <v>0</v>
      </c>
      <c r="L344" s="250">
        <f xml:space="preserve"> Inp!L$209</f>
        <v>0</v>
      </c>
      <c r="M344" s="250">
        <f xml:space="preserve"> Inp!M$209</f>
        <v>0</v>
      </c>
      <c r="N344" s="250">
        <f xml:space="preserve"> Inp!N$209</f>
        <v>0</v>
      </c>
      <c r="O344" s="250">
        <f xml:space="preserve"> Inp!O$209</f>
        <v>0</v>
      </c>
      <c r="P344" s="250">
        <f xml:space="preserve"> Inp!P$209</f>
        <v>0</v>
      </c>
      <c r="Q344" s="250">
        <f xml:space="preserve"> Inp!Q$209</f>
        <v>0</v>
      </c>
    </row>
    <row r="345" spans="1:17" hidden="1" outlineLevel="2">
      <c r="E345" s="84" t="str">
        <f t="shared" ref="E345:Q345" si="229" xml:space="preserve"> E313</f>
        <v>Average total RCV - WN - real</v>
      </c>
      <c r="F345" s="84">
        <f t="shared" si="229"/>
        <v>0</v>
      </c>
      <c r="G345" s="84" t="str">
        <f t="shared" si="229"/>
        <v>£m</v>
      </c>
      <c r="H345" s="84">
        <f t="shared" si="229"/>
        <v>0</v>
      </c>
      <c r="I345" s="84">
        <f t="shared" si="229"/>
        <v>0</v>
      </c>
      <c r="J345" s="84">
        <f t="shared" si="229"/>
        <v>0</v>
      </c>
      <c r="K345" s="84">
        <f t="shared" si="229"/>
        <v>0</v>
      </c>
      <c r="L345" s="84">
        <f t="shared" si="229"/>
        <v>0</v>
      </c>
      <c r="M345" s="84">
        <f t="shared" si="229"/>
        <v>142.60130241722425</v>
      </c>
      <c r="N345" s="84">
        <f t="shared" si="229"/>
        <v>145.37783280913769</v>
      </c>
      <c r="O345" s="84">
        <f t="shared" si="229"/>
        <v>148.41257059297396</v>
      </c>
      <c r="P345" s="84">
        <f t="shared" si="229"/>
        <v>151.17835212046981</v>
      </c>
      <c r="Q345" s="84">
        <f t="shared" si="229"/>
        <v>153.5975361381561</v>
      </c>
    </row>
    <row r="346" spans="1:17" hidden="1" outlineLevel="2">
      <c r="E346" s="84" t="s">
        <v>646</v>
      </c>
      <c r="G346" s="70" t="s">
        <v>170</v>
      </c>
      <c r="J346" s="84">
        <f t="shared" ref="J346:Q346" si="230" xml:space="preserve"> J344 * J345</f>
        <v>0</v>
      </c>
      <c r="K346" s="84">
        <f t="shared" si="230"/>
        <v>0</v>
      </c>
      <c r="L346" s="84">
        <f t="shared" si="230"/>
        <v>0</v>
      </c>
      <c r="M346" s="84">
        <f t="shared" si="230"/>
        <v>0</v>
      </c>
      <c r="N346" s="84">
        <f t="shared" si="230"/>
        <v>0</v>
      </c>
      <c r="O346" s="84">
        <f t="shared" si="230"/>
        <v>0</v>
      </c>
      <c r="P346" s="84">
        <f t="shared" si="230"/>
        <v>0</v>
      </c>
      <c r="Q346" s="84">
        <f t="shared" si="230"/>
        <v>0</v>
      </c>
    </row>
    <row r="347" spans="1:17" hidden="1" outlineLevel="1"/>
    <row r="348" spans="1:17" hidden="1" outlineLevel="1"/>
    <row r="349" spans="1:17" s="149" customFormat="1">
      <c r="A349" s="144"/>
      <c r="B349" s="145"/>
      <c r="C349" s="146"/>
      <c r="D349" s="147"/>
      <c r="E349" s="148"/>
      <c r="G349" s="150"/>
    </row>
    <row r="350" spans="1:17" s="33" customFormat="1" collapsed="1">
      <c r="A350" s="33" t="s">
        <v>647</v>
      </c>
    </row>
    <row r="351" spans="1:17" hidden="1" outlineLevel="1"/>
    <row r="352" spans="1:17" s="92" customFormat="1" hidden="1" outlineLevel="1" collapsed="1">
      <c r="A352" s="11"/>
      <c r="B352" s="12" t="s">
        <v>559</v>
      </c>
      <c r="C352" s="13"/>
      <c r="D352" s="14"/>
      <c r="E352" s="91"/>
      <c r="G352" s="93"/>
    </row>
    <row r="353" spans="1:17" s="92" customFormat="1" hidden="1" outlineLevel="2">
      <c r="A353" s="11"/>
      <c r="B353" s="12"/>
      <c r="C353" s="13"/>
      <c r="D353" s="115"/>
      <c r="E353" s="91"/>
      <c r="G353" s="93"/>
    </row>
    <row r="354" spans="1:17" s="296" customFormat="1" hidden="1" outlineLevel="2">
      <c r="A354" s="291"/>
      <c r="B354" s="292"/>
      <c r="C354" s="293"/>
      <c r="D354" s="294"/>
      <c r="E354" s="182" t="str">
        <f>Inp!E$134</f>
        <v>RCV CPI(H) + RPI wedge bf balance BEG - WWN - nominal</v>
      </c>
      <c r="F354" s="182">
        <f>Inp!F$134</f>
        <v>0</v>
      </c>
      <c r="G354" s="182" t="str">
        <f>Inp!G$134</f>
        <v>£m</v>
      </c>
      <c r="H354" s="182">
        <f>Inp!H$134</f>
        <v>0</v>
      </c>
      <c r="I354" s="182">
        <f>Inp!I$134</f>
        <v>0</v>
      </c>
      <c r="J354" s="182">
        <f>Inp!J$134</f>
        <v>0</v>
      </c>
      <c r="K354" s="182">
        <f>Inp!K$134</f>
        <v>0</v>
      </c>
      <c r="L354" s="182">
        <f>Inp!L$134</f>
        <v>0</v>
      </c>
      <c r="M354" s="297">
        <f>Inp!M$134</f>
        <v>0</v>
      </c>
      <c r="N354" s="297">
        <f>Inp!N$134</f>
        <v>0</v>
      </c>
      <c r="O354" s="297">
        <f>Inp!O$134</f>
        <v>0</v>
      </c>
      <c r="P354" s="297">
        <f>Inp!P$134</f>
        <v>0</v>
      </c>
      <c r="Q354" s="297">
        <f>Inp!Q$134</f>
        <v>0</v>
      </c>
    </row>
    <row r="355" spans="1:17" s="188" customFormat="1" hidden="1" outlineLevel="2">
      <c r="A355" s="184"/>
      <c r="B355" s="217"/>
      <c r="C355" s="186"/>
      <c r="D355" s="187"/>
      <c r="E355" s="182" t="str">
        <f>Inp!E$135</f>
        <v>Indexation on RCV - CPI(H) + RPI wedge bf balance - WWN - nominal</v>
      </c>
      <c r="F355" s="182">
        <f>Inp!F$135</f>
        <v>0</v>
      </c>
      <c r="G355" s="182" t="str">
        <f>Inp!G$135</f>
        <v>£m</v>
      </c>
      <c r="H355" s="182">
        <f>Inp!H$135</f>
        <v>0</v>
      </c>
      <c r="I355" s="182">
        <f>Inp!I$135</f>
        <v>0</v>
      </c>
      <c r="J355" s="182">
        <f>Inp!J$135</f>
        <v>0</v>
      </c>
      <c r="K355" s="182">
        <f>Inp!K$135</f>
        <v>0</v>
      </c>
      <c r="L355" s="182">
        <f>Inp!L$135</f>
        <v>0</v>
      </c>
      <c r="M355" s="297">
        <f>Inp!M$135</f>
        <v>0</v>
      </c>
      <c r="N355" s="297">
        <f>Inp!N$135</f>
        <v>0</v>
      </c>
      <c r="O355" s="297">
        <f>Inp!O$135</f>
        <v>0</v>
      </c>
      <c r="P355" s="297">
        <f>Inp!P$135</f>
        <v>0</v>
      </c>
      <c r="Q355" s="297">
        <f>Inp!Q$135</f>
        <v>0</v>
      </c>
    </row>
    <row r="356" spans="1:17" s="188" customFormat="1" hidden="1" outlineLevel="2">
      <c r="A356" s="184"/>
      <c r="B356" s="217"/>
      <c r="C356" s="186"/>
      <c r="D356" s="187"/>
      <c r="E356" s="182" t="str">
        <f>Inp!E$136</f>
        <v>RCV - CPI(H) + RPI wedge bf depreciation - WWN - nominal</v>
      </c>
      <c r="F356" s="182">
        <f>Inp!F$136</f>
        <v>0</v>
      </c>
      <c r="G356" s="182" t="str">
        <f>Inp!G$136</f>
        <v>£m</v>
      </c>
      <c r="H356" s="182">
        <f>Inp!H$136</f>
        <v>0</v>
      </c>
      <c r="I356" s="182">
        <f>Inp!I$136</f>
        <v>0</v>
      </c>
      <c r="J356" s="182">
        <f>Inp!J$136</f>
        <v>0</v>
      </c>
      <c r="K356" s="182">
        <f>Inp!K$136</f>
        <v>0</v>
      </c>
      <c r="L356" s="182">
        <f>Inp!L$136</f>
        <v>0</v>
      </c>
      <c r="M356" s="297">
        <f>Inp!M$136</f>
        <v>0</v>
      </c>
      <c r="N356" s="297">
        <f>Inp!N$136</f>
        <v>0</v>
      </c>
      <c r="O356" s="297">
        <f>Inp!O$136</f>
        <v>0</v>
      </c>
      <c r="P356" s="297">
        <f>Inp!P$136</f>
        <v>0</v>
      </c>
      <c r="Q356" s="297">
        <f>Inp!Q$136</f>
        <v>0</v>
      </c>
    </row>
    <row r="357" spans="1:17" s="260" customFormat="1" hidden="1" outlineLevel="2">
      <c r="A357" s="257"/>
      <c r="B357" s="258"/>
      <c r="C357" s="259"/>
      <c r="D357" s="256"/>
      <c r="E357" s="273" t="str">
        <f>Time!E$39</f>
        <v>Acquisition / initial balance date flag</v>
      </c>
      <c r="F357" s="273">
        <f>Time!F$39</f>
        <v>0</v>
      </c>
      <c r="G357" s="273" t="str">
        <f>Time!G$39</f>
        <v>flag</v>
      </c>
      <c r="H357" s="273">
        <f>Time!H$39</f>
        <v>1</v>
      </c>
      <c r="I357" s="273">
        <f>Time!I$39</f>
        <v>0</v>
      </c>
      <c r="J357" s="273">
        <f>Time!J$39</f>
        <v>0</v>
      </c>
      <c r="K357" s="273">
        <f>Time!K$39</f>
        <v>0</v>
      </c>
      <c r="L357" s="273">
        <f>Time!L$39</f>
        <v>1</v>
      </c>
      <c r="M357" s="273">
        <f>Time!M$39</f>
        <v>0</v>
      </c>
      <c r="N357" s="273">
        <f>Time!N$39</f>
        <v>0</v>
      </c>
      <c r="O357" s="273">
        <f>Time!O$39</f>
        <v>0</v>
      </c>
      <c r="P357" s="273">
        <f>Time!P$39</f>
        <v>0</v>
      </c>
      <c r="Q357" s="273">
        <f>Time!Q$39</f>
        <v>0</v>
      </c>
    </row>
    <row r="358" spans="1:17" s="260" customFormat="1" hidden="1" outlineLevel="2">
      <c r="A358" s="257"/>
      <c r="B358" s="258"/>
      <c r="C358" s="259"/>
      <c r="D358" s="256"/>
      <c r="E358" s="197" t="s">
        <v>648</v>
      </c>
      <c r="F358" s="279"/>
      <c r="G358" s="197" t="s">
        <v>170</v>
      </c>
      <c r="H358" s="279"/>
      <c r="I358" s="279"/>
      <c r="J358" s="279">
        <f t="shared" ref="J358" si="231" xml:space="preserve"> IF(J357 = 1, K354 * J357, 0)</f>
        <v>0</v>
      </c>
      <c r="K358" s="279">
        <f t="shared" ref="K358" si="232" xml:space="preserve"> IF(K357 = 1, L354 * K357, 0)</f>
        <v>0</v>
      </c>
      <c r="L358" s="279">
        <f t="shared" ref="L358" si="233" xml:space="preserve"> IF(L357 = 1, M354 * L357, 0)</f>
        <v>0</v>
      </c>
      <c r="M358" s="279">
        <f t="shared" ref="M358" si="234" xml:space="preserve"> IF(M357 = 1, N354 * M357, 0)</f>
        <v>0</v>
      </c>
      <c r="N358" s="279">
        <f t="shared" ref="N358" si="235" xml:space="preserve"> IF(N357 = 1, O354 * N357, 0)</f>
        <v>0</v>
      </c>
      <c r="O358" s="279">
        <f t="shared" ref="O358" si="236" xml:space="preserve"> IF(O357 = 1, P354 * O357, 0)</f>
        <v>0</v>
      </c>
      <c r="P358" s="279">
        <f t="shared" ref="P358" si="237" xml:space="preserve"> IF(P357 = 1, Q354 * P357, 0)</f>
        <v>0</v>
      </c>
      <c r="Q358" s="279">
        <f t="shared" ref="Q358" si="238" xml:space="preserve"> IF(Q357 = 1, R354 * Q357, 0)</f>
        <v>0</v>
      </c>
    </row>
    <row r="359" spans="1:17" s="260" customFormat="1" hidden="1" outlineLevel="2">
      <c r="A359" s="257"/>
      <c r="B359" s="258"/>
      <c r="C359" s="259"/>
      <c r="D359" s="256"/>
      <c r="E359" s="197"/>
      <c r="F359" s="279"/>
      <c r="G359" s="197"/>
      <c r="H359" s="279"/>
      <c r="I359" s="279"/>
      <c r="J359" s="279"/>
      <c r="K359" s="279"/>
      <c r="L359" s="279"/>
      <c r="M359" s="279"/>
      <c r="N359" s="279"/>
      <c r="O359" s="279"/>
      <c r="P359" s="279"/>
      <c r="Q359" s="279"/>
    </row>
    <row r="360" spans="1:17" s="188" customFormat="1" hidden="1" outlineLevel="2">
      <c r="A360" s="184"/>
      <c r="B360" s="217"/>
      <c r="C360" s="186"/>
      <c r="D360" s="187"/>
      <c r="E360" s="182" t="str">
        <f>Index!E$85</f>
        <v>CPIH index (PR19FD) - FYA - inflate from FYA 2017-18</v>
      </c>
      <c r="F360" s="182">
        <f>Index!F$85</f>
        <v>0</v>
      </c>
      <c r="G360" s="182" t="str">
        <f>Index!G$85</f>
        <v>Factor</v>
      </c>
      <c r="H360" s="182">
        <f>Index!H$85</f>
        <v>0</v>
      </c>
      <c r="I360" s="182">
        <f>Index!I$85</f>
        <v>0</v>
      </c>
      <c r="J360" s="182">
        <f>Index!J$85</f>
        <v>1</v>
      </c>
      <c r="K360" s="182">
        <f>Index!K$85</f>
        <v>1.0212697905005599</v>
      </c>
      <c r="L360" s="182">
        <f>Index!L$85</f>
        <v>1.0416029201511179</v>
      </c>
      <c r="M360" s="182">
        <f>Index!M$85</f>
        <v>1.0622616980779827</v>
      </c>
      <c r="N360" s="182">
        <f>Index!N$85</f>
        <v>1.0835515290872799</v>
      </c>
      <c r="O360" s="182">
        <f>Index!O$85</f>
        <v>1.1060365794841869</v>
      </c>
      <c r="P360" s="182">
        <f>Index!P$85</f>
        <v>1.1292633476533553</v>
      </c>
      <c r="Q360" s="182">
        <f>Index!Q$85</f>
        <v>1.1529778779540774</v>
      </c>
    </row>
    <row r="361" spans="1:17" hidden="1" outlineLevel="2">
      <c r="F361" s="84"/>
      <c r="G361" s="84"/>
      <c r="H361" s="84"/>
      <c r="I361" s="84"/>
      <c r="J361" s="84"/>
      <c r="K361" s="84"/>
      <c r="L361" s="84"/>
      <c r="M361" s="84"/>
      <c r="N361" s="84"/>
      <c r="O361" s="84"/>
      <c r="P361" s="84"/>
      <c r="Q361" s="84"/>
    </row>
    <row r="362" spans="1:17" s="118" customFormat="1" hidden="1" outlineLevel="2">
      <c r="A362" s="387"/>
      <c r="B362" s="270"/>
      <c r="C362" s="271"/>
      <c r="D362" s="272"/>
      <c r="E362" s="117" t="s">
        <v>649</v>
      </c>
      <c r="F362" s="117"/>
      <c r="G362" s="117" t="s">
        <v>170</v>
      </c>
      <c r="H362" s="117"/>
      <c r="I362" s="117"/>
      <c r="J362" s="117">
        <f t="shared" ref="J362:Q362" si="239" xml:space="preserve"> J358 / J360</f>
        <v>0</v>
      </c>
      <c r="K362" s="117">
        <f t="shared" si="239"/>
        <v>0</v>
      </c>
      <c r="L362" s="117">
        <f t="shared" si="239"/>
        <v>0</v>
      </c>
      <c r="M362" s="117">
        <f t="shared" si="239"/>
        <v>0</v>
      </c>
      <c r="N362" s="117">
        <f t="shared" si="239"/>
        <v>0</v>
      </c>
      <c r="O362" s="117">
        <f t="shared" si="239"/>
        <v>0</v>
      </c>
      <c r="P362" s="117">
        <f t="shared" si="239"/>
        <v>0</v>
      </c>
      <c r="Q362" s="117">
        <f t="shared" si="239"/>
        <v>0</v>
      </c>
    </row>
    <row r="363" spans="1:17" hidden="1" outlineLevel="2">
      <c r="E363" s="84" t="s">
        <v>650</v>
      </c>
      <c r="F363" s="84"/>
      <c r="G363" s="84" t="s">
        <v>170</v>
      </c>
      <c r="H363" s="84"/>
      <c r="I363" s="84"/>
      <c r="J363" s="84">
        <f t="shared" ref="J363:Q363" si="240" xml:space="preserve"> J354 / J360</f>
        <v>0</v>
      </c>
      <c r="K363" s="84">
        <f t="shared" si="240"/>
        <v>0</v>
      </c>
      <c r="L363" s="84">
        <f t="shared" si="240"/>
        <v>0</v>
      </c>
      <c r="M363" s="84">
        <f t="shared" si="240"/>
        <v>0</v>
      </c>
      <c r="N363" s="84">
        <f t="shared" si="240"/>
        <v>0</v>
      </c>
      <c r="O363" s="84">
        <f t="shared" si="240"/>
        <v>0</v>
      </c>
      <c r="P363" s="84">
        <f t="shared" si="240"/>
        <v>0</v>
      </c>
      <c r="Q363" s="84">
        <f t="shared" si="240"/>
        <v>0</v>
      </c>
    </row>
    <row r="364" spans="1:17" hidden="1" outlineLevel="2">
      <c r="E364" s="84" t="s">
        <v>651</v>
      </c>
      <c r="F364" s="84"/>
      <c r="G364" s="84" t="s">
        <v>170</v>
      </c>
      <c r="H364" s="84"/>
      <c r="I364" s="84"/>
      <c r="J364" s="84">
        <f t="shared" ref="J364:Q364" si="241" xml:space="preserve"> J355 / J360</f>
        <v>0</v>
      </c>
      <c r="K364" s="84">
        <f t="shared" si="241"/>
        <v>0</v>
      </c>
      <c r="L364" s="84">
        <f t="shared" si="241"/>
        <v>0</v>
      </c>
      <c r="M364" s="84">
        <f t="shared" si="241"/>
        <v>0</v>
      </c>
      <c r="N364" s="84">
        <f t="shared" si="241"/>
        <v>0</v>
      </c>
      <c r="O364" s="84">
        <f t="shared" si="241"/>
        <v>0</v>
      </c>
      <c r="P364" s="84">
        <f t="shared" si="241"/>
        <v>0</v>
      </c>
      <c r="Q364" s="84">
        <f t="shared" si="241"/>
        <v>0</v>
      </c>
    </row>
    <row r="365" spans="1:17" hidden="1" outlineLevel="2">
      <c r="E365" s="84" t="s">
        <v>652</v>
      </c>
      <c r="F365" s="84"/>
      <c r="G365" s="84" t="s">
        <v>170</v>
      </c>
      <c r="H365" s="84"/>
      <c r="I365" s="84"/>
      <c r="J365" s="84">
        <f t="shared" ref="J365:Q365" si="242" xml:space="preserve"> J356 / J360</f>
        <v>0</v>
      </c>
      <c r="K365" s="84">
        <f t="shared" si="242"/>
        <v>0</v>
      </c>
      <c r="L365" s="84">
        <f t="shared" si="242"/>
        <v>0</v>
      </c>
      <c r="M365" s="84">
        <f t="shared" si="242"/>
        <v>0</v>
      </c>
      <c r="N365" s="84">
        <f t="shared" si="242"/>
        <v>0</v>
      </c>
      <c r="O365" s="84">
        <f t="shared" si="242"/>
        <v>0</v>
      </c>
      <c r="P365" s="84">
        <f t="shared" si="242"/>
        <v>0</v>
      </c>
      <c r="Q365" s="84">
        <f t="shared" si="242"/>
        <v>0</v>
      </c>
    </row>
    <row r="366" spans="1:17" hidden="1" outlineLevel="2">
      <c r="F366" s="84"/>
      <c r="G366" s="84"/>
      <c r="H366" s="84"/>
      <c r="I366" s="84"/>
      <c r="J366" s="84"/>
      <c r="K366" s="84"/>
      <c r="L366" s="84"/>
      <c r="M366" s="84"/>
      <c r="N366" s="84"/>
      <c r="O366" s="84"/>
      <c r="P366" s="84"/>
      <c r="Q366" s="84"/>
    </row>
    <row r="367" spans="1:17" hidden="1" outlineLevel="2">
      <c r="E367" s="84" t="str">
        <f t="shared" ref="E367:Q367" si="243" xml:space="preserve"> E363</f>
        <v>RCV CPI(H) + RPI wedge bf balance BEG - WWN - real</v>
      </c>
      <c r="F367" s="84">
        <f t="shared" si="243"/>
        <v>0</v>
      </c>
      <c r="G367" s="84" t="str">
        <f t="shared" si="243"/>
        <v>£m</v>
      </c>
      <c r="H367" s="84">
        <f t="shared" si="243"/>
        <v>0</v>
      </c>
      <c r="I367" s="84">
        <f t="shared" si="243"/>
        <v>0</v>
      </c>
      <c r="J367" s="84">
        <f t="shared" si="243"/>
        <v>0</v>
      </c>
      <c r="K367" s="84">
        <f t="shared" si="243"/>
        <v>0</v>
      </c>
      <c r="L367" s="84">
        <f t="shared" si="243"/>
        <v>0</v>
      </c>
      <c r="M367" s="84">
        <f t="shared" si="243"/>
        <v>0</v>
      </c>
      <c r="N367" s="84">
        <f t="shared" si="243"/>
        <v>0</v>
      </c>
      <c r="O367" s="84">
        <f t="shared" si="243"/>
        <v>0</v>
      </c>
      <c r="P367" s="84">
        <f t="shared" si="243"/>
        <v>0</v>
      </c>
      <c r="Q367" s="84">
        <f t="shared" si="243"/>
        <v>0</v>
      </c>
    </row>
    <row r="368" spans="1:17" hidden="1" outlineLevel="2">
      <c r="D368" s="83" t="s">
        <v>565</v>
      </c>
      <c r="E368" s="84" t="str">
        <f t="shared" ref="E368:Q368" si="244" xml:space="preserve"> E364</f>
        <v>Indexation on RCV - CPI(H) + RPI wedge bf balance - WWN - real</v>
      </c>
      <c r="F368" s="84">
        <f t="shared" si="244"/>
        <v>0</v>
      </c>
      <c r="G368" s="84" t="str">
        <f t="shared" si="244"/>
        <v>£m</v>
      </c>
      <c r="H368" s="84">
        <f t="shared" si="244"/>
        <v>0</v>
      </c>
      <c r="I368" s="84">
        <f t="shared" si="244"/>
        <v>0</v>
      </c>
      <c r="J368" s="84">
        <f t="shared" si="244"/>
        <v>0</v>
      </c>
      <c r="K368" s="84">
        <f t="shared" si="244"/>
        <v>0</v>
      </c>
      <c r="L368" s="84">
        <f t="shared" si="244"/>
        <v>0</v>
      </c>
      <c r="M368" s="84">
        <f t="shared" si="244"/>
        <v>0</v>
      </c>
      <c r="N368" s="84">
        <f t="shared" si="244"/>
        <v>0</v>
      </c>
      <c r="O368" s="84">
        <f t="shared" si="244"/>
        <v>0</v>
      </c>
      <c r="P368" s="84">
        <f t="shared" si="244"/>
        <v>0</v>
      </c>
      <c r="Q368" s="84">
        <f t="shared" si="244"/>
        <v>0</v>
      </c>
    </row>
    <row r="369" spans="1:17" hidden="1" outlineLevel="2">
      <c r="E369" s="212" t="s">
        <v>653</v>
      </c>
      <c r="F369" s="212"/>
      <c r="G369" s="212" t="s">
        <v>170</v>
      </c>
      <c r="H369" s="212"/>
      <c r="I369" s="212"/>
      <c r="J369" s="212">
        <f t="shared" ref="J369:Q369" si="245" xml:space="preserve"> SUM(J367:J368)</f>
        <v>0</v>
      </c>
      <c r="K369" s="212">
        <f t="shared" si="245"/>
        <v>0</v>
      </c>
      <c r="L369" s="212">
        <f t="shared" si="245"/>
        <v>0</v>
      </c>
      <c r="M369" s="212">
        <f t="shared" si="245"/>
        <v>0</v>
      </c>
      <c r="N369" s="212">
        <f t="shared" si="245"/>
        <v>0</v>
      </c>
      <c r="O369" s="212">
        <f t="shared" si="245"/>
        <v>0</v>
      </c>
      <c r="P369" s="212">
        <f t="shared" si="245"/>
        <v>0</v>
      </c>
      <c r="Q369" s="212">
        <f t="shared" si="245"/>
        <v>0</v>
      </c>
    </row>
    <row r="370" spans="1:17" hidden="1" outlineLevel="2">
      <c r="F370" s="84"/>
      <c r="G370" s="84"/>
      <c r="H370" s="84"/>
      <c r="I370" s="84"/>
      <c r="J370" s="84"/>
      <c r="K370" s="84"/>
      <c r="L370" s="84"/>
      <c r="M370" s="84"/>
      <c r="N370" s="84"/>
      <c r="O370" s="84"/>
      <c r="P370" s="84"/>
      <c r="Q370" s="84"/>
    </row>
    <row r="371" spans="1:17" s="315" customFormat="1" hidden="1" outlineLevel="2">
      <c r="A371" s="311"/>
      <c r="B371" s="312"/>
      <c r="C371" s="313"/>
      <c r="D371" s="251"/>
      <c r="E371" s="314" t="str">
        <f t="shared" ref="E371:Q371" si="246" xml:space="preserve"> E369</f>
        <v>Opening RCV (RPI inflated RCV) - WWN - real</v>
      </c>
      <c r="F371" s="314">
        <f t="shared" si="246"/>
        <v>0</v>
      </c>
      <c r="G371" s="314" t="str">
        <f t="shared" si="246"/>
        <v>£m</v>
      </c>
      <c r="H371" s="314">
        <f t="shared" si="246"/>
        <v>0</v>
      </c>
      <c r="I371" s="314">
        <f t="shared" si="246"/>
        <v>0</v>
      </c>
      <c r="J371" s="314">
        <f t="shared" si="246"/>
        <v>0</v>
      </c>
      <c r="K371" s="314">
        <f t="shared" si="246"/>
        <v>0</v>
      </c>
      <c r="L371" s="314">
        <f t="shared" si="246"/>
        <v>0</v>
      </c>
      <c r="M371" s="314">
        <f t="shared" si="246"/>
        <v>0</v>
      </c>
      <c r="N371" s="314">
        <f t="shared" si="246"/>
        <v>0</v>
      </c>
      <c r="O371" s="314">
        <f t="shared" si="246"/>
        <v>0</v>
      </c>
      <c r="P371" s="314">
        <f t="shared" si="246"/>
        <v>0</v>
      </c>
      <c r="Q371" s="314">
        <f t="shared" si="246"/>
        <v>0</v>
      </c>
    </row>
    <row r="372" spans="1:17" s="315" customFormat="1" hidden="1" outlineLevel="2">
      <c r="A372" s="311"/>
      <c r="B372" s="312"/>
      <c r="C372" s="313"/>
      <c r="D372" s="251" t="s">
        <v>473</v>
      </c>
      <c r="E372" s="314" t="str">
        <f t="shared" ref="E372:Q372" si="247" xml:space="preserve"> E365</f>
        <v>RCV - CPI(H) + RPI wedge bf depreciation - WWN - real</v>
      </c>
      <c r="F372" s="314">
        <f t="shared" si="247"/>
        <v>0</v>
      </c>
      <c r="G372" s="314" t="str">
        <f t="shared" si="247"/>
        <v>£m</v>
      </c>
      <c r="H372" s="314">
        <f t="shared" si="247"/>
        <v>0</v>
      </c>
      <c r="I372" s="314">
        <f t="shared" si="247"/>
        <v>0</v>
      </c>
      <c r="J372" s="314">
        <f t="shared" si="247"/>
        <v>0</v>
      </c>
      <c r="K372" s="314">
        <f t="shared" si="247"/>
        <v>0</v>
      </c>
      <c r="L372" s="314">
        <f t="shared" si="247"/>
        <v>0</v>
      </c>
      <c r="M372" s="314">
        <f t="shared" si="247"/>
        <v>0</v>
      </c>
      <c r="N372" s="314">
        <f t="shared" si="247"/>
        <v>0</v>
      </c>
      <c r="O372" s="314">
        <f t="shared" si="247"/>
        <v>0</v>
      </c>
      <c r="P372" s="314">
        <f t="shared" si="247"/>
        <v>0</v>
      </c>
      <c r="Q372" s="314">
        <f t="shared" si="247"/>
        <v>0</v>
      </c>
    </row>
    <row r="373" spans="1:17" s="315" customFormat="1" hidden="1" outlineLevel="2">
      <c r="A373" s="311"/>
      <c r="B373" s="312"/>
      <c r="C373" s="313"/>
      <c r="D373" s="251"/>
      <c r="E373" s="317" t="s">
        <v>654</v>
      </c>
      <c r="F373" s="317"/>
      <c r="G373" s="317" t="s">
        <v>170</v>
      </c>
      <c r="H373" s="317"/>
      <c r="I373" s="317"/>
      <c r="J373" s="317">
        <f t="shared" ref="J373:Q373" si="248" xml:space="preserve"> J371 - J372</f>
        <v>0</v>
      </c>
      <c r="K373" s="317">
        <f t="shared" si="248"/>
        <v>0</v>
      </c>
      <c r="L373" s="317">
        <f t="shared" si="248"/>
        <v>0</v>
      </c>
      <c r="M373" s="317">
        <f t="shared" si="248"/>
        <v>0</v>
      </c>
      <c r="N373" s="317">
        <f t="shared" si="248"/>
        <v>0</v>
      </c>
      <c r="O373" s="317">
        <f t="shared" si="248"/>
        <v>0</v>
      </c>
      <c r="P373" s="317">
        <f t="shared" si="248"/>
        <v>0</v>
      </c>
      <c r="Q373" s="317">
        <f t="shared" si="248"/>
        <v>0</v>
      </c>
    </row>
    <row r="374" spans="1:17" s="92" customFormat="1" hidden="1" outlineLevel="2">
      <c r="A374" s="11"/>
      <c r="B374" s="12"/>
      <c r="C374" s="13"/>
      <c r="D374" s="14"/>
      <c r="E374" s="91"/>
      <c r="G374" s="93"/>
    </row>
    <row r="375" spans="1:17" s="92" customFormat="1" hidden="1" outlineLevel="2">
      <c r="A375" s="11"/>
      <c r="B375" s="12"/>
      <c r="C375" s="13"/>
      <c r="D375" s="115"/>
      <c r="E375" s="91" t="str">
        <f t="shared" ref="E375:Q375" si="249" xml:space="preserve"> E369</f>
        <v>Opening RCV (RPI inflated RCV) - WWN - real</v>
      </c>
      <c r="F375" s="91">
        <f t="shared" si="249"/>
        <v>0</v>
      </c>
      <c r="G375" s="91" t="str">
        <f t="shared" si="249"/>
        <v>£m</v>
      </c>
      <c r="H375" s="91">
        <f t="shared" si="249"/>
        <v>0</v>
      </c>
      <c r="I375" s="91">
        <f t="shared" si="249"/>
        <v>0</v>
      </c>
      <c r="J375" s="91">
        <f t="shared" si="249"/>
        <v>0</v>
      </c>
      <c r="K375" s="91">
        <f t="shared" si="249"/>
        <v>0</v>
      </c>
      <c r="L375" s="91">
        <f t="shared" si="249"/>
        <v>0</v>
      </c>
      <c r="M375" s="91">
        <f t="shared" si="249"/>
        <v>0</v>
      </c>
      <c r="N375" s="91">
        <f t="shared" si="249"/>
        <v>0</v>
      </c>
      <c r="O375" s="91">
        <f t="shared" si="249"/>
        <v>0</v>
      </c>
      <c r="P375" s="91">
        <f t="shared" si="249"/>
        <v>0</v>
      </c>
      <c r="Q375" s="91">
        <f t="shared" si="249"/>
        <v>0</v>
      </c>
    </row>
    <row r="376" spans="1:17" s="92" customFormat="1" hidden="1" outlineLevel="2">
      <c r="A376" s="11"/>
      <c r="B376" s="12"/>
      <c r="C376" s="13"/>
      <c r="D376" s="115"/>
      <c r="E376" s="91" t="str">
        <f t="shared" ref="E376:Q376" si="250" xml:space="preserve"> E373</f>
        <v>Closing RCV (RPI inflated RCV) - WWN - real</v>
      </c>
      <c r="F376" s="91">
        <f t="shared" si="250"/>
        <v>0</v>
      </c>
      <c r="G376" s="91" t="str">
        <f t="shared" si="250"/>
        <v>£m</v>
      </c>
      <c r="H376" s="91">
        <f t="shared" si="250"/>
        <v>0</v>
      </c>
      <c r="I376" s="91">
        <f t="shared" si="250"/>
        <v>0</v>
      </c>
      <c r="J376" s="91">
        <f t="shared" si="250"/>
        <v>0</v>
      </c>
      <c r="K376" s="91">
        <f t="shared" si="250"/>
        <v>0</v>
      </c>
      <c r="L376" s="91">
        <f t="shared" si="250"/>
        <v>0</v>
      </c>
      <c r="M376" s="91">
        <f t="shared" si="250"/>
        <v>0</v>
      </c>
      <c r="N376" s="91">
        <f t="shared" si="250"/>
        <v>0</v>
      </c>
      <c r="O376" s="91">
        <f t="shared" si="250"/>
        <v>0</v>
      </c>
      <c r="P376" s="91">
        <f t="shared" si="250"/>
        <v>0</v>
      </c>
      <c r="Q376" s="91">
        <f t="shared" si="250"/>
        <v>0</v>
      </c>
    </row>
    <row r="377" spans="1:17" s="315" customFormat="1" hidden="1" outlineLevel="2">
      <c r="A377" s="311"/>
      <c r="B377" s="312"/>
      <c r="C377" s="313"/>
      <c r="D377" s="251"/>
      <c r="E377" s="317" t="s">
        <v>655</v>
      </c>
      <c r="F377" s="317"/>
      <c r="G377" s="317" t="s">
        <v>170</v>
      </c>
      <c r="H377" s="317"/>
      <c r="I377" s="317"/>
      <c r="J377" s="317">
        <f t="shared" ref="J377:Q377" si="251" xml:space="preserve"> AVERAGE(J375:J376)</f>
        <v>0</v>
      </c>
      <c r="K377" s="317">
        <f t="shared" si="251"/>
        <v>0</v>
      </c>
      <c r="L377" s="317">
        <f t="shared" si="251"/>
        <v>0</v>
      </c>
      <c r="M377" s="317">
        <f t="shared" si="251"/>
        <v>0</v>
      </c>
      <c r="N377" s="317">
        <f t="shared" si="251"/>
        <v>0</v>
      </c>
      <c r="O377" s="317">
        <f t="shared" si="251"/>
        <v>0</v>
      </c>
      <c r="P377" s="317">
        <f t="shared" si="251"/>
        <v>0</v>
      </c>
      <c r="Q377" s="317">
        <f t="shared" si="251"/>
        <v>0</v>
      </c>
    </row>
    <row r="378" spans="1:17" hidden="1" outlineLevel="2">
      <c r="F378" s="84"/>
      <c r="G378" s="84"/>
      <c r="H378" s="84"/>
      <c r="I378" s="84"/>
      <c r="J378" s="84"/>
      <c r="K378" s="84"/>
      <c r="L378" s="84"/>
      <c r="M378" s="84"/>
      <c r="N378" s="84"/>
      <c r="O378" s="84"/>
      <c r="P378" s="84"/>
      <c r="Q378" s="84"/>
    </row>
    <row r="379" spans="1:17" hidden="1" outlineLevel="2">
      <c r="C379" s="86" t="s">
        <v>372</v>
      </c>
      <c r="F379" s="84"/>
      <c r="G379" s="84"/>
      <c r="H379" s="84"/>
      <c r="I379" s="84"/>
      <c r="J379" s="84"/>
      <c r="K379" s="84"/>
      <c r="L379" s="84"/>
      <c r="M379" s="84"/>
      <c r="N379" s="84"/>
      <c r="O379" s="84"/>
      <c r="P379" s="84"/>
      <c r="Q379" s="84"/>
    </row>
    <row r="380" spans="1:17" hidden="1" outlineLevel="2">
      <c r="E380" s="84" t="str">
        <f t="shared" ref="E380:Q380" si="252" xml:space="preserve"> E373</f>
        <v>Closing RCV (RPI inflated RCV) - WWN - real</v>
      </c>
      <c r="F380" s="84">
        <f t="shared" si="252"/>
        <v>0</v>
      </c>
      <c r="G380" s="84" t="str">
        <f t="shared" si="252"/>
        <v>£m</v>
      </c>
      <c r="H380" s="84">
        <f t="shared" si="252"/>
        <v>0</v>
      </c>
      <c r="I380" s="84">
        <f t="shared" si="252"/>
        <v>0</v>
      </c>
      <c r="J380" s="84">
        <f t="shared" si="252"/>
        <v>0</v>
      </c>
      <c r="K380" s="84">
        <f t="shared" si="252"/>
        <v>0</v>
      </c>
      <c r="L380" s="84">
        <f t="shared" si="252"/>
        <v>0</v>
      </c>
      <c r="M380" s="84">
        <f t="shared" si="252"/>
        <v>0</v>
      </c>
      <c r="N380" s="84">
        <f t="shared" si="252"/>
        <v>0</v>
      </c>
      <c r="O380" s="84">
        <f t="shared" si="252"/>
        <v>0</v>
      </c>
      <c r="P380" s="84">
        <f t="shared" si="252"/>
        <v>0</v>
      </c>
      <c r="Q380" s="84">
        <f t="shared" si="252"/>
        <v>0</v>
      </c>
    </row>
    <row r="381" spans="1:17" s="188" customFormat="1" hidden="1" outlineLevel="2">
      <c r="A381" s="184"/>
      <c r="B381" s="219"/>
      <c r="C381" s="186"/>
      <c r="D381" s="187"/>
      <c r="E381" s="182" t="str">
        <f xml:space="preserve"> Inp!E$137</f>
        <v>RCV CPI(H) + RPI wedge bf balance - WWN - real</v>
      </c>
      <c r="F381" s="182">
        <f xml:space="preserve"> Inp!F$137</f>
        <v>0</v>
      </c>
      <c r="G381" s="182" t="str">
        <f xml:space="preserve"> Inp!G$137</f>
        <v>£m</v>
      </c>
      <c r="H381" s="182">
        <f xml:space="preserve"> Inp!H$137</f>
        <v>0</v>
      </c>
      <c r="I381" s="182">
        <f xml:space="preserve"> Inp!I$137</f>
        <v>0</v>
      </c>
      <c r="J381" s="182">
        <f xml:space="preserve"> Inp!J$137</f>
        <v>0</v>
      </c>
      <c r="K381" s="182">
        <f xml:space="preserve"> Inp!K$137</f>
        <v>0</v>
      </c>
      <c r="L381" s="182">
        <f xml:space="preserve"> Inp!L$137</f>
        <v>0</v>
      </c>
      <c r="M381" s="182">
        <f xml:space="preserve"> Inp!M$137</f>
        <v>0</v>
      </c>
      <c r="N381" s="182">
        <f xml:space="preserve"> Inp!N$137</f>
        <v>0</v>
      </c>
      <c r="O381" s="182">
        <f xml:space="preserve"> Inp!O$137</f>
        <v>0</v>
      </c>
      <c r="P381" s="182">
        <f xml:space="preserve"> Inp!P$137</f>
        <v>0</v>
      </c>
      <c r="Q381" s="182">
        <f xml:space="preserve"> Inp!Q$137</f>
        <v>0</v>
      </c>
    </row>
    <row r="382" spans="1:17" s="225" customFormat="1" hidden="1" outlineLevel="2">
      <c r="A382" s="220"/>
      <c r="B382" s="221"/>
      <c r="C382" s="222"/>
      <c r="D382" s="223"/>
      <c r="E382" s="224" t="s">
        <v>656</v>
      </c>
      <c r="G382" s="225" t="s">
        <v>570</v>
      </c>
      <c r="H382" s="248">
        <f xml:space="preserve"> SUM(J382:Q382)</f>
        <v>0</v>
      </c>
      <c r="I382" s="197"/>
      <c r="J382" s="225">
        <f t="shared" ref="J382:Q382" si="253" xml:space="preserve"> IF(ROUND(J380,3) = ROUND(J381,3), 0, 1)</f>
        <v>0</v>
      </c>
      <c r="K382" s="225">
        <f t="shared" si="253"/>
        <v>0</v>
      </c>
      <c r="L382" s="225">
        <f t="shared" si="253"/>
        <v>0</v>
      </c>
      <c r="M382" s="225">
        <f t="shared" si="253"/>
        <v>0</v>
      </c>
      <c r="N382" s="225">
        <f t="shared" si="253"/>
        <v>0</v>
      </c>
      <c r="O382" s="225">
        <f t="shared" si="253"/>
        <v>0</v>
      </c>
      <c r="P382" s="225">
        <f t="shared" si="253"/>
        <v>0</v>
      </c>
      <c r="Q382" s="225">
        <f t="shared" si="253"/>
        <v>0</v>
      </c>
    </row>
    <row r="383" spans="1:17" s="149" customFormat="1" hidden="1" outlineLevel="2">
      <c r="A383" s="144"/>
      <c r="B383" s="145"/>
      <c r="C383" s="146"/>
      <c r="D383" s="218"/>
      <c r="E383" s="148"/>
      <c r="G383" s="150"/>
    </row>
    <row r="384" spans="1:17" s="188" customFormat="1" hidden="1" outlineLevel="2">
      <c r="A384" s="184"/>
      <c r="B384" s="217"/>
      <c r="C384" s="186"/>
      <c r="D384" s="187"/>
      <c r="E384" s="182"/>
      <c r="F384" s="182"/>
      <c r="G384" s="182"/>
      <c r="H384" s="182"/>
      <c r="I384" s="182"/>
      <c r="J384" s="182"/>
      <c r="K384" s="182"/>
      <c r="L384" s="182"/>
      <c r="M384" s="182"/>
      <c r="N384" s="182"/>
      <c r="O384" s="182"/>
      <c r="P384" s="182"/>
      <c r="Q384" s="182"/>
    </row>
    <row r="385" spans="1:17" s="149" customFormat="1" hidden="1" outlineLevel="1">
      <c r="A385" s="144"/>
      <c r="B385" s="145"/>
      <c r="C385" s="146"/>
      <c r="D385" s="147"/>
      <c r="E385" s="148"/>
      <c r="G385" s="150"/>
    </row>
    <row r="386" spans="1:17" s="92" customFormat="1" hidden="1" outlineLevel="1" collapsed="1">
      <c r="A386" s="11"/>
      <c r="B386" s="12" t="s">
        <v>571</v>
      </c>
      <c r="C386" s="13"/>
      <c r="D386" s="14"/>
      <c r="E386" s="91"/>
      <c r="G386" s="93"/>
    </row>
    <row r="387" spans="1:17" s="92" customFormat="1" hidden="1" outlineLevel="2">
      <c r="A387" s="11"/>
      <c r="B387" s="12"/>
      <c r="C387" s="13"/>
      <c r="D387" s="115"/>
      <c r="E387" s="91"/>
      <c r="G387" s="93"/>
    </row>
    <row r="388" spans="1:17" s="157" customFormat="1" hidden="1" outlineLevel="2">
      <c r="A388" s="152"/>
      <c r="B388" s="153"/>
      <c r="C388" s="154"/>
      <c r="D388" s="155"/>
      <c r="E388" s="156" t="str">
        <f>Inp!E$138</f>
        <v>RCV CPI(H) bf balance BEG - WWN - nominal</v>
      </c>
      <c r="F388" s="156">
        <f>Inp!F$138</f>
        <v>0</v>
      </c>
      <c r="G388" s="156" t="str">
        <f>Inp!G$138</f>
        <v>£m</v>
      </c>
      <c r="H388" s="156">
        <f>Inp!H$138</f>
        <v>0</v>
      </c>
      <c r="I388" s="156">
        <f>Inp!I$138</f>
        <v>0</v>
      </c>
      <c r="J388" s="156">
        <f>Inp!J$138</f>
        <v>0</v>
      </c>
      <c r="K388" s="156">
        <f>Inp!K$138</f>
        <v>0</v>
      </c>
      <c r="L388" s="156">
        <f>Inp!L$138</f>
        <v>0</v>
      </c>
      <c r="M388" s="156">
        <f>Inp!M$138</f>
        <v>0</v>
      </c>
      <c r="N388" s="156">
        <f>Inp!N$138</f>
        <v>0</v>
      </c>
      <c r="O388" s="156">
        <f>Inp!O$138</f>
        <v>0</v>
      </c>
      <c r="P388" s="156">
        <f>Inp!P$138</f>
        <v>0</v>
      </c>
      <c r="Q388" s="156">
        <f>Inp!Q$138</f>
        <v>0</v>
      </c>
    </row>
    <row r="389" spans="1:17" s="162" customFormat="1" hidden="1" outlineLevel="2">
      <c r="A389" s="158"/>
      <c r="B389" s="159"/>
      <c r="C389" s="160"/>
      <c r="D389" s="161"/>
      <c r="E389" s="156" t="str">
        <f>Inp!E$139</f>
        <v>Indexation on RCV - CPI(H) bf balance - WWN - nominal</v>
      </c>
      <c r="F389" s="156">
        <f>Inp!F$139</f>
        <v>0</v>
      </c>
      <c r="G389" s="156" t="str">
        <f>Inp!G$139</f>
        <v>£m</v>
      </c>
      <c r="H389" s="156">
        <f>Inp!H$139</f>
        <v>0</v>
      </c>
      <c r="I389" s="156">
        <f>Inp!I$139</f>
        <v>0</v>
      </c>
      <c r="J389" s="156">
        <f>Inp!J$139</f>
        <v>0</v>
      </c>
      <c r="K389" s="156">
        <f>Inp!K$139</f>
        <v>0</v>
      </c>
      <c r="L389" s="156">
        <f>Inp!L$139</f>
        <v>0</v>
      </c>
      <c r="M389" s="156">
        <f>Inp!M$139</f>
        <v>0</v>
      </c>
      <c r="N389" s="156">
        <f>Inp!N$139</f>
        <v>0</v>
      </c>
      <c r="O389" s="156">
        <f>Inp!O$139</f>
        <v>0</v>
      </c>
      <c r="P389" s="156">
        <f>Inp!P$139</f>
        <v>0</v>
      </c>
      <c r="Q389" s="156">
        <f>Inp!Q$139</f>
        <v>0</v>
      </c>
    </row>
    <row r="390" spans="1:17" s="162" customFormat="1" hidden="1" outlineLevel="2">
      <c r="A390" s="158"/>
      <c r="B390" s="159"/>
      <c r="C390" s="160"/>
      <c r="D390" s="161"/>
      <c r="E390" s="156" t="str">
        <f>Inp!E$141</f>
        <v>Indexation on RCV other adjustments balance BEG - WWN - nominal</v>
      </c>
      <c r="F390" s="156">
        <f>Inp!F$141</f>
        <v>0</v>
      </c>
      <c r="G390" s="156" t="str">
        <f>Inp!G$141</f>
        <v>£m</v>
      </c>
      <c r="H390" s="156">
        <f>Inp!H$141</f>
        <v>0</v>
      </c>
      <c r="I390" s="156">
        <f>Inp!I$141</f>
        <v>0</v>
      </c>
      <c r="J390" s="156">
        <f>Inp!J$141</f>
        <v>0</v>
      </c>
      <c r="K390" s="156">
        <f>Inp!K$141</f>
        <v>0</v>
      </c>
      <c r="L390" s="156">
        <f>Inp!L$141</f>
        <v>0</v>
      </c>
      <c r="M390" s="489">
        <f>Inp!M$141</f>
        <v>0</v>
      </c>
      <c r="N390" s="156">
        <f>Inp!N$141</f>
        <v>0</v>
      </c>
      <c r="O390" s="156">
        <f>Inp!O$141</f>
        <v>0</v>
      </c>
      <c r="P390" s="156">
        <f>Inp!P$141</f>
        <v>0</v>
      </c>
      <c r="Q390" s="156">
        <f>Inp!Q$141</f>
        <v>0</v>
      </c>
    </row>
    <row r="391" spans="1:17" s="162" customFormat="1" hidden="1" outlineLevel="2">
      <c r="A391" s="158"/>
      <c r="B391" s="159"/>
      <c r="C391" s="160"/>
      <c r="D391" s="161"/>
      <c r="E391" s="156" t="str">
        <f>Inp!E$142</f>
        <v>RCV - CPI(H) bf depreciation - WWN - nominal</v>
      </c>
      <c r="F391" s="156">
        <f>Inp!F$142</f>
        <v>0</v>
      </c>
      <c r="G391" s="156" t="str">
        <f>Inp!G$142</f>
        <v>£m</v>
      </c>
      <c r="H391" s="156">
        <f>Inp!H$142</f>
        <v>0</v>
      </c>
      <c r="I391" s="156">
        <f>Inp!I$142</f>
        <v>0</v>
      </c>
      <c r="J391" s="156">
        <f>Inp!J$142</f>
        <v>0</v>
      </c>
      <c r="K391" s="156">
        <f>Inp!K$142</f>
        <v>0</v>
      </c>
      <c r="L391" s="156">
        <f>Inp!L$142</f>
        <v>0</v>
      </c>
      <c r="M391" s="156">
        <f>Inp!M$142</f>
        <v>0</v>
      </c>
      <c r="N391" s="156">
        <f>Inp!N$142</f>
        <v>0</v>
      </c>
      <c r="O391" s="156">
        <f>Inp!O$142</f>
        <v>0</v>
      </c>
      <c r="P391" s="156">
        <f>Inp!P$142</f>
        <v>0</v>
      </c>
      <c r="Q391" s="156">
        <f>Inp!Q$142</f>
        <v>0</v>
      </c>
    </row>
    <row r="392" spans="1:17" s="162" customFormat="1" hidden="1" outlineLevel="2">
      <c r="A392" s="158"/>
      <c r="B392" s="159"/>
      <c r="C392" s="160"/>
      <c r="D392" s="161"/>
      <c r="E392" s="156" t="str">
        <f>Inp!E$143</f>
        <v>Other adjustments CPI(H) - WWN - nominal</v>
      </c>
      <c r="F392" s="156">
        <f>Inp!F$143</f>
        <v>0</v>
      </c>
      <c r="G392" s="156" t="str">
        <f>Inp!G$143</f>
        <v>£m</v>
      </c>
      <c r="H392" s="156">
        <f>Inp!H$143</f>
        <v>0</v>
      </c>
      <c r="I392" s="156">
        <f>Inp!I$143</f>
        <v>0</v>
      </c>
      <c r="J392" s="156">
        <f>Inp!J$143</f>
        <v>0</v>
      </c>
      <c r="K392" s="156">
        <f>Inp!K$143</f>
        <v>0</v>
      </c>
      <c r="L392" s="156">
        <f>Inp!L$143</f>
        <v>0</v>
      </c>
      <c r="M392" s="156">
        <f>Inp!M$143</f>
        <v>0</v>
      </c>
      <c r="N392" s="156">
        <f>Inp!N$143</f>
        <v>0</v>
      </c>
      <c r="O392" s="156">
        <f>Inp!O$143</f>
        <v>0</v>
      </c>
      <c r="P392" s="156">
        <f>Inp!P$143</f>
        <v>0</v>
      </c>
      <c r="Q392" s="156">
        <f>Inp!Q$143</f>
        <v>0</v>
      </c>
    </row>
    <row r="393" spans="1:17" s="260" customFormat="1" hidden="1" outlineLevel="2">
      <c r="A393" s="257"/>
      <c r="B393" s="258"/>
      <c r="C393" s="259"/>
      <c r="D393" s="256"/>
      <c r="E393" s="273" t="str">
        <f>Time!E$39</f>
        <v>Acquisition / initial balance date flag</v>
      </c>
      <c r="F393" s="273">
        <f>Time!F$39</f>
        <v>0</v>
      </c>
      <c r="G393" s="273" t="str">
        <f>Time!G$39</f>
        <v>flag</v>
      </c>
      <c r="H393" s="273">
        <f>Time!H$39</f>
        <v>1</v>
      </c>
      <c r="I393" s="273">
        <f>Time!I$39</f>
        <v>0</v>
      </c>
      <c r="J393" s="273">
        <f>Time!J$39</f>
        <v>0</v>
      </c>
      <c r="K393" s="273">
        <f>Time!K$39</f>
        <v>0</v>
      </c>
      <c r="L393" s="273">
        <f>Time!L$39</f>
        <v>1</v>
      </c>
      <c r="M393" s="273">
        <f>Time!M$39</f>
        <v>0</v>
      </c>
      <c r="N393" s="273">
        <f>Time!N$39</f>
        <v>0</v>
      </c>
      <c r="O393" s="273">
        <f>Time!O$39</f>
        <v>0</v>
      </c>
      <c r="P393" s="273">
        <f>Time!P$39</f>
        <v>0</v>
      </c>
      <c r="Q393" s="273">
        <f>Time!Q$39</f>
        <v>0</v>
      </c>
    </row>
    <row r="394" spans="1:17" s="260" customFormat="1" hidden="1" outlineLevel="2">
      <c r="A394" s="257"/>
      <c r="B394" s="258"/>
      <c r="C394" s="259"/>
      <c r="D394" s="256"/>
      <c r="E394" s="197" t="s">
        <v>657</v>
      </c>
      <c r="F394" s="279"/>
      <c r="G394" s="197" t="s">
        <v>170</v>
      </c>
      <c r="H394" s="279"/>
      <c r="I394" s="279"/>
      <c r="J394" s="279">
        <f t="shared" ref="J394:Q394" si="254" xml:space="preserve"> IF(J393 = 1, K388 * J393, 0)</f>
        <v>0</v>
      </c>
      <c r="K394" s="279">
        <f t="shared" si="254"/>
        <v>0</v>
      </c>
      <c r="L394" s="279">
        <f t="shared" si="254"/>
        <v>0</v>
      </c>
      <c r="M394" s="279">
        <f t="shared" si="254"/>
        <v>0</v>
      </c>
      <c r="N394" s="279">
        <f t="shared" si="254"/>
        <v>0</v>
      </c>
      <c r="O394" s="279">
        <f t="shared" si="254"/>
        <v>0</v>
      </c>
      <c r="P394" s="279">
        <f t="shared" si="254"/>
        <v>0</v>
      </c>
      <c r="Q394" s="279">
        <f t="shared" si="254"/>
        <v>0</v>
      </c>
    </row>
    <row r="395" spans="1:17" hidden="1" outlineLevel="2">
      <c r="F395" s="84"/>
      <c r="G395" s="84"/>
      <c r="H395" s="84"/>
      <c r="I395" s="84"/>
      <c r="J395" s="84"/>
      <c r="K395" s="84"/>
      <c r="L395" s="84"/>
      <c r="M395" s="84"/>
      <c r="N395" s="84"/>
      <c r="O395" s="84"/>
      <c r="P395" s="84"/>
      <c r="Q395" s="84"/>
    </row>
    <row r="396" spans="1:17" s="188" customFormat="1" hidden="1" outlineLevel="2">
      <c r="A396" s="184"/>
      <c r="B396" s="217"/>
      <c r="C396" s="186"/>
      <c r="D396" s="187"/>
      <c r="E396" s="182" t="str">
        <f>Index!E$85</f>
        <v>CPIH index (PR19FD) - FYA - inflate from FYA 2017-18</v>
      </c>
      <c r="F396" s="182">
        <f>Index!F$85</f>
        <v>0</v>
      </c>
      <c r="G396" s="182" t="str">
        <f>Index!G$85</f>
        <v>Factor</v>
      </c>
      <c r="H396" s="182">
        <f>Index!H$85</f>
        <v>0</v>
      </c>
      <c r="I396" s="182">
        <f>Index!I$85</f>
        <v>0</v>
      </c>
      <c r="J396" s="182">
        <f>Index!J$85</f>
        <v>1</v>
      </c>
      <c r="K396" s="182">
        <f>Index!K$85</f>
        <v>1.0212697905005599</v>
      </c>
      <c r="L396" s="182">
        <f>Index!L$85</f>
        <v>1.0416029201511179</v>
      </c>
      <c r="M396" s="182">
        <f>Index!M$85</f>
        <v>1.0622616980779827</v>
      </c>
      <c r="N396" s="182">
        <f>Index!N$85</f>
        <v>1.0835515290872799</v>
      </c>
      <c r="O396" s="182">
        <f>Index!O$85</f>
        <v>1.1060365794841869</v>
      </c>
      <c r="P396" s="182">
        <f>Index!P$85</f>
        <v>1.1292633476533553</v>
      </c>
      <c r="Q396" s="182">
        <f>Index!Q$85</f>
        <v>1.1529778779540774</v>
      </c>
    </row>
    <row r="397" spans="1:17" hidden="1" outlineLevel="2">
      <c r="F397" s="84"/>
      <c r="G397" s="84"/>
      <c r="H397" s="84"/>
      <c r="I397" s="84"/>
      <c r="J397" s="84"/>
      <c r="K397" s="84"/>
      <c r="L397" s="84"/>
      <c r="M397" s="84"/>
      <c r="N397" s="84"/>
      <c r="O397" s="84"/>
      <c r="P397" s="84"/>
      <c r="Q397" s="84"/>
    </row>
    <row r="398" spans="1:17" s="118" customFormat="1" hidden="1" outlineLevel="2">
      <c r="A398" s="387"/>
      <c r="B398" s="270"/>
      <c r="C398" s="271"/>
      <c r="D398" s="272"/>
      <c r="E398" s="280" t="s">
        <v>658</v>
      </c>
      <c r="F398" s="117"/>
      <c r="G398" s="117" t="s">
        <v>170</v>
      </c>
      <c r="H398" s="117"/>
      <c r="I398" s="117"/>
      <c r="J398" s="117">
        <f t="shared" ref="J398:Q398" si="255" xml:space="preserve"> J394 / J396</f>
        <v>0</v>
      </c>
      <c r="K398" s="117">
        <f t="shared" si="255"/>
        <v>0</v>
      </c>
      <c r="L398" s="117">
        <f t="shared" si="255"/>
        <v>0</v>
      </c>
      <c r="M398" s="117">
        <f t="shared" si="255"/>
        <v>0</v>
      </c>
      <c r="N398" s="117">
        <f t="shared" si="255"/>
        <v>0</v>
      </c>
      <c r="O398" s="117">
        <f t="shared" si="255"/>
        <v>0</v>
      </c>
      <c r="P398" s="117">
        <f t="shared" si="255"/>
        <v>0</v>
      </c>
      <c r="Q398" s="117">
        <f t="shared" si="255"/>
        <v>0</v>
      </c>
    </row>
    <row r="399" spans="1:17" hidden="1" outlineLevel="2">
      <c r="E399" s="84" t="s">
        <v>659</v>
      </c>
      <c r="F399" s="84"/>
      <c r="G399" s="84" t="s">
        <v>170</v>
      </c>
      <c r="H399" s="84"/>
      <c r="I399" s="84"/>
      <c r="J399" s="84">
        <f t="shared" ref="J399:Q399" si="256" xml:space="preserve"> J388 / J396</f>
        <v>0</v>
      </c>
      <c r="K399" s="84">
        <f t="shared" si="256"/>
        <v>0</v>
      </c>
      <c r="L399" s="84">
        <f t="shared" si="256"/>
        <v>0</v>
      </c>
      <c r="M399" s="84">
        <f t="shared" si="256"/>
        <v>0</v>
      </c>
      <c r="N399" s="84">
        <f t="shared" si="256"/>
        <v>0</v>
      </c>
      <c r="O399" s="84">
        <f t="shared" si="256"/>
        <v>0</v>
      </c>
      <c r="P399" s="84">
        <f t="shared" si="256"/>
        <v>0</v>
      </c>
      <c r="Q399" s="84">
        <f t="shared" si="256"/>
        <v>0</v>
      </c>
    </row>
    <row r="400" spans="1:17" hidden="1" outlineLevel="2">
      <c r="E400" s="84" t="s">
        <v>660</v>
      </c>
      <c r="F400" s="84"/>
      <c r="G400" s="84" t="s">
        <v>170</v>
      </c>
      <c r="H400" s="84"/>
      <c r="I400" s="84"/>
      <c r="J400" s="84">
        <f t="shared" ref="J400:Q400" si="257" xml:space="preserve"> J389 / J396</f>
        <v>0</v>
      </c>
      <c r="K400" s="84">
        <f t="shared" si="257"/>
        <v>0</v>
      </c>
      <c r="L400" s="84">
        <f t="shared" si="257"/>
        <v>0</v>
      </c>
      <c r="M400" s="84">
        <f t="shared" si="257"/>
        <v>0</v>
      </c>
      <c r="N400" s="84">
        <f t="shared" si="257"/>
        <v>0</v>
      </c>
      <c r="O400" s="84">
        <f t="shared" si="257"/>
        <v>0</v>
      </c>
      <c r="P400" s="84">
        <f t="shared" si="257"/>
        <v>0</v>
      </c>
      <c r="Q400" s="84">
        <f t="shared" si="257"/>
        <v>0</v>
      </c>
    </row>
    <row r="401" spans="1:17" hidden="1" outlineLevel="2">
      <c r="E401" s="84" t="s">
        <v>661</v>
      </c>
      <c r="F401" s="84"/>
      <c r="G401" s="84" t="s">
        <v>170</v>
      </c>
      <c r="H401" s="84"/>
      <c r="I401" s="84"/>
      <c r="J401" s="84">
        <f t="shared" ref="J401:Q401" si="258" xml:space="preserve"> J390 / J396</f>
        <v>0</v>
      </c>
      <c r="K401" s="84">
        <f t="shared" si="258"/>
        <v>0</v>
      </c>
      <c r="L401" s="84">
        <f t="shared" si="258"/>
        <v>0</v>
      </c>
      <c r="M401" s="84">
        <f t="shared" si="258"/>
        <v>0</v>
      </c>
      <c r="N401" s="84">
        <f t="shared" si="258"/>
        <v>0</v>
      </c>
      <c r="O401" s="84">
        <f t="shared" si="258"/>
        <v>0</v>
      </c>
      <c r="P401" s="84">
        <f t="shared" si="258"/>
        <v>0</v>
      </c>
      <c r="Q401" s="84">
        <f t="shared" si="258"/>
        <v>0</v>
      </c>
    </row>
    <row r="402" spans="1:17" hidden="1" outlineLevel="2">
      <c r="E402" s="84" t="s">
        <v>662</v>
      </c>
      <c r="F402" s="84"/>
      <c r="G402" s="84" t="s">
        <v>170</v>
      </c>
      <c r="H402" s="84"/>
      <c r="I402" s="84"/>
      <c r="J402" s="84">
        <f t="shared" ref="J402:Q402" si="259" xml:space="preserve"> J391 / J396</f>
        <v>0</v>
      </c>
      <c r="K402" s="84">
        <f t="shared" si="259"/>
        <v>0</v>
      </c>
      <c r="L402" s="84">
        <f t="shared" si="259"/>
        <v>0</v>
      </c>
      <c r="M402" s="84">
        <f t="shared" si="259"/>
        <v>0</v>
      </c>
      <c r="N402" s="84">
        <f t="shared" si="259"/>
        <v>0</v>
      </c>
      <c r="O402" s="84">
        <f t="shared" si="259"/>
        <v>0</v>
      </c>
      <c r="P402" s="84">
        <f t="shared" si="259"/>
        <v>0</v>
      </c>
      <c r="Q402" s="84">
        <f t="shared" si="259"/>
        <v>0</v>
      </c>
    </row>
    <row r="403" spans="1:17" hidden="1" outlineLevel="2">
      <c r="E403" s="84" t="s">
        <v>663</v>
      </c>
      <c r="F403" s="84"/>
      <c r="G403" s="84" t="s">
        <v>170</v>
      </c>
      <c r="H403" s="84"/>
      <c r="I403" s="84"/>
      <c r="J403" s="84">
        <f t="shared" ref="J403:Q403" si="260" xml:space="preserve"> J392 / J396</f>
        <v>0</v>
      </c>
      <c r="K403" s="84">
        <f t="shared" si="260"/>
        <v>0</v>
      </c>
      <c r="L403" s="84">
        <f t="shared" si="260"/>
        <v>0</v>
      </c>
      <c r="M403" s="84">
        <f t="shared" si="260"/>
        <v>0</v>
      </c>
      <c r="N403" s="84">
        <f t="shared" si="260"/>
        <v>0</v>
      </c>
      <c r="O403" s="84">
        <f t="shared" si="260"/>
        <v>0</v>
      </c>
      <c r="P403" s="84">
        <f t="shared" si="260"/>
        <v>0</v>
      </c>
      <c r="Q403" s="84">
        <f t="shared" si="260"/>
        <v>0</v>
      </c>
    </row>
    <row r="404" spans="1:17" hidden="1" outlineLevel="2">
      <c r="F404" s="84"/>
      <c r="G404" s="84"/>
      <c r="H404" s="84"/>
      <c r="I404" s="84"/>
      <c r="J404" s="84"/>
      <c r="K404" s="84"/>
      <c r="L404" s="84"/>
      <c r="M404" s="84"/>
      <c r="N404" s="84"/>
      <c r="O404" s="84"/>
      <c r="P404" s="84"/>
      <c r="Q404" s="84"/>
    </row>
    <row r="405" spans="1:17" hidden="1" outlineLevel="2">
      <c r="E405" s="84" t="str">
        <f t="shared" ref="E405:Q405" si="261" xml:space="preserve"> E399</f>
        <v>RCV CPI(H) bf balance BEG - WWN - real</v>
      </c>
      <c r="F405" s="84">
        <f t="shared" si="261"/>
        <v>0</v>
      </c>
      <c r="G405" s="84" t="str">
        <f t="shared" si="261"/>
        <v>£m</v>
      </c>
      <c r="H405" s="84">
        <f t="shared" si="261"/>
        <v>0</v>
      </c>
      <c r="I405" s="84">
        <f t="shared" si="261"/>
        <v>0</v>
      </c>
      <c r="J405" s="84">
        <f t="shared" si="261"/>
        <v>0</v>
      </c>
      <c r="K405" s="84">
        <f t="shared" si="261"/>
        <v>0</v>
      </c>
      <c r="L405" s="84">
        <f t="shared" si="261"/>
        <v>0</v>
      </c>
      <c r="M405" s="84">
        <f t="shared" si="261"/>
        <v>0</v>
      </c>
      <c r="N405" s="84">
        <f t="shared" si="261"/>
        <v>0</v>
      </c>
      <c r="O405" s="84">
        <f t="shared" si="261"/>
        <v>0</v>
      </c>
      <c r="P405" s="84">
        <f t="shared" si="261"/>
        <v>0</v>
      </c>
      <c r="Q405" s="84">
        <f t="shared" si="261"/>
        <v>0</v>
      </c>
    </row>
    <row r="406" spans="1:17" hidden="1" outlineLevel="2">
      <c r="D406" s="83" t="s">
        <v>565</v>
      </c>
      <c r="E406" s="84" t="str">
        <f t="shared" ref="E406:Q406" si="262" xml:space="preserve"> E400</f>
        <v>Indexation on RCV - CPI(H) bf balance - WWN - real</v>
      </c>
      <c r="F406" s="84">
        <f t="shared" si="262"/>
        <v>0</v>
      </c>
      <c r="G406" s="84" t="str">
        <f t="shared" si="262"/>
        <v>£m</v>
      </c>
      <c r="H406" s="84">
        <f t="shared" si="262"/>
        <v>0</v>
      </c>
      <c r="I406" s="84">
        <f t="shared" si="262"/>
        <v>0</v>
      </c>
      <c r="J406" s="84">
        <f t="shared" si="262"/>
        <v>0</v>
      </c>
      <c r="K406" s="84">
        <f t="shared" si="262"/>
        <v>0</v>
      </c>
      <c r="L406" s="84">
        <f t="shared" si="262"/>
        <v>0</v>
      </c>
      <c r="M406" s="84">
        <f t="shared" si="262"/>
        <v>0</v>
      </c>
      <c r="N406" s="84">
        <f t="shared" si="262"/>
        <v>0</v>
      </c>
      <c r="O406" s="84">
        <f t="shared" si="262"/>
        <v>0</v>
      </c>
      <c r="P406" s="84">
        <f t="shared" si="262"/>
        <v>0</v>
      </c>
      <c r="Q406" s="84">
        <f t="shared" si="262"/>
        <v>0</v>
      </c>
    </row>
    <row r="407" spans="1:17" s="193" customFormat="1" hidden="1" outlineLevel="2">
      <c r="A407" s="189"/>
      <c r="B407" s="309"/>
      <c r="C407" s="191"/>
      <c r="D407" s="192" t="s">
        <v>565</v>
      </c>
      <c r="E407" s="182" t="str">
        <f>Inp!E$140</f>
        <v>RCV other adjustments balance - WWN - real</v>
      </c>
      <c r="F407" s="182">
        <f>Inp!F$140</f>
        <v>0</v>
      </c>
      <c r="G407" s="182" t="str">
        <f>Inp!G$140</f>
        <v>£m</v>
      </c>
      <c r="H407" s="182">
        <f>Inp!H$140</f>
        <v>0</v>
      </c>
      <c r="I407" s="182">
        <f>Inp!I$140</f>
        <v>0</v>
      </c>
      <c r="J407" s="182">
        <f>Inp!J$140</f>
        <v>0</v>
      </c>
      <c r="K407" s="182">
        <f>Inp!K$140</f>
        <v>0</v>
      </c>
      <c r="L407" s="182">
        <f>Inp!L$140</f>
        <v>0</v>
      </c>
      <c r="M407" s="297">
        <f>Inp!M$140</f>
        <v>0</v>
      </c>
      <c r="N407" s="182">
        <f>Inp!N$140</f>
        <v>0</v>
      </c>
      <c r="O407" s="182">
        <f>Inp!O$140</f>
        <v>0</v>
      </c>
      <c r="P407" s="182">
        <f>Inp!P$140</f>
        <v>0</v>
      </c>
      <c r="Q407" s="182">
        <f>Inp!Q$140</f>
        <v>0</v>
      </c>
    </row>
    <row r="408" spans="1:17" hidden="1" outlineLevel="2">
      <c r="D408" s="83" t="s">
        <v>565</v>
      </c>
      <c r="E408" s="84" t="str">
        <f t="shared" ref="E408:Q408" si="263" xml:space="preserve"> E401</f>
        <v>Indexation on RCV - CPI(H) other adjustments balance - WWN - real</v>
      </c>
      <c r="F408" s="84">
        <f t="shared" si="263"/>
        <v>0</v>
      </c>
      <c r="G408" s="84" t="str">
        <f t="shared" si="263"/>
        <v>£m</v>
      </c>
      <c r="H408" s="84">
        <f t="shared" si="263"/>
        <v>0</v>
      </c>
      <c r="I408" s="84">
        <f t="shared" si="263"/>
        <v>0</v>
      </c>
      <c r="J408" s="84">
        <f t="shared" si="263"/>
        <v>0</v>
      </c>
      <c r="K408" s="84">
        <f t="shared" si="263"/>
        <v>0</v>
      </c>
      <c r="L408" s="84">
        <f t="shared" si="263"/>
        <v>0</v>
      </c>
      <c r="M408" s="84">
        <f t="shared" si="263"/>
        <v>0</v>
      </c>
      <c r="N408" s="84">
        <f t="shared" si="263"/>
        <v>0</v>
      </c>
      <c r="O408" s="84">
        <f t="shared" si="263"/>
        <v>0</v>
      </c>
      <c r="P408" s="84">
        <f t="shared" si="263"/>
        <v>0</v>
      </c>
      <c r="Q408" s="84">
        <f t="shared" si="263"/>
        <v>0</v>
      </c>
    </row>
    <row r="409" spans="1:17" hidden="1" outlineLevel="2">
      <c r="E409" s="212" t="s">
        <v>664</v>
      </c>
      <c r="F409" s="212"/>
      <c r="G409" s="212" t="s">
        <v>170</v>
      </c>
      <c r="H409" s="212"/>
      <c r="I409" s="212"/>
      <c r="J409" s="212">
        <f t="shared" ref="J409:Q409" si="264" xml:space="preserve"> SUM(J405:J408)</f>
        <v>0</v>
      </c>
      <c r="K409" s="212">
        <f t="shared" si="264"/>
        <v>0</v>
      </c>
      <c r="L409" s="212">
        <f t="shared" si="264"/>
        <v>0</v>
      </c>
      <c r="M409" s="212">
        <f t="shared" si="264"/>
        <v>0</v>
      </c>
      <c r="N409" s="212">
        <f t="shared" si="264"/>
        <v>0</v>
      </c>
      <c r="O409" s="212">
        <f t="shared" si="264"/>
        <v>0</v>
      </c>
      <c r="P409" s="212">
        <f t="shared" si="264"/>
        <v>0</v>
      </c>
      <c r="Q409" s="212">
        <f t="shared" si="264"/>
        <v>0</v>
      </c>
    </row>
    <row r="410" spans="1:17" s="503" customFormat="1" hidden="1" outlineLevel="2">
      <c r="A410" s="498"/>
      <c r="B410" s="499"/>
      <c r="C410" s="500"/>
      <c r="D410" s="501"/>
      <c r="E410" s="502"/>
      <c r="F410" s="502"/>
      <c r="G410" s="502"/>
      <c r="H410" s="502"/>
      <c r="I410" s="502"/>
      <c r="J410" s="502"/>
      <c r="K410" s="502"/>
      <c r="L410" s="502"/>
      <c r="M410" s="502"/>
      <c r="N410" s="502"/>
      <c r="O410" s="502"/>
      <c r="P410" s="502"/>
      <c r="Q410" s="502"/>
    </row>
    <row r="411" spans="1:17" s="118" customFormat="1" hidden="1" outlineLevel="2">
      <c r="A411" s="67"/>
      <c r="B411" s="85"/>
      <c r="C411" s="86"/>
      <c r="D411" s="83"/>
      <c r="E411" s="488" t="str">
        <f t="shared" ref="E411:Q411" si="265" xml:space="preserve"> E409</f>
        <v>Opening RCV (CPIH inflated RCV) - WWN - real</v>
      </c>
      <c r="F411" s="117">
        <f t="shared" si="265"/>
        <v>0</v>
      </c>
      <c r="G411" s="117" t="str">
        <f t="shared" si="265"/>
        <v>£m</v>
      </c>
      <c r="H411" s="117">
        <f t="shared" si="265"/>
        <v>0</v>
      </c>
      <c r="I411" s="117">
        <f t="shared" si="265"/>
        <v>0</v>
      </c>
      <c r="J411" s="117">
        <f t="shared" si="265"/>
        <v>0</v>
      </c>
      <c r="K411" s="117">
        <f t="shared" si="265"/>
        <v>0</v>
      </c>
      <c r="L411" s="117">
        <f t="shared" si="265"/>
        <v>0</v>
      </c>
      <c r="M411" s="117">
        <f t="shared" si="265"/>
        <v>0</v>
      </c>
      <c r="N411" s="117">
        <f t="shared" si="265"/>
        <v>0</v>
      </c>
      <c r="O411" s="117">
        <f t="shared" si="265"/>
        <v>0</v>
      </c>
      <c r="P411" s="117">
        <f t="shared" si="265"/>
        <v>0</v>
      </c>
      <c r="Q411" s="117">
        <f t="shared" si="265"/>
        <v>0</v>
      </c>
    </row>
    <row r="412" spans="1:17" s="118" customFormat="1" hidden="1" outlineLevel="2">
      <c r="A412" s="67"/>
      <c r="B412" s="85"/>
      <c r="C412" s="86"/>
      <c r="D412" s="83" t="s">
        <v>473</v>
      </c>
      <c r="E412" s="117" t="str">
        <f t="shared" ref="E412:Q412" si="266" xml:space="preserve"> E402</f>
        <v>RCV - CPI(H) bf depreciation - WWN - real</v>
      </c>
      <c r="F412" s="117">
        <f t="shared" si="266"/>
        <v>0</v>
      </c>
      <c r="G412" s="117" t="str">
        <f t="shared" si="266"/>
        <v>£m</v>
      </c>
      <c r="H412" s="117">
        <f t="shared" si="266"/>
        <v>0</v>
      </c>
      <c r="I412" s="117">
        <f t="shared" si="266"/>
        <v>0</v>
      </c>
      <c r="J412" s="117">
        <f t="shared" si="266"/>
        <v>0</v>
      </c>
      <c r="K412" s="117">
        <f t="shared" si="266"/>
        <v>0</v>
      </c>
      <c r="L412" s="117">
        <f t="shared" si="266"/>
        <v>0</v>
      </c>
      <c r="M412" s="117">
        <f t="shared" si="266"/>
        <v>0</v>
      </c>
      <c r="N412" s="117">
        <f t="shared" si="266"/>
        <v>0</v>
      </c>
      <c r="O412" s="117">
        <f t="shared" si="266"/>
        <v>0</v>
      </c>
      <c r="P412" s="117">
        <f t="shared" si="266"/>
        <v>0</v>
      </c>
      <c r="Q412" s="117">
        <f t="shared" si="266"/>
        <v>0</v>
      </c>
    </row>
    <row r="413" spans="1:17" s="118" customFormat="1" hidden="1" outlineLevel="2">
      <c r="A413" s="67"/>
      <c r="B413" s="85"/>
      <c r="C413" s="86"/>
      <c r="D413" s="83" t="s">
        <v>473</v>
      </c>
      <c r="E413" s="117" t="str">
        <f t="shared" ref="E413:Q413" si="267" xml:space="preserve"> E403</f>
        <v>Other adjustments CPI(H) - WWN - real</v>
      </c>
      <c r="F413" s="117">
        <f t="shared" si="267"/>
        <v>0</v>
      </c>
      <c r="G413" s="117" t="str">
        <f t="shared" si="267"/>
        <v>£m</v>
      </c>
      <c r="H413" s="117">
        <f t="shared" si="267"/>
        <v>0</v>
      </c>
      <c r="I413" s="117">
        <f t="shared" si="267"/>
        <v>0</v>
      </c>
      <c r="J413" s="117">
        <f t="shared" si="267"/>
        <v>0</v>
      </c>
      <c r="K413" s="117">
        <f t="shared" si="267"/>
        <v>0</v>
      </c>
      <c r="L413" s="117">
        <f t="shared" si="267"/>
        <v>0</v>
      </c>
      <c r="M413" s="117">
        <f t="shared" si="267"/>
        <v>0</v>
      </c>
      <c r="N413" s="117">
        <f t="shared" si="267"/>
        <v>0</v>
      </c>
      <c r="O413" s="117">
        <f t="shared" si="267"/>
        <v>0</v>
      </c>
      <c r="P413" s="117">
        <f t="shared" si="267"/>
        <v>0</v>
      </c>
      <c r="Q413" s="117">
        <f t="shared" si="267"/>
        <v>0</v>
      </c>
    </row>
    <row r="414" spans="1:17" s="118" customFormat="1" hidden="1" outlineLevel="2">
      <c r="A414" s="67"/>
      <c r="B414" s="85"/>
      <c r="C414" s="86"/>
      <c r="D414" s="83"/>
      <c r="E414" s="261" t="s">
        <v>665</v>
      </c>
      <c r="F414" s="261"/>
      <c r="G414" s="261" t="s">
        <v>170</v>
      </c>
      <c r="H414" s="261"/>
      <c r="I414" s="261"/>
      <c r="J414" s="261">
        <f t="shared" ref="J414:Q414" si="268" xml:space="preserve"> J411 - J412 - J413</f>
        <v>0</v>
      </c>
      <c r="K414" s="261">
        <f t="shared" si="268"/>
        <v>0</v>
      </c>
      <c r="L414" s="261">
        <f t="shared" si="268"/>
        <v>0</v>
      </c>
      <c r="M414" s="261">
        <f t="shared" si="268"/>
        <v>0</v>
      </c>
      <c r="N414" s="261">
        <f t="shared" si="268"/>
        <v>0</v>
      </c>
      <c r="O414" s="261">
        <f t="shared" si="268"/>
        <v>0</v>
      </c>
      <c r="P414" s="261">
        <f t="shared" si="268"/>
        <v>0</v>
      </c>
      <c r="Q414" s="261">
        <f t="shared" si="268"/>
        <v>0</v>
      </c>
    </row>
    <row r="415" spans="1:17" s="503" customFormat="1" hidden="1" outlineLevel="2">
      <c r="A415" s="498"/>
      <c r="B415" s="499"/>
      <c r="C415" s="500"/>
      <c r="D415" s="501"/>
      <c r="E415" s="502"/>
      <c r="F415" s="502"/>
      <c r="G415" s="502"/>
      <c r="H415" s="502"/>
      <c r="I415" s="502"/>
      <c r="J415" s="502"/>
      <c r="K415" s="502"/>
      <c r="L415" s="502"/>
      <c r="M415" s="502"/>
      <c r="N415" s="502"/>
      <c r="O415" s="502"/>
      <c r="P415" s="502"/>
      <c r="Q415" s="502"/>
    </row>
    <row r="416" spans="1:17" s="92" customFormat="1" hidden="1" outlineLevel="2">
      <c r="A416" s="11"/>
      <c r="B416" s="12"/>
      <c r="C416" s="13"/>
      <c r="D416" s="115"/>
      <c r="E416" s="91" t="str">
        <f t="shared" ref="E416:Q416" si="269" xml:space="preserve"> E409</f>
        <v>Opening RCV (CPIH inflated RCV) - WWN - real</v>
      </c>
      <c r="F416" s="91">
        <f t="shared" si="269"/>
        <v>0</v>
      </c>
      <c r="G416" s="91" t="str">
        <f t="shared" si="269"/>
        <v>£m</v>
      </c>
      <c r="H416" s="91">
        <f t="shared" si="269"/>
        <v>0</v>
      </c>
      <c r="I416" s="91">
        <f t="shared" si="269"/>
        <v>0</v>
      </c>
      <c r="J416" s="91">
        <f t="shared" si="269"/>
        <v>0</v>
      </c>
      <c r="K416" s="91">
        <f t="shared" si="269"/>
        <v>0</v>
      </c>
      <c r="L416" s="91">
        <f t="shared" si="269"/>
        <v>0</v>
      </c>
      <c r="M416" s="91">
        <f t="shared" si="269"/>
        <v>0</v>
      </c>
      <c r="N416" s="91">
        <f t="shared" si="269"/>
        <v>0</v>
      </c>
      <c r="O416" s="91">
        <f t="shared" si="269"/>
        <v>0</v>
      </c>
      <c r="P416" s="91">
        <f t="shared" si="269"/>
        <v>0</v>
      </c>
      <c r="Q416" s="91">
        <f t="shared" si="269"/>
        <v>0</v>
      </c>
    </row>
    <row r="417" spans="1:17" s="92" customFormat="1" hidden="1" outlineLevel="2">
      <c r="A417" s="11"/>
      <c r="B417" s="12"/>
      <c r="C417" s="13"/>
      <c r="D417" s="115"/>
      <c r="E417" s="91" t="str">
        <f t="shared" ref="E417:Q417" si="270" xml:space="preserve"> E414</f>
        <v>Closing RCV (CPIH inflated RCV) - WWN - real</v>
      </c>
      <c r="F417" s="91">
        <f t="shared" si="270"/>
        <v>0</v>
      </c>
      <c r="G417" s="91" t="str">
        <f t="shared" si="270"/>
        <v>£m</v>
      </c>
      <c r="H417" s="91">
        <f t="shared" si="270"/>
        <v>0</v>
      </c>
      <c r="I417" s="91">
        <f t="shared" si="270"/>
        <v>0</v>
      </c>
      <c r="J417" s="91">
        <f t="shared" si="270"/>
        <v>0</v>
      </c>
      <c r="K417" s="91">
        <f t="shared" si="270"/>
        <v>0</v>
      </c>
      <c r="L417" s="91">
        <f t="shared" si="270"/>
        <v>0</v>
      </c>
      <c r="M417" s="91">
        <f t="shared" si="270"/>
        <v>0</v>
      </c>
      <c r="N417" s="91">
        <f t="shared" si="270"/>
        <v>0</v>
      </c>
      <c r="O417" s="91">
        <f t="shared" si="270"/>
        <v>0</v>
      </c>
      <c r="P417" s="91">
        <f t="shared" si="270"/>
        <v>0</v>
      </c>
      <c r="Q417" s="91">
        <f t="shared" si="270"/>
        <v>0</v>
      </c>
    </row>
    <row r="418" spans="1:17" hidden="1" outlineLevel="2">
      <c r="E418" s="261" t="s">
        <v>666</v>
      </c>
      <c r="F418" s="261"/>
      <c r="G418" s="261" t="s">
        <v>170</v>
      </c>
      <c r="H418" s="261"/>
      <c r="I418" s="261"/>
      <c r="J418" s="261">
        <f t="shared" ref="J418:Q418" si="271" xml:space="preserve"> AVERAGE(J416:J417)</f>
        <v>0</v>
      </c>
      <c r="K418" s="261">
        <f t="shared" si="271"/>
        <v>0</v>
      </c>
      <c r="L418" s="261">
        <f t="shared" si="271"/>
        <v>0</v>
      </c>
      <c r="M418" s="261">
        <f t="shared" si="271"/>
        <v>0</v>
      </c>
      <c r="N418" s="261">
        <f t="shared" si="271"/>
        <v>0</v>
      </c>
      <c r="O418" s="261">
        <f t="shared" si="271"/>
        <v>0</v>
      </c>
      <c r="P418" s="261">
        <f t="shared" si="271"/>
        <v>0</v>
      </c>
      <c r="Q418" s="261">
        <f t="shared" si="271"/>
        <v>0</v>
      </c>
    </row>
    <row r="419" spans="1:17" s="503" customFormat="1" hidden="1" outlineLevel="2">
      <c r="A419" s="498"/>
      <c r="B419" s="499"/>
      <c r="C419" s="500"/>
      <c r="D419" s="501"/>
      <c r="E419" s="502"/>
      <c r="F419" s="502"/>
      <c r="G419" s="502"/>
      <c r="H419" s="502"/>
      <c r="I419" s="502"/>
      <c r="J419" s="502"/>
      <c r="K419" s="502"/>
      <c r="L419" s="502"/>
      <c r="M419" s="502"/>
      <c r="N419" s="502"/>
      <c r="O419" s="502"/>
      <c r="P419" s="502"/>
      <c r="Q419" s="502"/>
    </row>
    <row r="420" spans="1:17" hidden="1" outlineLevel="2">
      <c r="C420" s="86" t="s">
        <v>372</v>
      </c>
      <c r="F420" s="84"/>
      <c r="G420" s="84"/>
      <c r="H420" s="84"/>
      <c r="I420" s="84"/>
      <c r="J420" s="84"/>
      <c r="K420" s="84"/>
      <c r="L420" s="84"/>
      <c r="M420" s="84"/>
      <c r="N420" s="84"/>
      <c r="O420" s="84"/>
      <c r="P420" s="84"/>
      <c r="Q420" s="84"/>
    </row>
    <row r="421" spans="1:17" hidden="1" outlineLevel="2">
      <c r="E421" s="314" t="str">
        <f t="shared" ref="E421:Q421" si="272" xml:space="preserve"> E414</f>
        <v>Closing RCV (CPIH inflated RCV) - WWN - real</v>
      </c>
      <c r="F421" s="314">
        <f t="shared" si="272"/>
        <v>0</v>
      </c>
      <c r="G421" s="314" t="str">
        <f t="shared" si="272"/>
        <v>£m</v>
      </c>
      <c r="H421" s="314">
        <f t="shared" si="272"/>
        <v>0</v>
      </c>
      <c r="I421" s="314">
        <f t="shared" si="272"/>
        <v>0</v>
      </c>
      <c r="J421" s="314">
        <f t="shared" si="272"/>
        <v>0</v>
      </c>
      <c r="K421" s="314">
        <f t="shared" si="272"/>
        <v>0</v>
      </c>
      <c r="L421" s="314">
        <f t="shared" si="272"/>
        <v>0</v>
      </c>
      <c r="M421" s="314">
        <f t="shared" si="272"/>
        <v>0</v>
      </c>
      <c r="N421" s="314">
        <f t="shared" si="272"/>
        <v>0</v>
      </c>
      <c r="O421" s="314">
        <f t="shared" si="272"/>
        <v>0</v>
      </c>
      <c r="P421" s="314">
        <f t="shared" si="272"/>
        <v>0</v>
      </c>
      <c r="Q421" s="314">
        <f t="shared" si="272"/>
        <v>0</v>
      </c>
    </row>
    <row r="422" spans="1:17" s="188" customFormat="1" hidden="1" outlineLevel="2">
      <c r="A422" s="184"/>
      <c r="B422" s="219"/>
      <c r="C422" s="186"/>
      <c r="D422" s="187"/>
      <c r="E422" s="182" t="str">
        <f xml:space="preserve"> Inp!E$144</f>
        <v>RCV CPI(H) bf balance - WWN - real</v>
      </c>
      <c r="F422" s="182">
        <f xml:space="preserve"> Inp!F$144</f>
        <v>0</v>
      </c>
      <c r="G422" s="182" t="str">
        <f xml:space="preserve"> Inp!G$144</f>
        <v>£m</v>
      </c>
      <c r="H422" s="182">
        <f xml:space="preserve"> Inp!H$144</f>
        <v>0</v>
      </c>
      <c r="I422" s="182">
        <f xml:space="preserve"> Inp!I$144</f>
        <v>0</v>
      </c>
      <c r="J422" s="182">
        <f xml:space="preserve"> Inp!J$144</f>
        <v>0</v>
      </c>
      <c r="K422" s="182">
        <f xml:space="preserve"> Inp!K$144</f>
        <v>0</v>
      </c>
      <c r="L422" s="182">
        <f xml:space="preserve"> Inp!L$144</f>
        <v>0</v>
      </c>
      <c r="M422" s="182">
        <f xml:space="preserve"> Inp!M$144</f>
        <v>0</v>
      </c>
      <c r="N422" s="182">
        <f xml:space="preserve"> Inp!N$144</f>
        <v>0</v>
      </c>
      <c r="O422" s="182">
        <f xml:space="preserve"> Inp!O$144</f>
        <v>0</v>
      </c>
      <c r="P422" s="182">
        <f xml:space="preserve"> Inp!P$144</f>
        <v>0</v>
      </c>
      <c r="Q422" s="182">
        <f xml:space="preserve"> Inp!Q$144</f>
        <v>0</v>
      </c>
    </row>
    <row r="423" spans="1:17" s="188" customFormat="1" hidden="1" outlineLevel="2">
      <c r="A423" s="184"/>
      <c r="B423" s="219"/>
      <c r="C423" s="186"/>
      <c r="D423" s="187"/>
      <c r="E423" s="182" t="str">
        <f xml:space="preserve"> Inp!E$140</f>
        <v>RCV other adjustments balance - WWN - real</v>
      </c>
      <c r="F423" s="182">
        <f xml:space="preserve"> Inp!F$140</f>
        <v>0</v>
      </c>
      <c r="G423" s="182" t="str">
        <f xml:space="preserve"> Inp!G$140</f>
        <v>£m</v>
      </c>
      <c r="H423" s="182">
        <f xml:space="preserve"> Inp!H$140</f>
        <v>0</v>
      </c>
      <c r="I423" s="182">
        <f xml:space="preserve"> Inp!I$140</f>
        <v>0</v>
      </c>
      <c r="J423" s="182">
        <f xml:space="preserve"> Inp!J$140</f>
        <v>0</v>
      </c>
      <c r="K423" s="182">
        <f xml:space="preserve"> Inp!K$140</f>
        <v>0</v>
      </c>
      <c r="L423" s="182">
        <f xml:space="preserve"> Inp!L$140</f>
        <v>0</v>
      </c>
      <c r="M423" s="182">
        <f xml:space="preserve"> Inp!M$140</f>
        <v>0</v>
      </c>
      <c r="N423" s="182">
        <f xml:space="preserve"> Inp!N$140</f>
        <v>0</v>
      </c>
      <c r="O423" s="182">
        <f xml:space="preserve"> Inp!O$140</f>
        <v>0</v>
      </c>
      <c r="P423" s="182">
        <f xml:space="preserve"> Inp!P$140</f>
        <v>0</v>
      </c>
      <c r="Q423" s="182">
        <f xml:space="preserve"> Inp!Q$140</f>
        <v>0</v>
      </c>
    </row>
    <row r="424" spans="1:17" s="188" customFormat="1" hidden="1" outlineLevel="2">
      <c r="A424" s="184"/>
      <c r="B424" s="219"/>
      <c r="C424" s="186"/>
      <c r="D424" s="187"/>
      <c r="E424" s="197" t="str">
        <f t="shared" ref="E424:Q424" si="273" xml:space="preserve"> E401</f>
        <v>Indexation on RCV - CPI(H) other adjustments balance - WWN - real</v>
      </c>
      <c r="F424" s="197">
        <f t="shared" si="273"/>
        <v>0</v>
      </c>
      <c r="G424" s="197" t="str">
        <f t="shared" si="273"/>
        <v>£m</v>
      </c>
      <c r="H424" s="197">
        <f t="shared" si="273"/>
        <v>0</v>
      </c>
      <c r="I424" s="197">
        <f t="shared" si="273"/>
        <v>0</v>
      </c>
      <c r="J424" s="197">
        <f t="shared" si="273"/>
        <v>0</v>
      </c>
      <c r="K424" s="197">
        <f t="shared" si="273"/>
        <v>0</v>
      </c>
      <c r="L424" s="197">
        <f t="shared" si="273"/>
        <v>0</v>
      </c>
      <c r="M424" s="197">
        <f t="shared" si="273"/>
        <v>0</v>
      </c>
      <c r="N424" s="197">
        <f t="shared" si="273"/>
        <v>0</v>
      </c>
      <c r="O424" s="197">
        <f t="shared" si="273"/>
        <v>0</v>
      </c>
      <c r="P424" s="197">
        <f t="shared" si="273"/>
        <v>0</v>
      </c>
      <c r="Q424" s="197">
        <f t="shared" si="273"/>
        <v>0</v>
      </c>
    </row>
    <row r="425" spans="1:17" s="225" customFormat="1" hidden="1" outlineLevel="2">
      <c r="A425" s="220"/>
      <c r="B425" s="221"/>
      <c r="C425" s="222"/>
      <c r="D425" s="223"/>
      <c r="E425" s="224" t="s">
        <v>667</v>
      </c>
      <c r="G425" s="225" t="s">
        <v>570</v>
      </c>
      <c r="H425" s="248">
        <f xml:space="preserve"> SUM(J425:Q425)</f>
        <v>0</v>
      </c>
      <c r="I425" s="197"/>
      <c r="J425" s="225">
        <f xml:space="preserve"> IF(ROUND(J421,3) = ROUND((J422 + J423 + J424),3), 0, 1)</f>
        <v>0</v>
      </c>
      <c r="K425" s="225">
        <f t="shared" ref="K425" si="274" xml:space="preserve"> IF(ROUND(K421,3) = ROUND((K422 + K423 + K424),3), 0, 1)</f>
        <v>0</v>
      </c>
      <c r="L425" s="225">
        <f t="shared" ref="L425" si="275" xml:space="preserve"> IF(ROUND(L421,3) = ROUND((L422 + L423 + L424),3), 0, 1)</f>
        <v>0</v>
      </c>
      <c r="M425" s="225">
        <f xml:space="preserve"> IF(ROUND(M421,3) = ROUND((M422 + M423 + M424),3), 0, 1)</f>
        <v>0</v>
      </c>
      <c r="N425" s="225">
        <f t="shared" ref="N425" si="276" xml:space="preserve"> IF(ROUND(N421,3) = ROUND((N422 + N423 + N424),3), 0, 1)</f>
        <v>0</v>
      </c>
      <c r="O425" s="225">
        <f t="shared" ref="O425" si="277" xml:space="preserve"> IF(ROUND(O421,3) = ROUND((O422 + O423 + O424),3), 0, 1)</f>
        <v>0</v>
      </c>
      <c r="P425" s="225">
        <f t="shared" ref="P425" si="278" xml:space="preserve"> IF(ROUND(P421,3) = ROUND((P422 + P423 + P424),3), 0, 1)</f>
        <v>0</v>
      </c>
      <c r="Q425" s="225">
        <f t="shared" ref="Q425" si="279" xml:space="preserve"> IF(ROUND(Q421,3) = ROUND((Q422 + Q423 + Q424),3), 0, 1)</f>
        <v>0</v>
      </c>
    </row>
    <row r="426" spans="1:17" hidden="1" outlineLevel="2">
      <c r="F426" s="84"/>
      <c r="G426" s="84"/>
      <c r="H426" s="84"/>
      <c r="I426" s="84"/>
      <c r="J426" s="84"/>
      <c r="K426" s="84"/>
      <c r="L426" s="84"/>
      <c r="M426" s="84"/>
      <c r="N426" s="84"/>
      <c r="O426" s="84"/>
      <c r="P426" s="84"/>
      <c r="Q426" s="84"/>
    </row>
    <row r="427" spans="1:17" hidden="1" outlineLevel="1">
      <c r="F427" s="84"/>
      <c r="G427" s="84"/>
      <c r="H427" s="84"/>
      <c r="I427" s="84"/>
      <c r="J427" s="84"/>
      <c r="K427" s="84"/>
      <c r="L427" s="84"/>
      <c r="M427" s="84"/>
      <c r="N427" s="84"/>
      <c r="O427" s="84"/>
      <c r="P427" s="84"/>
      <c r="Q427" s="84"/>
    </row>
    <row r="428" spans="1:17" s="92" customFormat="1" hidden="1" outlineLevel="1" collapsed="1">
      <c r="A428" s="11"/>
      <c r="B428" s="12" t="s">
        <v>583</v>
      </c>
      <c r="C428" s="13"/>
      <c r="D428" s="14"/>
      <c r="E428" s="91"/>
      <c r="G428" s="93"/>
    </row>
    <row r="429" spans="1:17" s="92" customFormat="1" hidden="1" outlineLevel="2">
      <c r="A429" s="11"/>
      <c r="B429" s="12"/>
      <c r="C429" s="13"/>
      <c r="D429" s="115"/>
      <c r="E429" s="91"/>
      <c r="G429" s="93"/>
    </row>
    <row r="430" spans="1:17" s="231" customFormat="1" hidden="1" outlineLevel="2">
      <c r="A430" s="226"/>
      <c r="B430" s="227"/>
      <c r="C430" s="228"/>
      <c r="D430" s="229"/>
      <c r="E430" s="230" t="str">
        <f xml:space="preserve"> Inp!E$145</f>
        <v>RCV additions balance BEG - WWN - nominal</v>
      </c>
      <c r="F430" s="230">
        <f xml:space="preserve"> Inp!F$145</f>
        <v>0</v>
      </c>
      <c r="G430" s="230" t="str">
        <f xml:space="preserve"> Inp!G$145</f>
        <v>£m</v>
      </c>
      <c r="H430" s="230">
        <f xml:space="preserve"> Inp!H$145</f>
        <v>0</v>
      </c>
      <c r="I430" s="230">
        <f xml:space="preserve"> Inp!I$145</f>
        <v>0</v>
      </c>
      <c r="J430" s="230">
        <f xml:space="preserve"> Inp!J$145</f>
        <v>0</v>
      </c>
      <c r="K430" s="230">
        <f xml:space="preserve"> Inp!K$145</f>
        <v>0</v>
      </c>
      <c r="L430" s="230">
        <f xml:space="preserve"> Inp!L$145</f>
        <v>0</v>
      </c>
      <c r="M430" s="230">
        <f xml:space="preserve"> Inp!M$145</f>
        <v>0</v>
      </c>
      <c r="N430" s="230">
        <f xml:space="preserve"> Inp!N$145</f>
        <v>0</v>
      </c>
      <c r="O430" s="230">
        <f xml:space="preserve"> Inp!O$145</f>
        <v>0</v>
      </c>
      <c r="P430" s="230">
        <f xml:space="preserve"> Inp!P$145</f>
        <v>0</v>
      </c>
      <c r="Q430" s="230">
        <f xml:space="preserve"> Inp!Q$145</f>
        <v>0</v>
      </c>
    </row>
    <row r="431" spans="1:17" s="231" customFormat="1" hidden="1" outlineLevel="2">
      <c r="A431" s="226"/>
      <c r="B431" s="227"/>
      <c r="C431" s="228"/>
      <c r="D431" s="229"/>
      <c r="E431" s="230" t="str">
        <f xml:space="preserve"> Inp!E$146</f>
        <v>Indexation of RCV additions b/f - WWN - nominal</v>
      </c>
      <c r="F431" s="230">
        <f xml:space="preserve"> Inp!F$146</f>
        <v>0</v>
      </c>
      <c r="G431" s="230" t="str">
        <f xml:space="preserve"> Inp!G$146</f>
        <v>£m</v>
      </c>
      <c r="H431" s="230">
        <f xml:space="preserve"> Inp!H$146</f>
        <v>0</v>
      </c>
      <c r="I431" s="230">
        <f xml:space="preserve"> Inp!I$146</f>
        <v>0</v>
      </c>
      <c r="J431" s="230">
        <f xml:space="preserve"> Inp!J$146</f>
        <v>0</v>
      </c>
      <c r="K431" s="230">
        <f xml:space="preserve"> Inp!K$146</f>
        <v>0</v>
      </c>
      <c r="L431" s="230">
        <f xml:space="preserve"> Inp!L$146</f>
        <v>0</v>
      </c>
      <c r="M431" s="230">
        <f xml:space="preserve"> Inp!M$146</f>
        <v>0</v>
      </c>
      <c r="N431" s="230">
        <f xml:space="preserve"> Inp!N$146</f>
        <v>0</v>
      </c>
      <c r="O431" s="230">
        <f xml:space="preserve"> Inp!O$146</f>
        <v>0</v>
      </c>
      <c r="P431" s="230">
        <f xml:space="preserve"> Inp!P$146</f>
        <v>0</v>
      </c>
      <c r="Q431" s="230">
        <f xml:space="preserve"> Inp!Q$146</f>
        <v>0</v>
      </c>
    </row>
    <row r="432" spans="1:17" s="231" customFormat="1" hidden="1" outlineLevel="2">
      <c r="A432" s="226"/>
      <c r="B432" s="227"/>
      <c r="C432" s="228"/>
      <c r="D432" s="229"/>
      <c r="E432" s="230" t="str">
        <f xml:space="preserve"> Inp!E$147</f>
        <v>Wastewater network: Non-PAYG Totex - nominal</v>
      </c>
      <c r="F432" s="230">
        <f xml:space="preserve"> Inp!F$147</f>
        <v>0</v>
      </c>
      <c r="G432" s="230" t="str">
        <f xml:space="preserve"> Inp!G$147</f>
        <v>£m</v>
      </c>
      <c r="H432" s="230">
        <f xml:space="preserve"> Inp!H$147</f>
        <v>0</v>
      </c>
      <c r="I432" s="230">
        <f xml:space="preserve"> Inp!I$147</f>
        <v>0</v>
      </c>
      <c r="J432" s="230">
        <f xml:space="preserve"> Inp!J$147</f>
        <v>0</v>
      </c>
      <c r="K432" s="230">
        <f xml:space="preserve"> Inp!K$147</f>
        <v>0</v>
      </c>
      <c r="L432" s="230">
        <f xml:space="preserve"> Inp!L$147</f>
        <v>0</v>
      </c>
      <c r="M432" s="230">
        <f xml:space="preserve"> Inp!M$147</f>
        <v>0</v>
      </c>
      <c r="N432" s="230">
        <f xml:space="preserve"> Inp!N$147</f>
        <v>0</v>
      </c>
      <c r="O432" s="230">
        <f xml:space="preserve"> Inp!O$147</f>
        <v>0</v>
      </c>
      <c r="P432" s="230">
        <f xml:space="preserve"> Inp!P$147</f>
        <v>0</v>
      </c>
      <c r="Q432" s="230">
        <f xml:space="preserve"> Inp!Q$147</f>
        <v>0</v>
      </c>
    </row>
    <row r="433" spans="1:17" s="231" customFormat="1" hidden="1" outlineLevel="2">
      <c r="A433" s="226"/>
      <c r="B433" s="227"/>
      <c r="C433" s="228"/>
      <c r="D433" s="229"/>
      <c r="E433" s="230" t="str">
        <f xml:space="preserve"> Inp!E$148</f>
        <v>RCV additions depreciation - WWN - nominal POS</v>
      </c>
      <c r="F433" s="230">
        <f xml:space="preserve"> Inp!F$148</f>
        <v>0</v>
      </c>
      <c r="G433" s="230" t="str">
        <f xml:space="preserve"> Inp!G$148</f>
        <v>£m</v>
      </c>
      <c r="H433" s="230">
        <f xml:space="preserve"> Inp!H$148</f>
        <v>0</v>
      </c>
      <c r="I433" s="230">
        <f xml:space="preserve"> Inp!I$148</f>
        <v>0</v>
      </c>
      <c r="J433" s="230">
        <f xml:space="preserve"> Inp!J$148</f>
        <v>0</v>
      </c>
      <c r="K433" s="230">
        <f xml:space="preserve"> Inp!K$148</f>
        <v>0</v>
      </c>
      <c r="L433" s="230">
        <f xml:space="preserve"> Inp!L$148</f>
        <v>0</v>
      </c>
      <c r="M433" s="230">
        <f xml:space="preserve"> Inp!M$148</f>
        <v>0</v>
      </c>
      <c r="N433" s="230">
        <f xml:space="preserve"> Inp!N$148</f>
        <v>0</v>
      </c>
      <c r="O433" s="230">
        <f xml:space="preserve"> Inp!O$148</f>
        <v>0</v>
      </c>
      <c r="P433" s="230">
        <f xml:space="preserve"> Inp!P$148</f>
        <v>0</v>
      </c>
      <c r="Q433" s="230">
        <f xml:space="preserve"> Inp!Q$148</f>
        <v>0</v>
      </c>
    </row>
    <row r="434" spans="1:17" s="260" customFormat="1" hidden="1" outlineLevel="2">
      <c r="A434" s="257"/>
      <c r="B434" s="258"/>
      <c r="C434" s="259"/>
      <c r="D434" s="256"/>
      <c r="E434" s="273" t="str">
        <f>Time!E$39</f>
        <v>Acquisition / initial balance date flag</v>
      </c>
      <c r="F434" s="273">
        <f>Time!F$39</f>
        <v>0</v>
      </c>
      <c r="G434" s="273" t="str">
        <f>Time!G$39</f>
        <v>flag</v>
      </c>
      <c r="H434" s="273">
        <f>Time!H$39</f>
        <v>1</v>
      </c>
      <c r="I434" s="273">
        <f>Time!I$39</f>
        <v>0</v>
      </c>
      <c r="J434" s="273">
        <f>Time!J$39</f>
        <v>0</v>
      </c>
      <c r="K434" s="273">
        <f>Time!K$39</f>
        <v>0</v>
      </c>
      <c r="L434" s="273">
        <f>Time!L$39</f>
        <v>1</v>
      </c>
      <c r="M434" s="273">
        <f>Time!M$39</f>
        <v>0</v>
      </c>
      <c r="N434" s="273">
        <f>Time!N$39</f>
        <v>0</v>
      </c>
      <c r="O434" s="273">
        <f>Time!O$39</f>
        <v>0</v>
      </c>
      <c r="P434" s="273">
        <f>Time!P$39</f>
        <v>0</v>
      </c>
      <c r="Q434" s="273">
        <f>Time!Q$39</f>
        <v>0</v>
      </c>
    </row>
    <row r="435" spans="1:17" s="260" customFormat="1" hidden="1" outlineLevel="2">
      <c r="A435" s="257"/>
      <c r="B435" s="258"/>
      <c r="C435" s="259"/>
      <c r="D435" s="256"/>
      <c r="E435" s="197" t="s">
        <v>668</v>
      </c>
      <c r="F435" s="279"/>
      <c r="G435" s="197" t="s">
        <v>170</v>
      </c>
      <c r="H435" s="279"/>
      <c r="I435" s="279"/>
      <c r="J435" s="279">
        <f t="shared" ref="J435" si="280" xml:space="preserve"> IF(J434 = 1, K430 * J434, 0)</f>
        <v>0</v>
      </c>
      <c r="K435" s="279">
        <f t="shared" ref="K435" si="281" xml:space="preserve"> IF(K434 = 1, L430 * K434, 0)</f>
        <v>0</v>
      </c>
      <c r="L435" s="279">
        <f xml:space="preserve"> IF(L434 = 1, M430 * L434, 0)</f>
        <v>0</v>
      </c>
      <c r="M435" s="279">
        <f t="shared" ref="M435" si="282" xml:space="preserve"> IF(M434 = 1, N430 * M434, 0)</f>
        <v>0</v>
      </c>
      <c r="N435" s="279">
        <f t="shared" ref="N435" si="283" xml:space="preserve"> IF(N434 = 1, O430 * N434, 0)</f>
        <v>0</v>
      </c>
      <c r="O435" s="279">
        <f t="shared" ref="O435" si="284" xml:space="preserve"> IF(O434 = 1, P430 * O434, 0)</f>
        <v>0</v>
      </c>
      <c r="P435" s="279">
        <f t="shared" ref="P435" si="285" xml:space="preserve"> IF(P434 = 1, Q430 * P434, 0)</f>
        <v>0</v>
      </c>
      <c r="Q435" s="279">
        <f t="shared" ref="Q435" si="286" xml:space="preserve"> IF(Q434 = 1, R430 * Q434, 0)</f>
        <v>0</v>
      </c>
    </row>
    <row r="436" spans="1:17" s="92" customFormat="1" hidden="1" outlineLevel="2">
      <c r="A436" s="11"/>
      <c r="B436" s="12"/>
      <c r="C436" s="13"/>
      <c r="D436" s="115"/>
      <c r="E436" s="91"/>
      <c r="G436" s="93"/>
    </row>
    <row r="437" spans="1:17" s="188" customFormat="1" hidden="1" outlineLevel="2">
      <c r="A437" s="184"/>
      <c r="B437" s="217"/>
      <c r="C437" s="186"/>
      <c r="D437" s="187"/>
      <c r="E437" s="182" t="str">
        <f>Index!E$85</f>
        <v>CPIH index (PR19FD) - FYA - inflate from FYA 2017-18</v>
      </c>
      <c r="F437" s="182">
        <f>Index!F$85</f>
        <v>0</v>
      </c>
      <c r="G437" s="182" t="str">
        <f>Index!G$85</f>
        <v>Factor</v>
      </c>
      <c r="H437" s="182">
        <f>Index!H$85</f>
        <v>0</v>
      </c>
      <c r="I437" s="182">
        <f>Index!I$85</f>
        <v>0</v>
      </c>
      <c r="J437" s="182">
        <f>Index!J$85</f>
        <v>1</v>
      </c>
      <c r="K437" s="182">
        <f>Index!K$85</f>
        <v>1.0212697905005599</v>
      </c>
      <c r="L437" s="182">
        <f>Index!L$85</f>
        <v>1.0416029201511179</v>
      </c>
      <c r="M437" s="182">
        <f>Index!M$85</f>
        <v>1.0622616980779827</v>
      </c>
      <c r="N437" s="182">
        <f>Index!N$85</f>
        <v>1.0835515290872799</v>
      </c>
      <c r="O437" s="182">
        <f>Index!O$85</f>
        <v>1.1060365794841869</v>
      </c>
      <c r="P437" s="182">
        <f>Index!P$85</f>
        <v>1.1292633476533553</v>
      </c>
      <c r="Q437" s="182">
        <f>Index!Q$85</f>
        <v>1.1529778779540774</v>
      </c>
    </row>
    <row r="438" spans="1:17" s="237" customFormat="1" hidden="1" outlineLevel="2">
      <c r="A438" s="232"/>
      <c r="B438" s="233"/>
      <c r="C438" s="234"/>
      <c r="D438" s="235"/>
      <c r="E438" s="236"/>
    </row>
    <row r="439" spans="1:17" s="237" customFormat="1" hidden="1" outlineLevel="2">
      <c r="A439" s="232"/>
      <c r="B439" s="233"/>
      <c r="C439" s="234"/>
      <c r="D439" s="235"/>
      <c r="E439" s="197" t="s">
        <v>669</v>
      </c>
      <c r="G439" s="237" t="s">
        <v>170</v>
      </c>
      <c r="J439" s="314">
        <f t="shared" ref="J439:Q439" si="287" xml:space="preserve"> J435 / J437</f>
        <v>0</v>
      </c>
      <c r="K439" s="314">
        <f t="shared" si="287"/>
        <v>0</v>
      </c>
      <c r="L439" s="314">
        <f t="shared" si="287"/>
        <v>0</v>
      </c>
      <c r="M439" s="314">
        <f t="shared" si="287"/>
        <v>0</v>
      </c>
      <c r="N439" s="314">
        <f t="shared" si="287"/>
        <v>0</v>
      </c>
      <c r="O439" s="314">
        <f t="shared" si="287"/>
        <v>0</v>
      </c>
      <c r="P439" s="314">
        <f t="shared" si="287"/>
        <v>0</v>
      </c>
      <c r="Q439" s="314">
        <f t="shared" si="287"/>
        <v>0</v>
      </c>
    </row>
    <row r="440" spans="1:17" s="237" customFormat="1" hidden="1" outlineLevel="2">
      <c r="A440" s="232"/>
      <c r="B440" s="233"/>
      <c r="C440" s="234"/>
      <c r="D440" s="235"/>
      <c r="E440" s="236" t="s">
        <v>670</v>
      </c>
      <c r="G440" s="237" t="s">
        <v>170</v>
      </c>
      <c r="J440" s="84">
        <f t="shared" ref="J440:Q440" si="288" xml:space="preserve"> J430 / J437</f>
        <v>0</v>
      </c>
      <c r="K440" s="84">
        <f t="shared" si="288"/>
        <v>0</v>
      </c>
      <c r="L440" s="84">
        <f t="shared" si="288"/>
        <v>0</v>
      </c>
      <c r="M440" s="84">
        <f t="shared" si="288"/>
        <v>0</v>
      </c>
      <c r="N440" s="84">
        <f t="shared" si="288"/>
        <v>0</v>
      </c>
      <c r="O440" s="84">
        <f t="shared" si="288"/>
        <v>0</v>
      </c>
      <c r="P440" s="84">
        <f t="shared" si="288"/>
        <v>0</v>
      </c>
      <c r="Q440" s="84">
        <f t="shared" si="288"/>
        <v>0</v>
      </c>
    </row>
    <row r="441" spans="1:17" s="237" customFormat="1" hidden="1" outlineLevel="2">
      <c r="A441" s="232"/>
      <c r="B441" s="233"/>
      <c r="C441" s="234"/>
      <c r="D441" s="235"/>
      <c r="E441" s="236" t="s">
        <v>671</v>
      </c>
      <c r="G441" s="237" t="s">
        <v>170</v>
      </c>
      <c r="J441" s="84">
        <f t="shared" ref="J441:Q441" si="289" xml:space="preserve"> J431 / J437</f>
        <v>0</v>
      </c>
      <c r="K441" s="84">
        <f t="shared" si="289"/>
        <v>0</v>
      </c>
      <c r="L441" s="84">
        <f t="shared" si="289"/>
        <v>0</v>
      </c>
      <c r="M441" s="84">
        <f t="shared" si="289"/>
        <v>0</v>
      </c>
      <c r="N441" s="84">
        <f t="shared" si="289"/>
        <v>0</v>
      </c>
      <c r="O441" s="84">
        <f t="shared" si="289"/>
        <v>0</v>
      </c>
      <c r="P441" s="84">
        <f t="shared" si="289"/>
        <v>0</v>
      </c>
      <c r="Q441" s="84">
        <f t="shared" si="289"/>
        <v>0</v>
      </c>
    </row>
    <row r="442" spans="1:17" s="237" customFormat="1" hidden="1" outlineLevel="2">
      <c r="A442" s="232"/>
      <c r="B442" s="233"/>
      <c r="C442" s="234"/>
      <c r="D442" s="235"/>
      <c r="E442" s="236" t="s">
        <v>672</v>
      </c>
      <c r="G442" s="237" t="s">
        <v>170</v>
      </c>
      <c r="J442" s="84">
        <f t="shared" ref="J442:Q442" si="290" xml:space="preserve"> J432 / J437</f>
        <v>0</v>
      </c>
      <c r="K442" s="84">
        <f t="shared" si="290"/>
        <v>0</v>
      </c>
      <c r="L442" s="84">
        <f t="shared" si="290"/>
        <v>0</v>
      </c>
      <c r="M442" s="84">
        <f t="shared" si="290"/>
        <v>0</v>
      </c>
      <c r="N442" s="84">
        <f t="shared" si="290"/>
        <v>0</v>
      </c>
      <c r="O442" s="84">
        <f t="shared" si="290"/>
        <v>0</v>
      </c>
      <c r="P442" s="84">
        <f t="shared" si="290"/>
        <v>0</v>
      </c>
      <c r="Q442" s="84">
        <f t="shared" si="290"/>
        <v>0</v>
      </c>
    </row>
    <row r="443" spans="1:17" s="237" customFormat="1" hidden="1" outlineLevel="2">
      <c r="A443" s="232"/>
      <c r="B443" s="233"/>
      <c r="C443" s="234"/>
      <c r="D443" s="235"/>
      <c r="E443" s="236" t="s">
        <v>673</v>
      </c>
      <c r="G443" s="237" t="s">
        <v>170</v>
      </c>
      <c r="J443" s="84">
        <f t="shared" ref="J443:Q443" si="291" xml:space="preserve"> J433 / J437</f>
        <v>0</v>
      </c>
      <c r="K443" s="84">
        <f t="shared" si="291"/>
        <v>0</v>
      </c>
      <c r="L443" s="84">
        <f t="shared" si="291"/>
        <v>0</v>
      </c>
      <c r="M443" s="84">
        <f t="shared" si="291"/>
        <v>0</v>
      </c>
      <c r="N443" s="84">
        <f t="shared" si="291"/>
        <v>0</v>
      </c>
      <c r="O443" s="84">
        <f t="shared" si="291"/>
        <v>0</v>
      </c>
      <c r="P443" s="84">
        <f t="shared" si="291"/>
        <v>0</v>
      </c>
      <c r="Q443" s="84">
        <f t="shared" si="291"/>
        <v>0</v>
      </c>
    </row>
    <row r="444" spans="1:17" s="237" customFormat="1" hidden="1" outlineLevel="2">
      <c r="A444" s="232"/>
      <c r="B444" s="233"/>
      <c r="C444" s="234"/>
      <c r="D444" s="235"/>
      <c r="E444" s="236"/>
      <c r="J444" s="84"/>
      <c r="K444" s="84"/>
      <c r="L444" s="84"/>
      <c r="M444" s="84"/>
      <c r="N444" s="84"/>
      <c r="O444" s="84"/>
      <c r="P444" s="84"/>
      <c r="Q444" s="84"/>
    </row>
    <row r="445" spans="1:17" s="237" customFormat="1" hidden="1" outlineLevel="2">
      <c r="A445" s="232"/>
      <c r="B445" s="233"/>
      <c r="C445" s="234"/>
      <c r="D445" s="235"/>
      <c r="E445" s="236" t="str">
        <f t="shared" ref="E445:Q445" si="292" xml:space="preserve"> E440</f>
        <v>RCV additions balance BEG - WWN - real</v>
      </c>
      <c r="F445" s="236">
        <f t="shared" si="292"/>
        <v>0</v>
      </c>
      <c r="G445" s="236" t="str">
        <f t="shared" si="292"/>
        <v>£m</v>
      </c>
      <c r="H445" s="236">
        <f t="shared" si="292"/>
        <v>0</v>
      </c>
      <c r="I445" s="236">
        <f t="shared" si="292"/>
        <v>0</v>
      </c>
      <c r="J445" s="236">
        <f t="shared" si="292"/>
        <v>0</v>
      </c>
      <c r="K445" s="236">
        <f t="shared" si="292"/>
        <v>0</v>
      </c>
      <c r="L445" s="236">
        <f t="shared" si="292"/>
        <v>0</v>
      </c>
      <c r="M445" s="236">
        <f t="shared" si="292"/>
        <v>0</v>
      </c>
      <c r="N445" s="236">
        <f t="shared" si="292"/>
        <v>0</v>
      </c>
      <c r="O445" s="236">
        <f t="shared" si="292"/>
        <v>0</v>
      </c>
      <c r="P445" s="236">
        <f t="shared" si="292"/>
        <v>0</v>
      </c>
      <c r="Q445" s="236">
        <f t="shared" si="292"/>
        <v>0</v>
      </c>
    </row>
    <row r="446" spans="1:17" s="237" customFormat="1" hidden="1" outlineLevel="2">
      <c r="A446" s="232"/>
      <c r="B446" s="233"/>
      <c r="C446" s="234"/>
      <c r="D446" s="235" t="s">
        <v>565</v>
      </c>
      <c r="E446" s="236" t="str">
        <f t="shared" ref="E446:Q446" si="293" xml:space="preserve"> E441</f>
        <v>Indexation of RCV additions b/f - WWN - real</v>
      </c>
      <c r="F446" s="236">
        <f t="shared" si="293"/>
        <v>0</v>
      </c>
      <c r="G446" s="236" t="str">
        <f t="shared" si="293"/>
        <v>£m</v>
      </c>
      <c r="H446" s="236">
        <f t="shared" si="293"/>
        <v>0</v>
      </c>
      <c r="I446" s="236">
        <f t="shared" si="293"/>
        <v>0</v>
      </c>
      <c r="J446" s="236">
        <f t="shared" si="293"/>
        <v>0</v>
      </c>
      <c r="K446" s="236">
        <f t="shared" si="293"/>
        <v>0</v>
      </c>
      <c r="L446" s="236">
        <f t="shared" si="293"/>
        <v>0</v>
      </c>
      <c r="M446" s="236">
        <f t="shared" si="293"/>
        <v>0</v>
      </c>
      <c r="N446" s="236">
        <f t="shared" si="293"/>
        <v>0</v>
      </c>
      <c r="O446" s="236">
        <f t="shared" si="293"/>
        <v>0</v>
      </c>
      <c r="P446" s="236">
        <f t="shared" si="293"/>
        <v>0</v>
      </c>
      <c r="Q446" s="236">
        <f t="shared" si="293"/>
        <v>0</v>
      </c>
    </row>
    <row r="447" spans="1:17" hidden="1" outlineLevel="2">
      <c r="E447" s="212" t="s">
        <v>674</v>
      </c>
      <c r="F447" s="212"/>
      <c r="G447" s="212" t="s">
        <v>170</v>
      </c>
      <c r="H447" s="212"/>
      <c r="I447" s="212"/>
      <c r="J447" s="212">
        <f t="shared" ref="J447:Q447" si="294" xml:space="preserve"> SUM(J445:J446)</f>
        <v>0</v>
      </c>
      <c r="K447" s="212">
        <f t="shared" si="294"/>
        <v>0</v>
      </c>
      <c r="L447" s="212">
        <f t="shared" si="294"/>
        <v>0</v>
      </c>
      <c r="M447" s="212">
        <f t="shared" si="294"/>
        <v>0</v>
      </c>
      <c r="N447" s="212">
        <f t="shared" si="294"/>
        <v>0</v>
      </c>
      <c r="O447" s="212">
        <f t="shared" si="294"/>
        <v>0</v>
      </c>
      <c r="P447" s="212">
        <f t="shared" si="294"/>
        <v>0</v>
      </c>
      <c r="Q447" s="212">
        <f t="shared" si="294"/>
        <v>0</v>
      </c>
    </row>
    <row r="448" spans="1:17" s="237" customFormat="1" hidden="1" outlineLevel="2">
      <c r="A448" s="232"/>
      <c r="B448" s="233"/>
      <c r="C448" s="234"/>
      <c r="D448" s="235"/>
      <c r="E448" s="236"/>
      <c r="J448" s="84"/>
      <c r="K448" s="84"/>
      <c r="L448" s="84"/>
      <c r="M448" s="84"/>
      <c r="N448" s="84"/>
      <c r="O448" s="84"/>
      <c r="P448" s="84"/>
      <c r="Q448" s="84"/>
    </row>
    <row r="449" spans="1:17" s="237" customFormat="1" hidden="1" outlineLevel="2">
      <c r="A449" s="232"/>
      <c r="B449" s="233"/>
      <c r="C449" s="234"/>
      <c r="D449" s="235"/>
      <c r="E449" s="262" t="str">
        <f t="shared" ref="E449:Q449" si="295" xml:space="preserve"> E447</f>
        <v>Opening RCV (Post 2020 investment RCV) - WWN - real</v>
      </c>
      <c r="F449" s="262">
        <f t="shared" si="295"/>
        <v>0</v>
      </c>
      <c r="G449" s="262" t="str">
        <f t="shared" si="295"/>
        <v>£m</v>
      </c>
      <c r="H449" s="262">
        <f t="shared" si="295"/>
        <v>0</v>
      </c>
      <c r="I449" s="262">
        <f t="shared" si="295"/>
        <v>0</v>
      </c>
      <c r="J449" s="262">
        <f t="shared" si="295"/>
        <v>0</v>
      </c>
      <c r="K449" s="262">
        <f t="shared" si="295"/>
        <v>0</v>
      </c>
      <c r="L449" s="262">
        <f t="shared" si="295"/>
        <v>0</v>
      </c>
      <c r="M449" s="262">
        <f t="shared" si="295"/>
        <v>0</v>
      </c>
      <c r="N449" s="262">
        <f t="shared" si="295"/>
        <v>0</v>
      </c>
      <c r="O449" s="262">
        <f t="shared" si="295"/>
        <v>0</v>
      </c>
      <c r="P449" s="262">
        <f t="shared" si="295"/>
        <v>0</v>
      </c>
      <c r="Q449" s="262">
        <f t="shared" si="295"/>
        <v>0</v>
      </c>
    </row>
    <row r="450" spans="1:17" s="237" customFormat="1" hidden="1" outlineLevel="2">
      <c r="A450" s="232"/>
      <c r="B450" s="233"/>
      <c r="C450" s="234"/>
      <c r="D450" s="235" t="s">
        <v>565</v>
      </c>
      <c r="E450" s="262" t="str">
        <f t="shared" ref="E450:Q450" si="296" xml:space="preserve"> E442</f>
        <v>Wastewater network: Non-PAYG Totex - real</v>
      </c>
      <c r="F450" s="262">
        <f t="shared" si="296"/>
        <v>0</v>
      </c>
      <c r="G450" s="262" t="str">
        <f t="shared" si="296"/>
        <v>£m</v>
      </c>
      <c r="H450" s="262">
        <f t="shared" si="296"/>
        <v>0</v>
      </c>
      <c r="I450" s="262">
        <f t="shared" si="296"/>
        <v>0</v>
      </c>
      <c r="J450" s="262">
        <f t="shared" si="296"/>
        <v>0</v>
      </c>
      <c r="K450" s="262">
        <f t="shared" si="296"/>
        <v>0</v>
      </c>
      <c r="L450" s="262">
        <f t="shared" si="296"/>
        <v>0</v>
      </c>
      <c r="M450" s="262">
        <f t="shared" si="296"/>
        <v>0</v>
      </c>
      <c r="N450" s="262">
        <f t="shared" si="296"/>
        <v>0</v>
      </c>
      <c r="O450" s="262">
        <f t="shared" si="296"/>
        <v>0</v>
      </c>
      <c r="P450" s="262">
        <f t="shared" si="296"/>
        <v>0</v>
      </c>
      <c r="Q450" s="262">
        <f t="shared" si="296"/>
        <v>0</v>
      </c>
    </row>
    <row r="451" spans="1:17" s="237" customFormat="1" hidden="1" outlineLevel="2">
      <c r="A451" s="232"/>
      <c r="B451" s="233"/>
      <c r="C451" s="234"/>
      <c r="D451" s="235" t="s">
        <v>473</v>
      </c>
      <c r="E451" s="262" t="str">
        <f t="shared" ref="E451:Q451" si="297" xml:space="preserve"> E443</f>
        <v>RCV additions depreciation - WWN - real POS</v>
      </c>
      <c r="F451" s="262">
        <f t="shared" si="297"/>
        <v>0</v>
      </c>
      <c r="G451" s="262" t="str">
        <f t="shared" si="297"/>
        <v>£m</v>
      </c>
      <c r="H451" s="262">
        <f t="shared" si="297"/>
        <v>0</v>
      </c>
      <c r="I451" s="262">
        <f t="shared" si="297"/>
        <v>0</v>
      </c>
      <c r="J451" s="262">
        <f t="shared" si="297"/>
        <v>0</v>
      </c>
      <c r="K451" s="262">
        <f t="shared" si="297"/>
        <v>0</v>
      </c>
      <c r="L451" s="262">
        <f t="shared" si="297"/>
        <v>0</v>
      </c>
      <c r="M451" s="262">
        <f t="shared" si="297"/>
        <v>0</v>
      </c>
      <c r="N451" s="262">
        <f t="shared" si="297"/>
        <v>0</v>
      </c>
      <c r="O451" s="262">
        <f t="shared" si="297"/>
        <v>0</v>
      </c>
      <c r="P451" s="262">
        <f t="shared" si="297"/>
        <v>0</v>
      </c>
      <c r="Q451" s="262">
        <f t="shared" si="297"/>
        <v>0</v>
      </c>
    </row>
    <row r="452" spans="1:17" hidden="1" outlineLevel="2">
      <c r="E452" s="261" t="s">
        <v>675</v>
      </c>
      <c r="F452" s="261"/>
      <c r="G452" s="261" t="s">
        <v>170</v>
      </c>
      <c r="H452" s="261"/>
      <c r="I452" s="261"/>
      <c r="J452" s="261">
        <f t="shared" ref="J452:Q452" si="298" xml:space="preserve"> J449 + J450 - J451</f>
        <v>0</v>
      </c>
      <c r="K452" s="261">
        <f t="shared" si="298"/>
        <v>0</v>
      </c>
      <c r="L452" s="261">
        <f t="shared" si="298"/>
        <v>0</v>
      </c>
      <c r="M452" s="261">
        <f t="shared" si="298"/>
        <v>0</v>
      </c>
      <c r="N452" s="261">
        <f t="shared" si="298"/>
        <v>0</v>
      </c>
      <c r="O452" s="261">
        <f t="shared" si="298"/>
        <v>0</v>
      </c>
      <c r="P452" s="261">
        <f t="shared" si="298"/>
        <v>0</v>
      </c>
      <c r="Q452" s="261">
        <f t="shared" si="298"/>
        <v>0</v>
      </c>
    </row>
    <row r="453" spans="1:17" hidden="1" outlineLevel="2"/>
    <row r="454" spans="1:17" hidden="1" outlineLevel="2">
      <c r="E454" s="84" t="str">
        <f t="shared" ref="E454:Q454" si="299" xml:space="preserve"> E447</f>
        <v>Opening RCV (Post 2020 investment RCV) - WWN - real</v>
      </c>
      <c r="F454" s="84">
        <f t="shared" si="299"/>
        <v>0</v>
      </c>
      <c r="G454" s="84" t="str">
        <f t="shared" si="299"/>
        <v>£m</v>
      </c>
      <c r="H454" s="84">
        <f t="shared" si="299"/>
        <v>0</v>
      </c>
      <c r="I454" s="84">
        <f t="shared" si="299"/>
        <v>0</v>
      </c>
      <c r="J454" s="84">
        <f t="shared" si="299"/>
        <v>0</v>
      </c>
      <c r="K454" s="84">
        <f t="shared" si="299"/>
        <v>0</v>
      </c>
      <c r="L454" s="84">
        <f t="shared" si="299"/>
        <v>0</v>
      </c>
      <c r="M454" s="84">
        <f t="shared" si="299"/>
        <v>0</v>
      </c>
      <c r="N454" s="84">
        <f t="shared" si="299"/>
        <v>0</v>
      </c>
      <c r="O454" s="84">
        <f t="shared" si="299"/>
        <v>0</v>
      </c>
      <c r="P454" s="84">
        <f t="shared" si="299"/>
        <v>0</v>
      </c>
      <c r="Q454" s="84">
        <f t="shared" si="299"/>
        <v>0</v>
      </c>
    </row>
    <row r="455" spans="1:17" hidden="1" outlineLevel="2">
      <c r="E455" s="84" t="str">
        <f t="shared" ref="E455:Q455" si="300" xml:space="preserve"> E452</f>
        <v>Closing RCV (Post 2020 investment RCV) - WWN - real</v>
      </c>
      <c r="F455" s="84">
        <f t="shared" si="300"/>
        <v>0</v>
      </c>
      <c r="G455" s="84" t="str">
        <f t="shared" si="300"/>
        <v>£m</v>
      </c>
      <c r="H455" s="84">
        <f t="shared" si="300"/>
        <v>0</v>
      </c>
      <c r="I455" s="84">
        <f t="shared" si="300"/>
        <v>0</v>
      </c>
      <c r="J455" s="84">
        <f t="shared" si="300"/>
        <v>0</v>
      </c>
      <c r="K455" s="84">
        <f t="shared" si="300"/>
        <v>0</v>
      </c>
      <c r="L455" s="84">
        <f t="shared" si="300"/>
        <v>0</v>
      </c>
      <c r="M455" s="84">
        <f t="shared" si="300"/>
        <v>0</v>
      </c>
      <c r="N455" s="84">
        <f t="shared" si="300"/>
        <v>0</v>
      </c>
      <c r="O455" s="84">
        <f t="shared" si="300"/>
        <v>0</v>
      </c>
      <c r="P455" s="84">
        <f t="shared" si="300"/>
        <v>0</v>
      </c>
      <c r="Q455" s="84">
        <f t="shared" si="300"/>
        <v>0</v>
      </c>
    </row>
    <row r="456" spans="1:17" hidden="1" outlineLevel="2">
      <c r="E456" s="261" t="s">
        <v>676</v>
      </c>
      <c r="F456" s="261"/>
      <c r="G456" s="261" t="s">
        <v>170</v>
      </c>
      <c r="H456" s="261"/>
      <c r="I456" s="261"/>
      <c r="J456" s="261">
        <f t="shared" ref="J456:Q456" si="301" xml:space="preserve"> AVERAGE(J454:J455)</f>
        <v>0</v>
      </c>
      <c r="K456" s="261">
        <f t="shared" si="301"/>
        <v>0</v>
      </c>
      <c r="L456" s="261">
        <f t="shared" si="301"/>
        <v>0</v>
      </c>
      <c r="M456" s="261">
        <f t="shared" si="301"/>
        <v>0</v>
      </c>
      <c r="N456" s="261">
        <f t="shared" si="301"/>
        <v>0</v>
      </c>
      <c r="O456" s="261">
        <f t="shared" si="301"/>
        <v>0</v>
      </c>
      <c r="P456" s="261">
        <f t="shared" si="301"/>
        <v>0</v>
      </c>
      <c r="Q456" s="261">
        <f t="shared" si="301"/>
        <v>0</v>
      </c>
    </row>
    <row r="457" spans="1:17" hidden="1" outlineLevel="2">
      <c r="F457" s="84"/>
      <c r="G457" s="84"/>
      <c r="H457" s="84"/>
      <c r="I457" s="84"/>
      <c r="J457" s="84"/>
      <c r="K457" s="84"/>
      <c r="L457" s="84"/>
      <c r="M457" s="84"/>
      <c r="N457" s="84"/>
      <c r="O457" s="84"/>
      <c r="P457" s="84"/>
      <c r="Q457" s="84"/>
    </row>
    <row r="458" spans="1:17" hidden="1" outlineLevel="2">
      <c r="C458" s="86" t="s">
        <v>372</v>
      </c>
      <c r="F458" s="84"/>
      <c r="G458" s="84"/>
      <c r="H458" s="84"/>
      <c r="I458" s="84"/>
      <c r="J458" s="84"/>
      <c r="K458" s="84"/>
      <c r="L458" s="84"/>
      <c r="M458" s="84"/>
      <c r="N458" s="84"/>
      <c r="O458" s="84"/>
      <c r="P458" s="84"/>
      <c r="Q458" s="84"/>
    </row>
    <row r="459" spans="1:17" hidden="1" outlineLevel="2">
      <c r="E459" s="84" t="str">
        <f t="shared" ref="E459:Q459" si="302" xml:space="preserve"> E452</f>
        <v>Closing RCV (Post 2020 investment RCV) - WWN - real</v>
      </c>
      <c r="F459" s="84">
        <f t="shared" si="302"/>
        <v>0</v>
      </c>
      <c r="G459" s="84" t="str">
        <f t="shared" si="302"/>
        <v>£m</v>
      </c>
      <c r="H459" s="84">
        <f t="shared" si="302"/>
        <v>0</v>
      </c>
      <c r="I459" s="84">
        <f t="shared" si="302"/>
        <v>0</v>
      </c>
      <c r="J459" s="84">
        <f t="shared" si="302"/>
        <v>0</v>
      </c>
      <c r="K459" s="84">
        <f t="shared" si="302"/>
        <v>0</v>
      </c>
      <c r="L459" s="84">
        <f t="shared" si="302"/>
        <v>0</v>
      </c>
      <c r="M459" s="84">
        <f t="shared" si="302"/>
        <v>0</v>
      </c>
      <c r="N459" s="84">
        <f t="shared" si="302"/>
        <v>0</v>
      </c>
      <c r="O459" s="84">
        <f t="shared" si="302"/>
        <v>0</v>
      </c>
      <c r="P459" s="84">
        <f t="shared" si="302"/>
        <v>0</v>
      </c>
      <c r="Q459" s="84">
        <f t="shared" si="302"/>
        <v>0</v>
      </c>
    </row>
    <row r="460" spans="1:17" s="188" customFormat="1" hidden="1" outlineLevel="2">
      <c r="A460" s="184"/>
      <c r="B460" s="219"/>
      <c r="C460" s="186"/>
      <c r="D460" s="187"/>
      <c r="E460" s="182" t="str">
        <f xml:space="preserve"> Inp!E$149</f>
        <v>RCV additions balance - WWN - real</v>
      </c>
      <c r="F460" s="182">
        <f xml:space="preserve"> Inp!F$149</f>
        <v>0</v>
      </c>
      <c r="G460" s="182" t="str">
        <f xml:space="preserve"> Inp!G$149</f>
        <v>£m</v>
      </c>
      <c r="H460" s="182">
        <f xml:space="preserve"> Inp!H$149</f>
        <v>0</v>
      </c>
      <c r="I460" s="182">
        <f xml:space="preserve"> Inp!I$149</f>
        <v>0</v>
      </c>
      <c r="J460" s="182">
        <f xml:space="preserve"> Inp!J$149</f>
        <v>0</v>
      </c>
      <c r="K460" s="182">
        <f xml:space="preserve"> Inp!K$149</f>
        <v>0</v>
      </c>
      <c r="L460" s="182">
        <f xml:space="preserve"> Inp!L$149</f>
        <v>0</v>
      </c>
      <c r="M460" s="182">
        <f xml:space="preserve"> Inp!M$149</f>
        <v>0</v>
      </c>
      <c r="N460" s="182">
        <f xml:space="preserve"> Inp!N$149</f>
        <v>0</v>
      </c>
      <c r="O460" s="182">
        <f xml:space="preserve"> Inp!O$149</f>
        <v>0</v>
      </c>
      <c r="P460" s="182">
        <f xml:space="preserve"> Inp!P$149</f>
        <v>0</v>
      </c>
      <c r="Q460" s="182">
        <f xml:space="preserve"> Inp!Q$149</f>
        <v>0</v>
      </c>
    </row>
    <row r="461" spans="1:17" s="225" customFormat="1" hidden="1" outlineLevel="2">
      <c r="A461" s="220"/>
      <c r="B461" s="221"/>
      <c r="C461" s="222"/>
      <c r="D461" s="223"/>
      <c r="E461" s="224" t="s">
        <v>593</v>
      </c>
      <c r="G461" s="225" t="s">
        <v>570</v>
      </c>
      <c r="H461" s="248">
        <f xml:space="preserve"> SUM(J461:Q461)</f>
        <v>0</v>
      </c>
      <c r="I461" s="197"/>
      <c r="J461" s="225">
        <f t="shared" ref="J461:Q461" si="303" xml:space="preserve"> IF(ROUND(J459,3) = ROUND(J460,3), 0, 1)</f>
        <v>0</v>
      </c>
      <c r="K461" s="225">
        <f t="shared" si="303"/>
        <v>0</v>
      </c>
      <c r="L461" s="225">
        <f t="shared" si="303"/>
        <v>0</v>
      </c>
      <c r="M461" s="225">
        <f t="shared" si="303"/>
        <v>0</v>
      </c>
      <c r="N461" s="225">
        <f t="shared" si="303"/>
        <v>0</v>
      </c>
      <c r="O461" s="225">
        <f t="shared" si="303"/>
        <v>0</v>
      </c>
      <c r="P461" s="225">
        <f t="shared" si="303"/>
        <v>0</v>
      </c>
      <c r="Q461" s="225">
        <f t="shared" si="303"/>
        <v>0</v>
      </c>
    </row>
    <row r="462" spans="1:17" hidden="1" outlineLevel="2"/>
    <row r="463" spans="1:17" hidden="1" outlineLevel="2"/>
    <row r="464" spans="1:17" s="149" customFormat="1" hidden="1" outlineLevel="1">
      <c r="A464" s="144"/>
      <c r="B464" s="145"/>
      <c r="C464" s="146"/>
      <c r="D464" s="147"/>
      <c r="E464" s="148"/>
      <c r="G464" s="150"/>
    </row>
    <row r="465" spans="1:17" s="92" customFormat="1" hidden="1" outlineLevel="1" collapsed="1">
      <c r="A465" s="11"/>
      <c r="B465" s="12" t="s">
        <v>594</v>
      </c>
      <c r="C465" s="13"/>
      <c r="D465" s="14"/>
      <c r="E465" s="91"/>
      <c r="G465" s="93"/>
    </row>
    <row r="466" spans="1:17" s="92" customFormat="1" hidden="1" outlineLevel="2">
      <c r="A466" s="11"/>
      <c r="B466" s="12"/>
      <c r="C466" s="13"/>
      <c r="D466" s="115"/>
      <c r="E466" s="91"/>
      <c r="G466" s="93"/>
    </row>
    <row r="467" spans="1:17" s="92" customFormat="1" hidden="1" outlineLevel="2">
      <c r="A467" s="11"/>
      <c r="B467" s="12"/>
      <c r="C467" s="13"/>
      <c r="D467" s="115"/>
      <c r="E467" s="91" t="str">
        <f t="shared" ref="E467:Q467" si="304" xml:space="preserve"> E362</f>
        <v>RCV (RPI inflated RCV) 31 March 2020 post midnight adjustments - WWN - real</v>
      </c>
      <c r="F467" s="91">
        <f t="shared" si="304"/>
        <v>0</v>
      </c>
      <c r="G467" s="91" t="str">
        <f t="shared" si="304"/>
        <v>£m</v>
      </c>
      <c r="H467" s="91">
        <f t="shared" si="304"/>
        <v>0</v>
      </c>
      <c r="I467" s="91">
        <f t="shared" si="304"/>
        <v>0</v>
      </c>
      <c r="J467" s="91">
        <f t="shared" si="304"/>
        <v>0</v>
      </c>
      <c r="K467" s="91">
        <f t="shared" si="304"/>
        <v>0</v>
      </c>
      <c r="L467" s="91">
        <f t="shared" si="304"/>
        <v>0</v>
      </c>
      <c r="M467" s="91">
        <f t="shared" si="304"/>
        <v>0</v>
      </c>
      <c r="N467" s="91">
        <f t="shared" si="304"/>
        <v>0</v>
      </c>
      <c r="O467" s="91">
        <f t="shared" si="304"/>
        <v>0</v>
      </c>
      <c r="P467" s="91">
        <f t="shared" si="304"/>
        <v>0</v>
      </c>
      <c r="Q467" s="91">
        <f t="shared" si="304"/>
        <v>0</v>
      </c>
    </row>
    <row r="468" spans="1:17" s="92" customFormat="1" hidden="1" outlineLevel="2">
      <c r="A468" s="11"/>
      <c r="B468" s="12"/>
      <c r="C468" s="13"/>
      <c r="D468" s="115"/>
      <c r="E468" s="91" t="str">
        <f t="shared" ref="E468:Q468" si="305" xml:space="preserve"> E398</f>
        <v>RCV (CPIH inflated RCV) 31 March 2020 post midnight adjustments - WWN - real</v>
      </c>
      <c r="F468" s="91">
        <f t="shared" si="305"/>
        <v>0</v>
      </c>
      <c r="G468" s="91" t="str">
        <f t="shared" si="305"/>
        <v>£m</v>
      </c>
      <c r="H468" s="91">
        <f t="shared" si="305"/>
        <v>0</v>
      </c>
      <c r="I468" s="91">
        <f t="shared" si="305"/>
        <v>0</v>
      </c>
      <c r="J468" s="91">
        <f t="shared" si="305"/>
        <v>0</v>
      </c>
      <c r="K468" s="91">
        <f t="shared" si="305"/>
        <v>0</v>
      </c>
      <c r="L468" s="91">
        <f t="shared" si="305"/>
        <v>0</v>
      </c>
      <c r="M468" s="91">
        <f t="shared" si="305"/>
        <v>0</v>
      </c>
      <c r="N468" s="91">
        <f t="shared" si="305"/>
        <v>0</v>
      </c>
      <c r="O468" s="91">
        <f t="shared" si="305"/>
        <v>0</v>
      </c>
      <c r="P468" s="91">
        <f t="shared" si="305"/>
        <v>0</v>
      </c>
      <c r="Q468" s="91">
        <f t="shared" si="305"/>
        <v>0</v>
      </c>
    </row>
    <row r="469" spans="1:17" s="92" customFormat="1" hidden="1" outlineLevel="2">
      <c r="A469" s="11"/>
      <c r="B469" s="12"/>
      <c r="C469" s="13"/>
      <c r="D469" s="115"/>
      <c r="E469" s="91" t="str">
        <f t="shared" ref="E469:Q469" si="306" xml:space="preserve"> E439</f>
        <v>RCV (post 2020 investment RCV) 31 March 2020 post midnight adjustments - WWN - real</v>
      </c>
      <c r="F469" s="91">
        <f t="shared" si="306"/>
        <v>0</v>
      </c>
      <c r="G469" s="91" t="str">
        <f t="shared" si="306"/>
        <v>£m</v>
      </c>
      <c r="H469" s="91">
        <f t="shared" si="306"/>
        <v>0</v>
      </c>
      <c r="I469" s="91">
        <f t="shared" si="306"/>
        <v>0</v>
      </c>
      <c r="J469" s="91">
        <f t="shared" si="306"/>
        <v>0</v>
      </c>
      <c r="K469" s="91">
        <f t="shared" si="306"/>
        <v>0</v>
      </c>
      <c r="L469" s="91">
        <f t="shared" si="306"/>
        <v>0</v>
      </c>
      <c r="M469" s="91">
        <f t="shared" si="306"/>
        <v>0</v>
      </c>
      <c r="N469" s="91">
        <f t="shared" si="306"/>
        <v>0</v>
      </c>
      <c r="O469" s="91">
        <f t="shared" si="306"/>
        <v>0</v>
      </c>
      <c r="P469" s="91">
        <f t="shared" si="306"/>
        <v>0</v>
      </c>
      <c r="Q469" s="91">
        <f t="shared" si="306"/>
        <v>0</v>
      </c>
    </row>
    <row r="470" spans="1:17" s="315" customFormat="1" hidden="1" outlineLevel="2">
      <c r="A470" s="311"/>
      <c r="B470" s="312"/>
      <c r="C470" s="313"/>
      <c r="D470" s="251"/>
      <c r="E470" s="317" t="s">
        <v>677</v>
      </c>
      <c r="F470" s="317"/>
      <c r="G470" s="317" t="s">
        <v>170</v>
      </c>
      <c r="H470" s="317"/>
      <c r="I470" s="317"/>
      <c r="J470" s="317">
        <f t="shared" ref="J470:Q470" si="307" xml:space="preserve"> SUM(J467:J469)</f>
        <v>0</v>
      </c>
      <c r="K470" s="317">
        <f t="shared" si="307"/>
        <v>0</v>
      </c>
      <c r="L470" s="317">
        <f t="shared" si="307"/>
        <v>0</v>
      </c>
      <c r="M470" s="317">
        <f t="shared" si="307"/>
        <v>0</v>
      </c>
      <c r="N470" s="317">
        <f t="shared" si="307"/>
        <v>0</v>
      </c>
      <c r="O470" s="317">
        <f t="shared" si="307"/>
        <v>0</v>
      </c>
      <c r="P470" s="317">
        <f t="shared" si="307"/>
        <v>0</v>
      </c>
      <c r="Q470" s="317">
        <f t="shared" si="307"/>
        <v>0</v>
      </c>
    </row>
    <row r="471" spans="1:17" s="92" customFormat="1" hidden="1" outlineLevel="2">
      <c r="A471" s="11"/>
      <c r="B471" s="12"/>
      <c r="C471" s="13"/>
      <c r="D471" s="115"/>
      <c r="E471" s="91"/>
      <c r="G471" s="93"/>
    </row>
    <row r="472" spans="1:17" s="98" customFormat="1" hidden="1" outlineLevel="2">
      <c r="A472" s="94"/>
      <c r="B472" s="95"/>
      <c r="C472" s="96"/>
      <c r="D472" s="97"/>
      <c r="E472" s="84" t="str">
        <f t="shared" ref="E472:Q472" si="308" xml:space="preserve"> E369</f>
        <v>Opening RCV (RPI inflated RCV) - WWN - real</v>
      </c>
      <c r="F472" s="84">
        <f t="shared" si="308"/>
        <v>0</v>
      </c>
      <c r="G472" s="84" t="str">
        <f t="shared" si="308"/>
        <v>£m</v>
      </c>
      <c r="H472" s="84">
        <f t="shared" si="308"/>
        <v>0</v>
      </c>
      <c r="I472" s="84">
        <f t="shared" si="308"/>
        <v>0</v>
      </c>
      <c r="J472" s="84">
        <f t="shared" si="308"/>
        <v>0</v>
      </c>
      <c r="K472" s="84">
        <f t="shared" si="308"/>
        <v>0</v>
      </c>
      <c r="L472" s="84">
        <f t="shared" si="308"/>
        <v>0</v>
      </c>
      <c r="M472" s="84">
        <f t="shared" si="308"/>
        <v>0</v>
      </c>
      <c r="N472" s="84">
        <f t="shared" si="308"/>
        <v>0</v>
      </c>
      <c r="O472" s="84">
        <f t="shared" si="308"/>
        <v>0</v>
      </c>
      <c r="P472" s="84">
        <f t="shared" si="308"/>
        <v>0</v>
      </c>
      <c r="Q472" s="84">
        <f t="shared" si="308"/>
        <v>0</v>
      </c>
    </row>
    <row r="473" spans="1:17" hidden="1" outlineLevel="2">
      <c r="D473" s="83" t="s">
        <v>565</v>
      </c>
      <c r="E473" s="84" t="str">
        <f t="shared" ref="E473:Q473" si="309" xml:space="preserve"> E409</f>
        <v>Opening RCV (CPIH inflated RCV) - WWN - real</v>
      </c>
      <c r="F473" s="84">
        <f t="shared" si="309"/>
        <v>0</v>
      </c>
      <c r="G473" s="84" t="str">
        <f t="shared" si="309"/>
        <v>£m</v>
      </c>
      <c r="H473" s="84">
        <f t="shared" si="309"/>
        <v>0</v>
      </c>
      <c r="I473" s="84">
        <f t="shared" si="309"/>
        <v>0</v>
      </c>
      <c r="J473" s="84">
        <f t="shared" si="309"/>
        <v>0</v>
      </c>
      <c r="K473" s="84">
        <f t="shared" si="309"/>
        <v>0</v>
      </c>
      <c r="L473" s="84">
        <f t="shared" si="309"/>
        <v>0</v>
      </c>
      <c r="M473" s="84">
        <f t="shared" si="309"/>
        <v>0</v>
      </c>
      <c r="N473" s="84">
        <f t="shared" si="309"/>
        <v>0</v>
      </c>
      <c r="O473" s="84">
        <f t="shared" si="309"/>
        <v>0</v>
      </c>
      <c r="P473" s="84">
        <f t="shared" si="309"/>
        <v>0</v>
      </c>
      <c r="Q473" s="84">
        <f t="shared" si="309"/>
        <v>0</v>
      </c>
    </row>
    <row r="474" spans="1:17" hidden="1" outlineLevel="2">
      <c r="D474" s="83" t="s">
        <v>565</v>
      </c>
      <c r="E474" s="84" t="str">
        <f t="shared" ref="E474:Q474" si="310" xml:space="preserve"> E447</f>
        <v>Opening RCV (Post 2020 investment RCV) - WWN - real</v>
      </c>
      <c r="F474" s="84">
        <f t="shared" si="310"/>
        <v>0</v>
      </c>
      <c r="G474" s="84" t="str">
        <f t="shared" si="310"/>
        <v>£m</v>
      </c>
      <c r="H474" s="84">
        <f t="shared" si="310"/>
        <v>0</v>
      </c>
      <c r="I474" s="84">
        <f t="shared" si="310"/>
        <v>0</v>
      </c>
      <c r="J474" s="84">
        <f t="shared" si="310"/>
        <v>0</v>
      </c>
      <c r="K474" s="84">
        <f t="shared" si="310"/>
        <v>0</v>
      </c>
      <c r="L474" s="84">
        <f t="shared" si="310"/>
        <v>0</v>
      </c>
      <c r="M474" s="84">
        <f t="shared" si="310"/>
        <v>0</v>
      </c>
      <c r="N474" s="84">
        <f t="shared" si="310"/>
        <v>0</v>
      </c>
      <c r="O474" s="84">
        <f t="shared" si="310"/>
        <v>0</v>
      </c>
      <c r="P474" s="84">
        <f t="shared" si="310"/>
        <v>0</v>
      </c>
      <c r="Q474" s="84">
        <f t="shared" si="310"/>
        <v>0</v>
      </c>
    </row>
    <row r="475" spans="1:17" s="315" customFormat="1" hidden="1" outlineLevel="2">
      <c r="A475" s="311"/>
      <c r="B475" s="312"/>
      <c r="C475" s="313"/>
      <c r="D475" s="251"/>
      <c r="E475" s="317" t="s">
        <v>678</v>
      </c>
      <c r="F475" s="317"/>
      <c r="G475" s="317" t="s">
        <v>170</v>
      </c>
      <c r="H475" s="317"/>
      <c r="I475" s="317"/>
      <c r="J475" s="317">
        <f t="shared" ref="J475:Q475" si="311" xml:space="preserve"> SUM(J472:J474)</f>
        <v>0</v>
      </c>
      <c r="K475" s="317">
        <f t="shared" si="311"/>
        <v>0</v>
      </c>
      <c r="L475" s="317">
        <f t="shared" si="311"/>
        <v>0</v>
      </c>
      <c r="M475" s="317">
        <f t="shared" si="311"/>
        <v>0</v>
      </c>
      <c r="N475" s="317">
        <f t="shared" si="311"/>
        <v>0</v>
      </c>
      <c r="O475" s="317">
        <f t="shared" si="311"/>
        <v>0</v>
      </c>
      <c r="P475" s="317">
        <f t="shared" si="311"/>
        <v>0</v>
      </c>
      <c r="Q475" s="317">
        <f t="shared" si="311"/>
        <v>0</v>
      </c>
    </row>
    <row r="476" spans="1:17" hidden="1" outlineLevel="2">
      <c r="F476" s="84"/>
      <c r="G476" s="84"/>
      <c r="H476" s="84"/>
      <c r="I476" s="84"/>
      <c r="J476" s="84"/>
      <c r="K476" s="84"/>
      <c r="L476" s="84"/>
      <c r="M476" s="84"/>
      <c r="N476" s="84"/>
      <c r="O476" s="84"/>
      <c r="P476" s="84"/>
      <c r="Q476" s="84"/>
    </row>
    <row r="477" spans="1:17" s="98" customFormat="1" hidden="1" outlineLevel="2">
      <c r="A477" s="94"/>
      <c r="B477" s="95"/>
      <c r="C477" s="96"/>
      <c r="D477" s="97"/>
      <c r="E477" s="84" t="str">
        <f t="shared" ref="E477:Q477" si="312" xml:space="preserve"> E373</f>
        <v>Closing RCV (RPI inflated RCV) - WWN - real</v>
      </c>
      <c r="F477" s="84">
        <f t="shared" si="312"/>
        <v>0</v>
      </c>
      <c r="G477" s="84" t="str">
        <f t="shared" si="312"/>
        <v>£m</v>
      </c>
      <c r="H477" s="84">
        <f t="shared" si="312"/>
        <v>0</v>
      </c>
      <c r="I477" s="84">
        <f t="shared" si="312"/>
        <v>0</v>
      </c>
      <c r="J477" s="84">
        <f t="shared" si="312"/>
        <v>0</v>
      </c>
      <c r="K477" s="84">
        <f t="shared" si="312"/>
        <v>0</v>
      </c>
      <c r="L477" s="84">
        <f t="shared" si="312"/>
        <v>0</v>
      </c>
      <c r="M477" s="84">
        <f t="shared" si="312"/>
        <v>0</v>
      </c>
      <c r="N477" s="84">
        <f t="shared" si="312"/>
        <v>0</v>
      </c>
      <c r="O477" s="84">
        <f t="shared" si="312"/>
        <v>0</v>
      </c>
      <c r="P477" s="84">
        <f t="shared" si="312"/>
        <v>0</v>
      </c>
      <c r="Q477" s="84">
        <f t="shared" si="312"/>
        <v>0</v>
      </c>
    </row>
    <row r="478" spans="1:17" hidden="1" outlineLevel="2">
      <c r="D478" s="83" t="s">
        <v>565</v>
      </c>
      <c r="E478" s="84" t="str">
        <f t="shared" ref="E478:Q478" si="313" xml:space="preserve"> E414</f>
        <v>Closing RCV (CPIH inflated RCV) - WWN - real</v>
      </c>
      <c r="F478" s="84">
        <f t="shared" si="313"/>
        <v>0</v>
      </c>
      <c r="G478" s="84" t="str">
        <f t="shared" si="313"/>
        <v>£m</v>
      </c>
      <c r="H478" s="84">
        <f t="shared" si="313"/>
        <v>0</v>
      </c>
      <c r="I478" s="84">
        <f t="shared" si="313"/>
        <v>0</v>
      </c>
      <c r="J478" s="84">
        <f t="shared" si="313"/>
        <v>0</v>
      </c>
      <c r="K478" s="84">
        <f t="shared" si="313"/>
        <v>0</v>
      </c>
      <c r="L478" s="84">
        <f t="shared" si="313"/>
        <v>0</v>
      </c>
      <c r="M478" s="84">
        <f t="shared" si="313"/>
        <v>0</v>
      </c>
      <c r="N478" s="84">
        <f t="shared" si="313"/>
        <v>0</v>
      </c>
      <c r="O478" s="84">
        <f t="shared" si="313"/>
        <v>0</v>
      </c>
      <c r="P478" s="84">
        <f t="shared" si="313"/>
        <v>0</v>
      </c>
      <c r="Q478" s="84">
        <f t="shared" si="313"/>
        <v>0</v>
      </c>
    </row>
    <row r="479" spans="1:17" hidden="1" outlineLevel="2">
      <c r="D479" s="83" t="s">
        <v>565</v>
      </c>
      <c r="E479" s="84" t="str">
        <f t="shared" ref="E479:Q479" si="314" xml:space="preserve"> E452</f>
        <v>Closing RCV (Post 2020 investment RCV) - WWN - real</v>
      </c>
      <c r="F479" s="84">
        <f t="shared" si="314"/>
        <v>0</v>
      </c>
      <c r="G479" s="84" t="str">
        <f t="shared" si="314"/>
        <v>£m</v>
      </c>
      <c r="H479" s="84">
        <f t="shared" si="314"/>
        <v>0</v>
      </c>
      <c r="I479" s="84">
        <f t="shared" si="314"/>
        <v>0</v>
      </c>
      <c r="J479" s="84">
        <f t="shared" si="314"/>
        <v>0</v>
      </c>
      <c r="K479" s="84">
        <f t="shared" si="314"/>
        <v>0</v>
      </c>
      <c r="L479" s="84">
        <f t="shared" si="314"/>
        <v>0</v>
      </c>
      <c r="M479" s="84">
        <f t="shared" si="314"/>
        <v>0</v>
      </c>
      <c r="N479" s="84">
        <f t="shared" si="314"/>
        <v>0</v>
      </c>
      <c r="O479" s="84">
        <f t="shared" si="314"/>
        <v>0</v>
      </c>
      <c r="P479" s="84">
        <f t="shared" si="314"/>
        <v>0</v>
      </c>
      <c r="Q479" s="84">
        <f t="shared" si="314"/>
        <v>0</v>
      </c>
    </row>
    <row r="480" spans="1:17" hidden="1" outlineLevel="2">
      <c r="E480" s="212" t="s">
        <v>679</v>
      </c>
      <c r="F480" s="212"/>
      <c r="G480" s="212" t="s">
        <v>170</v>
      </c>
      <c r="H480" s="212"/>
      <c r="I480" s="212"/>
      <c r="J480" s="212">
        <f t="shared" ref="J480" si="315" xml:space="preserve"> SUM(J477:J479)</f>
        <v>0</v>
      </c>
      <c r="K480" s="212">
        <f t="shared" ref="K480:Q480" si="316" xml:space="preserve"> SUM(K477:K479)</f>
        <v>0</v>
      </c>
      <c r="L480" s="212">
        <f t="shared" si="316"/>
        <v>0</v>
      </c>
      <c r="M480" s="212">
        <f t="shared" si="316"/>
        <v>0</v>
      </c>
      <c r="N480" s="212">
        <f t="shared" si="316"/>
        <v>0</v>
      </c>
      <c r="O480" s="212">
        <f t="shared" si="316"/>
        <v>0</v>
      </c>
      <c r="P480" s="212">
        <f t="shared" si="316"/>
        <v>0</v>
      </c>
      <c r="Q480" s="212">
        <f t="shared" si="316"/>
        <v>0</v>
      </c>
    </row>
    <row r="481" spans="1:17" s="149" customFormat="1" hidden="1" outlineLevel="2">
      <c r="A481" s="144"/>
      <c r="B481" s="145"/>
      <c r="C481" s="146"/>
      <c r="D481" s="147"/>
      <c r="E481" s="148"/>
      <c r="G481" s="150"/>
    </row>
    <row r="482" spans="1:17" hidden="1" outlineLevel="2">
      <c r="E482" s="84" t="str">
        <f t="shared" ref="E482:Q482" si="317" xml:space="preserve"> E475</f>
        <v>Total: Opening RCV - WWN - real</v>
      </c>
      <c r="F482" s="84">
        <f t="shared" si="317"/>
        <v>0</v>
      </c>
      <c r="G482" s="84" t="str">
        <f t="shared" si="317"/>
        <v>£m</v>
      </c>
      <c r="H482" s="84">
        <f t="shared" si="317"/>
        <v>0</v>
      </c>
      <c r="I482" s="84">
        <f t="shared" si="317"/>
        <v>0</v>
      </c>
      <c r="J482" s="84">
        <f t="shared" si="317"/>
        <v>0</v>
      </c>
      <c r="K482" s="84">
        <f t="shared" si="317"/>
        <v>0</v>
      </c>
      <c r="L482" s="84">
        <f t="shared" si="317"/>
        <v>0</v>
      </c>
      <c r="M482" s="84">
        <f t="shared" si="317"/>
        <v>0</v>
      </c>
      <c r="N482" s="84">
        <f t="shared" si="317"/>
        <v>0</v>
      </c>
      <c r="O482" s="84">
        <f t="shared" si="317"/>
        <v>0</v>
      </c>
      <c r="P482" s="84">
        <f t="shared" si="317"/>
        <v>0</v>
      </c>
      <c r="Q482" s="84">
        <f t="shared" si="317"/>
        <v>0</v>
      </c>
    </row>
    <row r="483" spans="1:17" hidden="1" outlineLevel="2">
      <c r="E483" s="84" t="str">
        <f t="shared" ref="E483:Q483" si="318" xml:space="preserve"> E480</f>
        <v>Total: Closing RCV - WWN - real</v>
      </c>
      <c r="F483" s="84">
        <f t="shared" si="318"/>
        <v>0</v>
      </c>
      <c r="G483" s="84" t="str">
        <f t="shared" si="318"/>
        <v>£m</v>
      </c>
      <c r="H483" s="84">
        <f t="shared" si="318"/>
        <v>0</v>
      </c>
      <c r="I483" s="84">
        <f t="shared" si="318"/>
        <v>0</v>
      </c>
      <c r="J483" s="84">
        <f t="shared" si="318"/>
        <v>0</v>
      </c>
      <c r="K483" s="84">
        <f t="shared" si="318"/>
        <v>0</v>
      </c>
      <c r="L483" s="84">
        <f t="shared" si="318"/>
        <v>0</v>
      </c>
      <c r="M483" s="84">
        <f t="shared" si="318"/>
        <v>0</v>
      </c>
      <c r="N483" s="84">
        <f t="shared" si="318"/>
        <v>0</v>
      </c>
      <c r="O483" s="84">
        <f t="shared" si="318"/>
        <v>0</v>
      </c>
      <c r="P483" s="84">
        <f t="shared" si="318"/>
        <v>0</v>
      </c>
      <c r="Q483" s="84">
        <f t="shared" si="318"/>
        <v>0</v>
      </c>
    </row>
    <row r="484" spans="1:17" hidden="1" outlineLevel="2">
      <c r="E484" s="212" t="s">
        <v>680</v>
      </c>
      <c r="F484" s="212"/>
      <c r="G484" s="212" t="s">
        <v>170</v>
      </c>
      <c r="H484" s="212"/>
      <c r="I484" s="212"/>
      <c r="J484" s="212">
        <f t="shared" ref="J484:Q484" si="319" xml:space="preserve"> AVERAGE(J482:J483)</f>
        <v>0</v>
      </c>
      <c r="K484" s="212">
        <f t="shared" si="319"/>
        <v>0</v>
      </c>
      <c r="L484" s="212">
        <f t="shared" si="319"/>
        <v>0</v>
      </c>
      <c r="M484" s="212">
        <f t="shared" si="319"/>
        <v>0</v>
      </c>
      <c r="N484" s="212">
        <f t="shared" si="319"/>
        <v>0</v>
      </c>
      <c r="O484" s="212">
        <f t="shared" si="319"/>
        <v>0</v>
      </c>
      <c r="P484" s="212">
        <f t="shared" si="319"/>
        <v>0</v>
      </c>
      <c r="Q484" s="212">
        <f t="shared" si="319"/>
        <v>0</v>
      </c>
    </row>
    <row r="485" spans="1:17" hidden="1" outlineLevel="2">
      <c r="F485" s="84"/>
      <c r="G485" s="84"/>
      <c r="H485" s="84"/>
      <c r="I485" s="84"/>
      <c r="J485" s="84"/>
      <c r="K485" s="84"/>
      <c r="L485" s="84"/>
      <c r="M485" s="84"/>
      <c r="N485" s="84"/>
      <c r="O485" s="84"/>
      <c r="P485" s="84"/>
      <c r="Q485" s="84"/>
    </row>
    <row r="486" spans="1:17" hidden="1" outlineLevel="2">
      <c r="C486" s="86" t="s">
        <v>372</v>
      </c>
      <c r="F486" s="84"/>
      <c r="G486" s="84"/>
      <c r="H486" s="84"/>
      <c r="I486" s="84"/>
      <c r="J486" s="84"/>
      <c r="K486" s="84"/>
      <c r="L486" s="84"/>
      <c r="M486" s="84"/>
      <c r="N486" s="84"/>
      <c r="O486" s="84"/>
      <c r="P486" s="84"/>
      <c r="Q486" s="84"/>
    </row>
    <row r="487" spans="1:17" s="188" customFormat="1" hidden="1" outlineLevel="2">
      <c r="A487" s="184"/>
      <c r="B487" s="219"/>
      <c r="C487" s="186"/>
      <c r="D487" s="187"/>
      <c r="E487" s="182" t="str">
        <f xml:space="preserve"> Inp!E$150</f>
        <v>RCV balance - WWN BEG - nominal</v>
      </c>
      <c r="F487" s="182">
        <f xml:space="preserve"> Inp!F$150</f>
        <v>0</v>
      </c>
      <c r="G487" s="182" t="str">
        <f xml:space="preserve"> Inp!G$150</f>
        <v>£m</v>
      </c>
      <c r="H487" s="182">
        <f xml:space="preserve"> Inp!H$150</f>
        <v>0</v>
      </c>
      <c r="I487" s="182">
        <f xml:space="preserve"> Inp!I$150</f>
        <v>0</v>
      </c>
      <c r="J487" s="182">
        <f xml:space="preserve"> Inp!J$150</f>
        <v>0</v>
      </c>
      <c r="K487" s="182">
        <f xml:space="preserve"> Inp!K$150</f>
        <v>0</v>
      </c>
      <c r="L487" s="182">
        <f xml:space="preserve"> Inp!L$150</f>
        <v>0</v>
      </c>
      <c r="M487" s="182">
        <f xml:space="preserve"> Inp!M$150</f>
        <v>0</v>
      </c>
      <c r="N487" s="182">
        <f xml:space="preserve"> Inp!N$150</f>
        <v>0</v>
      </c>
      <c r="O487" s="182">
        <f xml:space="preserve"> Inp!O$150</f>
        <v>0</v>
      </c>
      <c r="P487" s="182">
        <f xml:space="preserve"> Inp!P$150</f>
        <v>0</v>
      </c>
      <c r="Q487" s="182">
        <f xml:space="preserve"> Inp!Q$150</f>
        <v>0</v>
      </c>
    </row>
    <row r="488" spans="1:17" s="188" customFormat="1" hidden="1" outlineLevel="2">
      <c r="A488" s="184"/>
      <c r="B488" s="219"/>
      <c r="C488" s="186"/>
      <c r="D488" s="187"/>
      <c r="E488" s="182" t="str">
        <f xml:space="preserve"> Inp!E$151</f>
        <v>Indexation on RCV balance BEG - WWN - nominal</v>
      </c>
      <c r="F488" s="182">
        <f xml:space="preserve"> Inp!F$151</f>
        <v>0</v>
      </c>
      <c r="G488" s="182" t="str">
        <f xml:space="preserve"> Inp!G$151</f>
        <v>£m</v>
      </c>
      <c r="H488" s="182">
        <f xml:space="preserve"> Inp!H$151</f>
        <v>0</v>
      </c>
      <c r="I488" s="182">
        <f xml:space="preserve"> Inp!I$151</f>
        <v>0</v>
      </c>
      <c r="J488" s="182">
        <f xml:space="preserve"> Inp!J$151</f>
        <v>0</v>
      </c>
      <c r="K488" s="182">
        <f xml:space="preserve"> Inp!K$151</f>
        <v>0</v>
      </c>
      <c r="L488" s="182">
        <f xml:space="preserve"> Inp!L$151</f>
        <v>0</v>
      </c>
      <c r="M488" s="182">
        <f xml:space="preserve"> Inp!M$151</f>
        <v>0</v>
      </c>
      <c r="N488" s="182">
        <f xml:space="preserve"> Inp!N$151</f>
        <v>0</v>
      </c>
      <c r="O488" s="182">
        <f xml:space="preserve"> Inp!O$151</f>
        <v>0</v>
      </c>
      <c r="P488" s="182">
        <f xml:space="preserve"> Inp!P$151</f>
        <v>0</v>
      </c>
      <c r="Q488" s="182">
        <f xml:space="preserve"> Inp!Q$151</f>
        <v>0</v>
      </c>
    </row>
    <row r="489" spans="1:17" s="188" customFormat="1" hidden="1" outlineLevel="2">
      <c r="A489" s="184"/>
      <c r="B489" s="217"/>
      <c r="C489" s="186"/>
      <c r="D489" s="187"/>
      <c r="E489" s="182" t="str">
        <f>Index!E$85</f>
        <v>CPIH index (PR19FD) - FYA - inflate from FYA 2017-18</v>
      </c>
      <c r="F489" s="182">
        <f>Index!F$85</f>
        <v>0</v>
      </c>
      <c r="G489" s="182" t="str">
        <f>Index!G$85</f>
        <v>Factor</v>
      </c>
      <c r="H489" s="182">
        <f>Index!H$85</f>
        <v>0</v>
      </c>
      <c r="I489" s="182">
        <f>Index!I$85</f>
        <v>0</v>
      </c>
      <c r="J489" s="182">
        <f>Index!J$85</f>
        <v>1</v>
      </c>
      <c r="K489" s="182">
        <f>Index!K$85</f>
        <v>1.0212697905005599</v>
      </c>
      <c r="L489" s="182">
        <f>Index!L$85</f>
        <v>1.0416029201511179</v>
      </c>
      <c r="M489" s="182">
        <f>Index!M$85</f>
        <v>1.0622616980779827</v>
      </c>
      <c r="N489" s="182">
        <f>Index!N$85</f>
        <v>1.0835515290872799</v>
      </c>
      <c r="O489" s="182">
        <f>Index!O$85</f>
        <v>1.1060365794841869</v>
      </c>
      <c r="P489" s="182">
        <f>Index!P$85</f>
        <v>1.1292633476533553</v>
      </c>
      <c r="Q489" s="182">
        <f>Index!Q$85</f>
        <v>1.1529778779540774</v>
      </c>
    </row>
    <row r="490" spans="1:17" s="241" customFormat="1" hidden="1" outlineLevel="2">
      <c r="A490" s="238"/>
      <c r="B490" s="221"/>
      <c r="C490" s="239"/>
      <c r="D490" s="240"/>
      <c r="E490" s="197" t="s">
        <v>681</v>
      </c>
      <c r="F490" s="197"/>
      <c r="G490" s="197" t="s">
        <v>170</v>
      </c>
      <c r="H490" s="197"/>
      <c r="I490" s="197"/>
      <c r="J490" s="197">
        <f t="shared" ref="J490:Q490" si="320" xml:space="preserve"> J487 / J489</f>
        <v>0</v>
      </c>
      <c r="K490" s="197">
        <f t="shared" si="320"/>
        <v>0</v>
      </c>
      <c r="L490" s="197">
        <f t="shared" si="320"/>
        <v>0</v>
      </c>
      <c r="M490" s="197">
        <f t="shared" si="320"/>
        <v>0</v>
      </c>
      <c r="N490" s="197">
        <f t="shared" si="320"/>
        <v>0</v>
      </c>
      <c r="O490" s="197">
        <f t="shared" si="320"/>
        <v>0</v>
      </c>
      <c r="P490" s="197">
        <f t="shared" si="320"/>
        <v>0</v>
      </c>
      <c r="Q490" s="197">
        <f t="shared" si="320"/>
        <v>0</v>
      </c>
    </row>
    <row r="491" spans="1:17" s="225" customFormat="1" hidden="1" outlineLevel="2">
      <c r="A491" s="220"/>
      <c r="B491" s="221"/>
      <c r="C491" s="222"/>
      <c r="D491" s="223"/>
      <c r="E491" s="224" t="s">
        <v>682</v>
      </c>
      <c r="F491" s="224"/>
      <c r="G491" s="224" t="s">
        <v>170</v>
      </c>
      <c r="H491" s="224"/>
      <c r="I491" s="224"/>
      <c r="J491" s="224">
        <f t="shared" ref="J491:Q491" si="321" xml:space="preserve"> J488 / J489</f>
        <v>0</v>
      </c>
      <c r="K491" s="224">
        <f t="shared" si="321"/>
        <v>0</v>
      </c>
      <c r="L491" s="224">
        <f t="shared" si="321"/>
        <v>0</v>
      </c>
      <c r="M491" s="224">
        <f t="shared" si="321"/>
        <v>0</v>
      </c>
      <c r="N491" s="224">
        <f t="shared" si="321"/>
        <v>0</v>
      </c>
      <c r="O491" s="224">
        <f t="shared" si="321"/>
        <v>0</v>
      </c>
      <c r="P491" s="224">
        <f t="shared" si="321"/>
        <v>0</v>
      </c>
      <c r="Q491" s="224">
        <f t="shared" si="321"/>
        <v>0</v>
      </c>
    </row>
    <row r="492" spans="1:17" s="225" customFormat="1" hidden="1" outlineLevel="2">
      <c r="A492" s="220"/>
      <c r="B492" s="221"/>
      <c r="C492" s="222"/>
      <c r="D492" s="223"/>
      <c r="E492" s="224" t="str">
        <f t="shared" ref="E492:Q492" si="322" xml:space="preserve"> E401</f>
        <v>Indexation on RCV - CPI(H) other adjustments balance - WWN - real</v>
      </c>
      <c r="F492" s="224">
        <f t="shared" si="322"/>
        <v>0</v>
      </c>
      <c r="G492" s="224" t="str">
        <f t="shared" si="322"/>
        <v>£m</v>
      </c>
      <c r="H492" s="224">
        <f t="shared" si="322"/>
        <v>0</v>
      </c>
      <c r="I492" s="224">
        <f t="shared" si="322"/>
        <v>0</v>
      </c>
      <c r="J492" s="224">
        <f t="shared" si="322"/>
        <v>0</v>
      </c>
      <c r="K492" s="224">
        <f t="shared" si="322"/>
        <v>0</v>
      </c>
      <c r="L492" s="224">
        <f t="shared" si="322"/>
        <v>0</v>
      </c>
      <c r="M492" s="224">
        <f t="shared" si="322"/>
        <v>0</v>
      </c>
      <c r="N492" s="224">
        <f t="shared" si="322"/>
        <v>0</v>
      </c>
      <c r="O492" s="224">
        <f t="shared" si="322"/>
        <v>0</v>
      </c>
      <c r="P492" s="224">
        <f t="shared" si="322"/>
        <v>0</v>
      </c>
      <c r="Q492" s="224">
        <f t="shared" si="322"/>
        <v>0</v>
      </c>
    </row>
    <row r="493" spans="1:17" s="243" customFormat="1" hidden="1" outlineLevel="2">
      <c r="A493" s="11"/>
      <c r="B493" s="12"/>
      <c r="C493" s="13"/>
      <c r="D493" s="14"/>
      <c r="E493" s="8" t="s">
        <v>683</v>
      </c>
      <c r="F493" s="8"/>
      <c r="G493" s="8" t="s">
        <v>170</v>
      </c>
      <c r="H493" s="8"/>
      <c r="I493" s="8"/>
      <c r="J493" s="8">
        <f t="shared" ref="J493:Q493" si="323" xml:space="preserve"> SUM(J490:J492)</f>
        <v>0</v>
      </c>
      <c r="K493" s="8">
        <f t="shared" si="323"/>
        <v>0</v>
      </c>
      <c r="L493" s="8">
        <f t="shared" si="323"/>
        <v>0</v>
      </c>
      <c r="M493" s="8">
        <f t="shared" si="323"/>
        <v>0</v>
      </c>
      <c r="N493" s="8">
        <f t="shared" si="323"/>
        <v>0</v>
      </c>
      <c r="O493" s="8">
        <f t="shared" si="323"/>
        <v>0</v>
      </c>
      <c r="P493" s="8">
        <f t="shared" si="323"/>
        <v>0</v>
      </c>
      <c r="Q493" s="8">
        <f t="shared" si="323"/>
        <v>0</v>
      </c>
    </row>
    <row r="494" spans="1:17" s="241" customFormat="1" hidden="1" outlineLevel="2">
      <c r="A494" s="238"/>
      <c r="B494" s="242"/>
      <c r="C494" s="239"/>
      <c r="D494" s="240"/>
      <c r="E494" s="197"/>
      <c r="F494" s="197"/>
      <c r="G494" s="197"/>
      <c r="H494" s="197"/>
      <c r="I494" s="197"/>
      <c r="J494" s="197"/>
      <c r="K494" s="197"/>
      <c r="L494" s="197"/>
      <c r="M494" s="197"/>
      <c r="N494" s="197"/>
      <c r="O494" s="197"/>
      <c r="P494" s="197"/>
      <c r="Q494" s="197"/>
    </row>
    <row r="495" spans="1:17" hidden="1" outlineLevel="2">
      <c r="E495" s="84" t="str">
        <f t="shared" ref="E495:Q495" si="324" xml:space="preserve"> E475</f>
        <v>Total: Opening RCV - WWN - real</v>
      </c>
      <c r="F495" s="84">
        <f t="shared" si="324"/>
        <v>0</v>
      </c>
      <c r="G495" s="84" t="str">
        <f t="shared" si="324"/>
        <v>£m</v>
      </c>
      <c r="H495" s="84">
        <f t="shared" si="324"/>
        <v>0</v>
      </c>
      <c r="I495" s="84">
        <f t="shared" si="324"/>
        <v>0</v>
      </c>
      <c r="J495" s="84">
        <f t="shared" si="324"/>
        <v>0</v>
      </c>
      <c r="K495" s="84">
        <f t="shared" si="324"/>
        <v>0</v>
      </c>
      <c r="L495" s="84">
        <f t="shared" si="324"/>
        <v>0</v>
      </c>
      <c r="M495" s="84">
        <f t="shared" si="324"/>
        <v>0</v>
      </c>
      <c r="N495" s="84">
        <f t="shared" si="324"/>
        <v>0</v>
      </c>
      <c r="O495" s="84">
        <f t="shared" si="324"/>
        <v>0</v>
      </c>
      <c r="P495" s="84">
        <f t="shared" si="324"/>
        <v>0</v>
      </c>
      <c r="Q495" s="84">
        <f t="shared" si="324"/>
        <v>0</v>
      </c>
    </row>
    <row r="496" spans="1:17" s="241" customFormat="1" hidden="1" outlineLevel="2">
      <c r="A496" s="238"/>
      <c r="B496" s="221"/>
      <c r="C496" s="239"/>
      <c r="D496" s="240"/>
      <c r="E496" s="197" t="str">
        <f t="shared" ref="E496:Q496" si="325" xml:space="preserve"> E493</f>
        <v>Total: WWN BEG - real</v>
      </c>
      <c r="F496" s="197">
        <f t="shared" si="325"/>
        <v>0</v>
      </c>
      <c r="G496" s="197" t="str">
        <f t="shared" si="325"/>
        <v>£m</v>
      </c>
      <c r="H496" s="197">
        <f t="shared" si="325"/>
        <v>0</v>
      </c>
      <c r="I496" s="197">
        <f t="shared" si="325"/>
        <v>0</v>
      </c>
      <c r="J496" s="197">
        <f t="shared" si="325"/>
        <v>0</v>
      </c>
      <c r="K496" s="197">
        <f t="shared" si="325"/>
        <v>0</v>
      </c>
      <c r="L496" s="197">
        <f t="shared" si="325"/>
        <v>0</v>
      </c>
      <c r="M496" s="197">
        <f t="shared" si="325"/>
        <v>0</v>
      </c>
      <c r="N496" s="197">
        <f t="shared" si="325"/>
        <v>0</v>
      </c>
      <c r="O496" s="197">
        <f t="shared" si="325"/>
        <v>0</v>
      </c>
      <c r="P496" s="197">
        <f t="shared" si="325"/>
        <v>0</v>
      </c>
      <c r="Q496" s="197">
        <f t="shared" si="325"/>
        <v>0</v>
      </c>
    </row>
    <row r="497" spans="1:17" s="225" customFormat="1" hidden="1" outlineLevel="2">
      <c r="A497" s="220"/>
      <c r="B497" s="221"/>
      <c r="C497" s="222"/>
      <c r="D497" s="223"/>
      <c r="E497" s="224" t="s">
        <v>684</v>
      </c>
      <c r="G497" s="225" t="s">
        <v>570</v>
      </c>
      <c r="H497" s="248">
        <f xml:space="preserve"> SUM(J497:Q497)</f>
        <v>0</v>
      </c>
      <c r="I497" s="197"/>
      <c r="J497" s="225">
        <f t="shared" ref="J497:Q497" si="326" xml:space="preserve"> IF(ROUND(J495,3) = ROUND(J496,3), 0, 1)</f>
        <v>0</v>
      </c>
      <c r="K497" s="225">
        <f t="shared" si="326"/>
        <v>0</v>
      </c>
      <c r="L497" s="225">
        <f t="shared" si="326"/>
        <v>0</v>
      </c>
      <c r="M497" s="225">
        <f t="shared" si="326"/>
        <v>0</v>
      </c>
      <c r="N497" s="225">
        <f t="shared" si="326"/>
        <v>0</v>
      </c>
      <c r="O497" s="225">
        <f t="shared" si="326"/>
        <v>0</v>
      </c>
      <c r="P497" s="225">
        <f t="shared" si="326"/>
        <v>0</v>
      </c>
      <c r="Q497" s="225">
        <f t="shared" si="326"/>
        <v>0</v>
      </c>
    </row>
    <row r="498" spans="1:17" hidden="1" outlineLevel="2"/>
    <row r="499" spans="1:17" hidden="1" outlineLevel="2">
      <c r="C499" s="86" t="s">
        <v>372</v>
      </c>
      <c r="F499" s="84"/>
      <c r="G499" s="84"/>
      <c r="H499" s="84"/>
      <c r="I499" s="84"/>
      <c r="J499" s="84"/>
      <c r="K499" s="84"/>
      <c r="L499" s="84"/>
      <c r="M499" s="84"/>
      <c r="N499" s="84"/>
      <c r="O499" s="84"/>
      <c r="P499" s="84"/>
      <c r="Q499" s="84"/>
    </row>
    <row r="500" spans="1:17" hidden="1" outlineLevel="2">
      <c r="E500" s="84" t="str">
        <f t="shared" ref="E500:Q500" si="327" xml:space="preserve"> E480</f>
        <v>Total: Closing RCV - WWN - real</v>
      </c>
      <c r="F500" s="84">
        <f t="shared" si="327"/>
        <v>0</v>
      </c>
      <c r="G500" s="84" t="str">
        <f t="shared" si="327"/>
        <v>£m</v>
      </c>
      <c r="H500" s="84">
        <f t="shared" si="327"/>
        <v>0</v>
      </c>
      <c r="I500" s="84">
        <f t="shared" si="327"/>
        <v>0</v>
      </c>
      <c r="J500" s="84">
        <f t="shared" si="327"/>
        <v>0</v>
      </c>
      <c r="K500" s="84">
        <f t="shared" si="327"/>
        <v>0</v>
      </c>
      <c r="L500" s="84">
        <f t="shared" si="327"/>
        <v>0</v>
      </c>
      <c r="M500" s="84">
        <f t="shared" si="327"/>
        <v>0</v>
      </c>
      <c r="N500" s="84">
        <f t="shared" si="327"/>
        <v>0</v>
      </c>
      <c r="O500" s="84">
        <f t="shared" si="327"/>
        <v>0</v>
      </c>
      <c r="P500" s="84">
        <f t="shared" si="327"/>
        <v>0</v>
      </c>
      <c r="Q500" s="84">
        <f t="shared" si="327"/>
        <v>0</v>
      </c>
    </row>
    <row r="501" spans="1:17" s="188" customFormat="1" hidden="1" outlineLevel="2">
      <c r="A501" s="184"/>
      <c r="B501" s="219"/>
      <c r="C501" s="186"/>
      <c r="D501" s="187"/>
      <c r="E501" s="182" t="str">
        <f xml:space="preserve"> Inp!E$152</f>
        <v>RCV balance - WWN - real</v>
      </c>
      <c r="F501" s="182">
        <f xml:space="preserve"> Inp!F$152</f>
        <v>0</v>
      </c>
      <c r="G501" s="182" t="str">
        <f xml:space="preserve"> Inp!G$152</f>
        <v>£m</v>
      </c>
      <c r="H501" s="182">
        <f xml:space="preserve"> Inp!H$152</f>
        <v>0</v>
      </c>
      <c r="I501" s="182">
        <f xml:space="preserve"> Inp!I$152</f>
        <v>0</v>
      </c>
      <c r="J501" s="182">
        <f xml:space="preserve"> Inp!J$152</f>
        <v>0</v>
      </c>
      <c r="K501" s="182">
        <f xml:space="preserve"> Inp!K$152</f>
        <v>0</v>
      </c>
      <c r="L501" s="182">
        <f xml:space="preserve"> Inp!L$152</f>
        <v>0</v>
      </c>
      <c r="M501" s="182">
        <f xml:space="preserve"> Inp!M$152</f>
        <v>0</v>
      </c>
      <c r="N501" s="182">
        <f xml:space="preserve"> Inp!N$152</f>
        <v>0</v>
      </c>
      <c r="O501" s="182">
        <f xml:space="preserve"> Inp!O$152</f>
        <v>0</v>
      </c>
      <c r="P501" s="182">
        <f xml:space="preserve"> Inp!P$152</f>
        <v>0</v>
      </c>
      <c r="Q501" s="182">
        <f xml:space="preserve"> Inp!Q$152</f>
        <v>0</v>
      </c>
    </row>
    <row r="502" spans="1:17" s="241" customFormat="1" hidden="1" outlineLevel="2">
      <c r="A502" s="238"/>
      <c r="B502" s="221"/>
      <c r="C502" s="239"/>
      <c r="D502" s="240"/>
      <c r="E502" s="197" t="str">
        <f t="shared" ref="E502:Q502" si="328" xml:space="preserve"> E401</f>
        <v>Indexation on RCV - CPI(H) other adjustments balance - WWN - real</v>
      </c>
      <c r="F502" s="197">
        <f t="shared" si="328"/>
        <v>0</v>
      </c>
      <c r="G502" s="197" t="str">
        <f t="shared" si="328"/>
        <v>£m</v>
      </c>
      <c r="H502" s="197">
        <f t="shared" si="328"/>
        <v>0</v>
      </c>
      <c r="I502" s="197">
        <f t="shared" si="328"/>
        <v>0</v>
      </c>
      <c r="J502" s="197">
        <f t="shared" si="328"/>
        <v>0</v>
      </c>
      <c r="K502" s="197">
        <f t="shared" si="328"/>
        <v>0</v>
      </c>
      <c r="L502" s="197">
        <f t="shared" si="328"/>
        <v>0</v>
      </c>
      <c r="M502" s="197">
        <f t="shared" si="328"/>
        <v>0</v>
      </c>
      <c r="N502" s="197">
        <f t="shared" si="328"/>
        <v>0</v>
      </c>
      <c r="O502" s="197">
        <f t="shared" si="328"/>
        <v>0</v>
      </c>
      <c r="P502" s="197">
        <f t="shared" si="328"/>
        <v>0</v>
      </c>
      <c r="Q502" s="197">
        <f t="shared" si="328"/>
        <v>0</v>
      </c>
    </row>
    <row r="503" spans="1:17" s="225" customFormat="1" hidden="1" outlineLevel="2">
      <c r="A503" s="220"/>
      <c r="B503" s="221"/>
      <c r="C503" s="222"/>
      <c r="D503" s="223"/>
      <c r="E503" s="224" t="s">
        <v>1395</v>
      </c>
      <c r="G503" s="225" t="s">
        <v>570</v>
      </c>
      <c r="H503" s="248">
        <f xml:space="preserve"> SUM(J503:Q503)</f>
        <v>0</v>
      </c>
      <c r="I503" s="197"/>
      <c r="J503" s="225">
        <f t="shared" ref="J503:Q503" si="329" xml:space="preserve"> IF(ROUND(J500,3) = ROUND((J501 + J502),3), 0, 1)</f>
        <v>0</v>
      </c>
      <c r="K503" s="225">
        <f t="shared" si="329"/>
        <v>0</v>
      </c>
      <c r="L503" s="225">
        <f t="shared" si="329"/>
        <v>0</v>
      </c>
      <c r="M503" s="225">
        <f t="shared" si="329"/>
        <v>0</v>
      </c>
      <c r="N503" s="225">
        <f t="shared" si="329"/>
        <v>0</v>
      </c>
      <c r="O503" s="225">
        <f t="shared" si="329"/>
        <v>0</v>
      </c>
      <c r="P503" s="225">
        <f t="shared" si="329"/>
        <v>0</v>
      </c>
      <c r="Q503" s="225">
        <f t="shared" si="329"/>
        <v>0</v>
      </c>
    </row>
    <row r="504" spans="1:17" hidden="1" outlineLevel="2"/>
    <row r="505" spans="1:17" hidden="1" outlineLevel="2"/>
    <row r="506" spans="1:17" hidden="1" outlineLevel="1"/>
    <row r="507" spans="1:17" hidden="1" outlineLevel="1" collapsed="1">
      <c r="B507" s="85" t="s">
        <v>603</v>
      </c>
    </row>
    <row r="508" spans="1:17" hidden="1" outlineLevel="2"/>
    <row r="509" spans="1:17" s="162" customFormat="1" hidden="1" outlineLevel="2">
      <c r="A509" s="158"/>
      <c r="B509" s="159"/>
      <c r="C509" s="160"/>
      <c r="D509" s="161"/>
      <c r="E509" s="156" t="str">
        <f xml:space="preserve"> Inp!E$201</f>
        <v>Regulatory equity notional (PR19FD)</v>
      </c>
      <c r="F509" s="156">
        <f xml:space="preserve"> Inp!F$201</f>
        <v>0</v>
      </c>
      <c r="G509" s="156" t="str">
        <f xml:space="preserve"> Inp!G$201</f>
        <v>%</v>
      </c>
      <c r="H509" s="156">
        <f xml:space="preserve"> Inp!H$201</f>
        <v>0</v>
      </c>
      <c r="I509" s="156">
        <f xml:space="preserve"> Inp!I$201</f>
        <v>0</v>
      </c>
      <c r="J509" s="250">
        <f xml:space="preserve"> Inp!J$201</f>
        <v>0</v>
      </c>
      <c r="K509" s="250">
        <f xml:space="preserve"> Inp!K$201</f>
        <v>0</v>
      </c>
      <c r="L509" s="250">
        <f xml:space="preserve"> Inp!L$201</f>
        <v>0</v>
      </c>
      <c r="M509" s="250">
        <f xml:space="preserve"> Inp!M$201</f>
        <v>0.4</v>
      </c>
      <c r="N509" s="250">
        <f xml:space="preserve"> Inp!N$201</f>
        <v>0.4</v>
      </c>
      <c r="O509" s="250">
        <f xml:space="preserve"> Inp!O$201</f>
        <v>0.4</v>
      </c>
      <c r="P509" s="250">
        <f xml:space="preserve"> Inp!P$201</f>
        <v>0.4</v>
      </c>
      <c r="Q509" s="250">
        <f xml:space="preserve"> Inp!Q$201</f>
        <v>0.4</v>
      </c>
    </row>
    <row r="510" spans="1:17" hidden="1" outlineLevel="2">
      <c r="B510" s="309"/>
      <c r="E510" s="84" t="str">
        <f t="shared" ref="E510:Q510" si="330" xml:space="preserve"> E484</f>
        <v>Average total RCV - WWN - real</v>
      </c>
      <c r="F510" s="84">
        <f t="shared" si="330"/>
        <v>0</v>
      </c>
      <c r="G510" s="84" t="str">
        <f t="shared" si="330"/>
        <v>£m</v>
      </c>
      <c r="H510" s="84">
        <f t="shared" si="330"/>
        <v>0</v>
      </c>
      <c r="I510" s="84">
        <f t="shared" si="330"/>
        <v>0</v>
      </c>
      <c r="J510" s="84">
        <f t="shared" si="330"/>
        <v>0</v>
      </c>
      <c r="K510" s="84">
        <f t="shared" si="330"/>
        <v>0</v>
      </c>
      <c r="L510" s="84">
        <f t="shared" si="330"/>
        <v>0</v>
      </c>
      <c r="M510" s="84">
        <f t="shared" si="330"/>
        <v>0</v>
      </c>
      <c r="N510" s="84">
        <f t="shared" si="330"/>
        <v>0</v>
      </c>
      <c r="O510" s="84">
        <f t="shared" si="330"/>
        <v>0</v>
      </c>
      <c r="P510" s="84">
        <f t="shared" si="330"/>
        <v>0</v>
      </c>
      <c r="Q510" s="84">
        <f t="shared" si="330"/>
        <v>0</v>
      </c>
    </row>
    <row r="511" spans="1:17" hidden="1" outlineLevel="2">
      <c r="B511" s="270"/>
      <c r="E511" s="84" t="s">
        <v>685</v>
      </c>
      <c r="G511" s="70" t="s">
        <v>170</v>
      </c>
      <c r="J511" s="84">
        <f t="shared" ref="J511:Q511" si="331" xml:space="preserve"> J509 * J510</f>
        <v>0</v>
      </c>
      <c r="K511" s="84">
        <f t="shared" si="331"/>
        <v>0</v>
      </c>
      <c r="L511" s="84">
        <f t="shared" si="331"/>
        <v>0</v>
      </c>
      <c r="M511" s="84">
        <f t="shared" si="331"/>
        <v>0</v>
      </c>
      <c r="N511" s="84">
        <f t="shared" si="331"/>
        <v>0</v>
      </c>
      <c r="O511" s="84">
        <f t="shared" si="331"/>
        <v>0</v>
      </c>
      <c r="P511" s="84">
        <f t="shared" si="331"/>
        <v>0</v>
      </c>
      <c r="Q511" s="84">
        <f t="shared" si="331"/>
        <v>0</v>
      </c>
    </row>
    <row r="512" spans="1:17" hidden="1" outlineLevel="1"/>
    <row r="513" spans="1:20" hidden="1" outlineLevel="1" collapsed="1">
      <c r="B513" s="85" t="s">
        <v>605</v>
      </c>
    </row>
    <row r="514" spans="1:20" hidden="1" outlineLevel="2"/>
    <row r="515" spans="1:20" s="162" customFormat="1" hidden="1" outlineLevel="2">
      <c r="A515" s="158"/>
      <c r="B515" s="159"/>
      <c r="C515" s="160"/>
      <c r="D515" s="161"/>
      <c r="E515" s="156" t="str">
        <f xml:space="preserve"> Inp!E$209</f>
        <v>Regulatory equity actual</v>
      </c>
      <c r="F515" s="156">
        <f xml:space="preserve"> Inp!F$209</f>
        <v>0</v>
      </c>
      <c r="G515" s="156" t="str">
        <f xml:space="preserve"> Inp!G$209</f>
        <v>%</v>
      </c>
      <c r="H515" s="156">
        <f xml:space="preserve"> Inp!H$209</f>
        <v>0</v>
      </c>
      <c r="I515" s="156">
        <f xml:space="preserve"> Inp!I$209</f>
        <v>0</v>
      </c>
      <c r="J515" s="250">
        <f xml:space="preserve"> Inp!J$209</f>
        <v>0</v>
      </c>
      <c r="K515" s="250">
        <f xml:space="preserve"> Inp!K$209</f>
        <v>0</v>
      </c>
      <c r="L515" s="250">
        <f xml:space="preserve"> Inp!L$209</f>
        <v>0</v>
      </c>
      <c r="M515" s="250">
        <f xml:space="preserve"> Inp!M$209</f>
        <v>0</v>
      </c>
      <c r="N515" s="250">
        <f xml:space="preserve"> Inp!N$209</f>
        <v>0</v>
      </c>
      <c r="O515" s="250">
        <f xml:space="preserve"> Inp!O$209</f>
        <v>0</v>
      </c>
      <c r="P515" s="250">
        <f xml:space="preserve"> Inp!P$209</f>
        <v>0</v>
      </c>
      <c r="Q515" s="250">
        <f xml:space="preserve"> Inp!Q$209</f>
        <v>0</v>
      </c>
    </row>
    <row r="516" spans="1:20" hidden="1" outlineLevel="2">
      <c r="E516" s="84" t="str">
        <f t="shared" ref="E516:Q516" si="332" xml:space="preserve"> E484</f>
        <v>Average total RCV - WWN - real</v>
      </c>
      <c r="F516" s="84">
        <f t="shared" si="332"/>
        <v>0</v>
      </c>
      <c r="G516" s="84" t="str">
        <f t="shared" si="332"/>
        <v>£m</v>
      </c>
      <c r="H516" s="84">
        <f t="shared" si="332"/>
        <v>0</v>
      </c>
      <c r="I516" s="84">
        <f t="shared" si="332"/>
        <v>0</v>
      </c>
      <c r="J516" s="84">
        <f t="shared" si="332"/>
        <v>0</v>
      </c>
      <c r="K516" s="84">
        <f t="shared" si="332"/>
        <v>0</v>
      </c>
      <c r="L516" s="84">
        <f t="shared" si="332"/>
        <v>0</v>
      </c>
      <c r="M516" s="84">
        <f t="shared" si="332"/>
        <v>0</v>
      </c>
      <c r="N516" s="84">
        <f t="shared" si="332"/>
        <v>0</v>
      </c>
      <c r="O516" s="84">
        <f t="shared" si="332"/>
        <v>0</v>
      </c>
      <c r="P516" s="84">
        <f t="shared" si="332"/>
        <v>0</v>
      </c>
      <c r="Q516" s="84">
        <f t="shared" si="332"/>
        <v>0</v>
      </c>
    </row>
    <row r="517" spans="1:20" hidden="1" outlineLevel="2">
      <c r="E517" s="84" t="s">
        <v>686</v>
      </c>
      <c r="G517" s="70" t="s">
        <v>170</v>
      </c>
      <c r="J517" s="84">
        <f t="shared" ref="J517:Q517" si="333" xml:space="preserve"> J515 * J516</f>
        <v>0</v>
      </c>
      <c r="K517" s="84">
        <f t="shared" si="333"/>
        <v>0</v>
      </c>
      <c r="L517" s="84">
        <f t="shared" si="333"/>
        <v>0</v>
      </c>
      <c r="M517" s="84">
        <f t="shared" si="333"/>
        <v>0</v>
      </c>
      <c r="N517" s="84">
        <f t="shared" si="333"/>
        <v>0</v>
      </c>
      <c r="O517" s="84">
        <f t="shared" si="333"/>
        <v>0</v>
      </c>
      <c r="P517" s="84">
        <f t="shared" si="333"/>
        <v>0</v>
      </c>
      <c r="Q517" s="84">
        <f t="shared" si="333"/>
        <v>0</v>
      </c>
    </row>
    <row r="518" spans="1:20" hidden="1" outlineLevel="1"/>
    <row r="519" spans="1:20" hidden="1" outlineLevel="1"/>
    <row r="520" spans="1:20" s="149" customFormat="1">
      <c r="A520" s="144"/>
      <c r="B520" s="145"/>
      <c r="C520" s="146"/>
      <c r="D520" s="147"/>
      <c r="E520" s="148"/>
      <c r="G520" s="150"/>
    </row>
    <row r="521" spans="1:20" collapsed="1">
      <c r="A521" s="33" t="s">
        <v>687</v>
      </c>
      <c r="B521" s="33"/>
      <c r="C521" s="33"/>
      <c r="D521" s="33"/>
      <c r="E521" s="33"/>
      <c r="F521" s="33"/>
      <c r="G521" s="33"/>
      <c r="H521" s="33"/>
      <c r="I521" s="33"/>
      <c r="J521" s="33"/>
      <c r="K521" s="33"/>
      <c r="L521" s="33"/>
      <c r="M521" s="33"/>
      <c r="N521" s="33"/>
      <c r="O521" s="33"/>
      <c r="P521" s="33"/>
      <c r="Q521" s="33"/>
      <c r="R521" s="33"/>
      <c r="S521" s="33"/>
      <c r="T521" s="33"/>
    </row>
    <row r="522" spans="1:20" hidden="1" outlineLevel="1"/>
    <row r="523" spans="1:20" s="92" customFormat="1" hidden="1" outlineLevel="1" collapsed="1">
      <c r="A523" s="11"/>
      <c r="B523" s="12" t="s">
        <v>559</v>
      </c>
      <c r="C523" s="13"/>
      <c r="D523" s="14"/>
      <c r="E523" s="91"/>
      <c r="G523" s="93"/>
    </row>
    <row r="524" spans="1:20" s="92" customFormat="1" hidden="1" outlineLevel="2">
      <c r="A524" s="11"/>
      <c r="B524" s="12"/>
      <c r="C524" s="13"/>
      <c r="D524" s="115"/>
      <c r="E524" s="91"/>
      <c r="G524" s="93"/>
    </row>
    <row r="525" spans="1:20" s="296" customFormat="1" hidden="1" outlineLevel="2">
      <c r="A525" s="291"/>
      <c r="B525" s="292"/>
      <c r="C525" s="293"/>
      <c r="D525" s="294"/>
      <c r="E525" s="182" t="str">
        <f>Inp!E$156</f>
        <v>RCV CPI(H) + RPI wedge bf balance BEG - BR - nominal</v>
      </c>
      <c r="F525" s="182">
        <f>Inp!F$156</f>
        <v>0</v>
      </c>
      <c r="G525" s="182" t="str">
        <f>Inp!G$156</f>
        <v>£m</v>
      </c>
      <c r="H525" s="182">
        <f>Inp!H$156</f>
        <v>0</v>
      </c>
      <c r="I525" s="182">
        <f>Inp!I$156</f>
        <v>0</v>
      </c>
      <c r="J525" s="182">
        <f>Inp!J$156</f>
        <v>0</v>
      </c>
      <c r="K525" s="182">
        <f>Inp!K$156</f>
        <v>0</v>
      </c>
      <c r="L525" s="182">
        <f>Inp!L$156</f>
        <v>0</v>
      </c>
      <c r="M525" s="297">
        <f>Inp!M$156</f>
        <v>0</v>
      </c>
      <c r="N525" s="297">
        <f>Inp!N$156</f>
        <v>0</v>
      </c>
      <c r="O525" s="297">
        <f>Inp!O$156</f>
        <v>0</v>
      </c>
      <c r="P525" s="297">
        <f>Inp!P$156</f>
        <v>0</v>
      </c>
      <c r="Q525" s="297">
        <f>Inp!Q$156</f>
        <v>0</v>
      </c>
    </row>
    <row r="526" spans="1:20" s="188" customFormat="1" hidden="1" outlineLevel="2">
      <c r="A526" s="184"/>
      <c r="B526" s="217"/>
      <c r="C526" s="186"/>
      <c r="D526" s="187"/>
      <c r="E526" s="182" t="str">
        <f>Inp!E$157</f>
        <v>Indexation on RCV - CPI(H) + RPI wedge bf balance - BR - nominal</v>
      </c>
      <c r="F526" s="182">
        <f>Inp!F$157</f>
        <v>0</v>
      </c>
      <c r="G526" s="182" t="str">
        <f>Inp!G$157</f>
        <v>£m</v>
      </c>
      <c r="H526" s="182">
        <f>Inp!H$157</f>
        <v>0</v>
      </c>
      <c r="I526" s="182">
        <f>Inp!I$157</f>
        <v>0</v>
      </c>
      <c r="J526" s="182">
        <f>Inp!J$157</f>
        <v>0</v>
      </c>
      <c r="K526" s="182">
        <f>Inp!K$157</f>
        <v>0</v>
      </c>
      <c r="L526" s="182">
        <f>Inp!L$157</f>
        <v>0</v>
      </c>
      <c r="M526" s="297">
        <f>Inp!M$157</f>
        <v>0</v>
      </c>
      <c r="N526" s="297">
        <f>Inp!N$157</f>
        <v>0</v>
      </c>
      <c r="O526" s="297">
        <f>Inp!O$157</f>
        <v>0</v>
      </c>
      <c r="P526" s="297">
        <f>Inp!P$157</f>
        <v>0</v>
      </c>
      <c r="Q526" s="297">
        <f>Inp!Q$157</f>
        <v>0</v>
      </c>
    </row>
    <row r="527" spans="1:20" s="188" customFormat="1" hidden="1" outlineLevel="2">
      <c r="A527" s="184"/>
      <c r="B527" s="217"/>
      <c r="C527" s="186"/>
      <c r="D527" s="187"/>
      <c r="E527" s="182" t="str">
        <f>Inp!E$158</f>
        <v>RCV - CPI(H) + RPI wedge bf depreciation - BR - nominal</v>
      </c>
      <c r="F527" s="182">
        <f>Inp!F$158</f>
        <v>0</v>
      </c>
      <c r="G527" s="182" t="str">
        <f>Inp!G$158</f>
        <v>£m</v>
      </c>
      <c r="H527" s="182">
        <f>Inp!H$158</f>
        <v>0</v>
      </c>
      <c r="I527" s="182">
        <f>Inp!I$158</f>
        <v>0</v>
      </c>
      <c r="J527" s="182">
        <f>Inp!J$158</f>
        <v>0</v>
      </c>
      <c r="K527" s="182">
        <f>Inp!K$158</f>
        <v>0</v>
      </c>
      <c r="L527" s="182">
        <f>Inp!L$158</f>
        <v>0</v>
      </c>
      <c r="M527" s="297">
        <f>Inp!M$158</f>
        <v>0</v>
      </c>
      <c r="N527" s="297">
        <f>Inp!N$158</f>
        <v>0</v>
      </c>
      <c r="O527" s="297">
        <f>Inp!O$158</f>
        <v>0</v>
      </c>
      <c r="P527" s="297">
        <f>Inp!P$158</f>
        <v>0</v>
      </c>
      <c r="Q527" s="297">
        <f>Inp!Q$158</f>
        <v>0</v>
      </c>
    </row>
    <row r="528" spans="1:20" s="260" customFormat="1" hidden="1" outlineLevel="2">
      <c r="A528" s="257"/>
      <c r="B528" s="258"/>
      <c r="C528" s="259"/>
      <c r="D528" s="256"/>
      <c r="E528" s="273" t="str">
        <f>Time!E$39</f>
        <v>Acquisition / initial balance date flag</v>
      </c>
      <c r="F528" s="273">
        <f>Time!F$39</f>
        <v>0</v>
      </c>
      <c r="G528" s="273" t="str">
        <f>Time!G$39</f>
        <v>flag</v>
      </c>
      <c r="H528" s="273">
        <f>Time!H$39</f>
        <v>1</v>
      </c>
      <c r="I528" s="273">
        <f>Time!I$39</f>
        <v>0</v>
      </c>
      <c r="J528" s="273">
        <f>Time!J$39</f>
        <v>0</v>
      </c>
      <c r="K528" s="273">
        <f>Time!K$39</f>
        <v>0</v>
      </c>
      <c r="L528" s="273">
        <f>Time!L$39</f>
        <v>1</v>
      </c>
      <c r="M528" s="273">
        <f>Time!M$39</f>
        <v>0</v>
      </c>
      <c r="N528" s="273">
        <f>Time!N$39</f>
        <v>0</v>
      </c>
      <c r="O528" s="273">
        <f>Time!O$39</f>
        <v>0</v>
      </c>
      <c r="P528" s="273">
        <f>Time!P$39</f>
        <v>0</v>
      </c>
      <c r="Q528" s="273">
        <f>Time!Q$39</f>
        <v>0</v>
      </c>
    </row>
    <row r="529" spans="1:17" s="260" customFormat="1" hidden="1" outlineLevel="2">
      <c r="A529" s="257"/>
      <c r="B529" s="258"/>
      <c r="C529" s="259"/>
      <c r="D529" s="256"/>
      <c r="E529" s="197" t="s">
        <v>688</v>
      </c>
      <c r="F529" s="279"/>
      <c r="G529" s="197" t="s">
        <v>170</v>
      </c>
      <c r="H529" s="279"/>
      <c r="I529" s="279"/>
      <c r="J529" s="279">
        <f t="shared" ref="J529" si="334" xml:space="preserve"> IF(J528 = 1, K525 * J528, 0)</f>
        <v>0</v>
      </c>
      <c r="K529" s="279">
        <f t="shared" ref="K529" si="335" xml:space="preserve"> IF(K528 = 1, L525 * K528, 0)</f>
        <v>0</v>
      </c>
      <c r="L529" s="279">
        <f t="shared" ref="L529" si="336" xml:space="preserve"> IF(L528 = 1, M525 * L528, 0)</f>
        <v>0</v>
      </c>
      <c r="M529" s="279">
        <f t="shared" ref="M529" si="337" xml:space="preserve"> IF(M528 = 1, N525 * M528, 0)</f>
        <v>0</v>
      </c>
      <c r="N529" s="279">
        <f t="shared" ref="N529" si="338" xml:space="preserve"> IF(N528 = 1, O525 * N528, 0)</f>
        <v>0</v>
      </c>
      <c r="O529" s="279">
        <f t="shared" ref="O529" si="339" xml:space="preserve"> IF(O528 = 1, P525 * O528, 0)</f>
        <v>0</v>
      </c>
      <c r="P529" s="279">
        <f t="shared" ref="P529" si="340" xml:space="preserve"> IF(P528 = 1, Q525 * P528, 0)</f>
        <v>0</v>
      </c>
      <c r="Q529" s="279">
        <f t="shared" ref="Q529" si="341" xml:space="preserve"> IF(Q528 = 1, R525 * Q528, 0)</f>
        <v>0</v>
      </c>
    </row>
    <row r="530" spans="1:17" s="260" customFormat="1" hidden="1" outlineLevel="2">
      <c r="A530" s="257"/>
      <c r="B530" s="258"/>
      <c r="C530" s="259"/>
      <c r="D530" s="256"/>
      <c r="E530" s="197"/>
      <c r="F530" s="279"/>
      <c r="G530" s="197"/>
      <c r="H530" s="279"/>
      <c r="I530" s="279"/>
      <c r="J530" s="279"/>
      <c r="K530" s="279"/>
      <c r="L530" s="279"/>
      <c r="M530" s="279"/>
      <c r="N530" s="279"/>
      <c r="O530" s="279"/>
      <c r="P530" s="279"/>
      <c r="Q530" s="279"/>
    </row>
    <row r="531" spans="1:17" s="188" customFormat="1" hidden="1" outlineLevel="2">
      <c r="A531" s="184"/>
      <c r="B531" s="217"/>
      <c r="C531" s="186"/>
      <c r="D531" s="187"/>
      <c r="E531" s="182" t="str">
        <f>Index!E$85</f>
        <v>CPIH index (PR19FD) - FYA - inflate from FYA 2017-18</v>
      </c>
      <c r="F531" s="182">
        <f>Index!F$85</f>
        <v>0</v>
      </c>
      <c r="G531" s="182" t="str">
        <f>Index!G$85</f>
        <v>Factor</v>
      </c>
      <c r="H531" s="182">
        <f>Index!H$85</f>
        <v>0</v>
      </c>
      <c r="I531" s="182">
        <f>Index!I$85</f>
        <v>0</v>
      </c>
      <c r="J531" s="182">
        <f>Index!J$85</f>
        <v>1</v>
      </c>
      <c r="K531" s="182">
        <f>Index!K$85</f>
        <v>1.0212697905005599</v>
      </c>
      <c r="L531" s="182">
        <f>Index!L$85</f>
        <v>1.0416029201511179</v>
      </c>
      <c r="M531" s="182">
        <f>Index!M$85</f>
        <v>1.0622616980779827</v>
      </c>
      <c r="N531" s="182">
        <f>Index!N$85</f>
        <v>1.0835515290872799</v>
      </c>
      <c r="O531" s="182">
        <f>Index!O$85</f>
        <v>1.1060365794841869</v>
      </c>
      <c r="P531" s="182">
        <f>Index!P$85</f>
        <v>1.1292633476533553</v>
      </c>
      <c r="Q531" s="182">
        <f>Index!Q$85</f>
        <v>1.1529778779540774</v>
      </c>
    </row>
    <row r="532" spans="1:17" hidden="1" outlineLevel="2">
      <c r="F532" s="84"/>
      <c r="G532" s="84"/>
      <c r="H532" s="84"/>
      <c r="I532" s="84"/>
      <c r="J532" s="84"/>
      <c r="K532" s="84"/>
      <c r="L532" s="84"/>
      <c r="M532" s="84"/>
      <c r="N532" s="84"/>
      <c r="O532" s="84"/>
      <c r="P532" s="84"/>
      <c r="Q532" s="84"/>
    </row>
    <row r="533" spans="1:17" s="118" customFormat="1" hidden="1" outlineLevel="2">
      <c r="A533" s="387"/>
      <c r="B533" s="270"/>
      <c r="C533" s="271"/>
      <c r="D533" s="272"/>
      <c r="E533" s="117" t="s">
        <v>689</v>
      </c>
      <c r="F533" s="117"/>
      <c r="G533" s="117" t="s">
        <v>170</v>
      </c>
      <c r="H533" s="117"/>
      <c r="I533" s="117"/>
      <c r="J533" s="117">
        <f t="shared" ref="J533:Q533" si="342" xml:space="preserve"> J529 / J531</f>
        <v>0</v>
      </c>
      <c r="K533" s="117">
        <f t="shared" si="342"/>
        <v>0</v>
      </c>
      <c r="L533" s="117">
        <f t="shared" si="342"/>
        <v>0</v>
      </c>
      <c r="M533" s="117">
        <f t="shared" si="342"/>
        <v>0</v>
      </c>
      <c r="N533" s="117">
        <f t="shared" si="342"/>
        <v>0</v>
      </c>
      <c r="O533" s="117">
        <f t="shared" si="342"/>
        <v>0</v>
      </c>
      <c r="P533" s="117">
        <f t="shared" si="342"/>
        <v>0</v>
      </c>
      <c r="Q533" s="117">
        <f t="shared" si="342"/>
        <v>0</v>
      </c>
    </row>
    <row r="534" spans="1:17" hidden="1" outlineLevel="2">
      <c r="E534" s="84" t="s">
        <v>690</v>
      </c>
      <c r="F534" s="84"/>
      <c r="G534" s="84" t="s">
        <v>170</v>
      </c>
      <c r="H534" s="84"/>
      <c r="I534" s="84"/>
      <c r="J534" s="84">
        <f t="shared" ref="J534:Q534" si="343" xml:space="preserve"> J525 / J531</f>
        <v>0</v>
      </c>
      <c r="K534" s="84">
        <f t="shared" si="343"/>
        <v>0</v>
      </c>
      <c r="L534" s="84">
        <f t="shared" si="343"/>
        <v>0</v>
      </c>
      <c r="M534" s="84">
        <f t="shared" si="343"/>
        <v>0</v>
      </c>
      <c r="N534" s="84">
        <f t="shared" si="343"/>
        <v>0</v>
      </c>
      <c r="O534" s="84">
        <f t="shared" si="343"/>
        <v>0</v>
      </c>
      <c r="P534" s="84">
        <f t="shared" si="343"/>
        <v>0</v>
      </c>
      <c r="Q534" s="84">
        <f t="shared" si="343"/>
        <v>0</v>
      </c>
    </row>
    <row r="535" spans="1:17" hidden="1" outlineLevel="2">
      <c r="E535" s="84" t="s">
        <v>691</v>
      </c>
      <c r="F535" s="84"/>
      <c r="G535" s="84" t="s">
        <v>170</v>
      </c>
      <c r="H535" s="84"/>
      <c r="I535" s="84"/>
      <c r="J535" s="84">
        <f t="shared" ref="J535:Q535" si="344" xml:space="preserve"> J526 / J531</f>
        <v>0</v>
      </c>
      <c r="K535" s="84">
        <f t="shared" si="344"/>
        <v>0</v>
      </c>
      <c r="L535" s="84">
        <f t="shared" si="344"/>
        <v>0</v>
      </c>
      <c r="M535" s="84">
        <f t="shared" si="344"/>
        <v>0</v>
      </c>
      <c r="N535" s="84">
        <f t="shared" si="344"/>
        <v>0</v>
      </c>
      <c r="O535" s="84">
        <f t="shared" si="344"/>
        <v>0</v>
      </c>
      <c r="P535" s="84">
        <f t="shared" si="344"/>
        <v>0</v>
      </c>
      <c r="Q535" s="84">
        <f t="shared" si="344"/>
        <v>0</v>
      </c>
    </row>
    <row r="536" spans="1:17" hidden="1" outlineLevel="2">
      <c r="E536" s="84" t="s">
        <v>692</v>
      </c>
      <c r="F536" s="84"/>
      <c r="G536" s="84" t="s">
        <v>170</v>
      </c>
      <c r="H536" s="84"/>
      <c r="I536" s="84"/>
      <c r="J536" s="84">
        <f t="shared" ref="J536:Q536" si="345" xml:space="preserve"> J527 / J531</f>
        <v>0</v>
      </c>
      <c r="K536" s="84">
        <f t="shared" si="345"/>
        <v>0</v>
      </c>
      <c r="L536" s="84">
        <f t="shared" si="345"/>
        <v>0</v>
      </c>
      <c r="M536" s="84">
        <f t="shared" si="345"/>
        <v>0</v>
      </c>
      <c r="N536" s="84">
        <f t="shared" si="345"/>
        <v>0</v>
      </c>
      <c r="O536" s="84">
        <f t="shared" si="345"/>
        <v>0</v>
      </c>
      <c r="P536" s="84">
        <f t="shared" si="345"/>
        <v>0</v>
      </c>
      <c r="Q536" s="84">
        <f t="shared" si="345"/>
        <v>0</v>
      </c>
    </row>
    <row r="537" spans="1:17" hidden="1" outlineLevel="2">
      <c r="F537" s="84"/>
      <c r="G537" s="84"/>
      <c r="H537" s="84"/>
      <c r="I537" s="84"/>
      <c r="J537" s="84"/>
      <c r="K537" s="84"/>
      <c r="L537" s="84"/>
      <c r="M537" s="84"/>
      <c r="N537" s="84"/>
      <c r="O537" s="84"/>
      <c r="P537" s="84"/>
      <c r="Q537" s="84"/>
    </row>
    <row r="538" spans="1:17" hidden="1" outlineLevel="2">
      <c r="E538" s="84" t="str">
        <f t="shared" ref="E538:Q538" si="346" xml:space="preserve"> E534</f>
        <v>RCV CPI(H) + RPI wedge bf balance BEG - BR - real</v>
      </c>
      <c r="F538" s="84">
        <f t="shared" si="346"/>
        <v>0</v>
      </c>
      <c r="G538" s="84" t="str">
        <f t="shared" si="346"/>
        <v>£m</v>
      </c>
      <c r="H538" s="84">
        <f t="shared" si="346"/>
        <v>0</v>
      </c>
      <c r="I538" s="84">
        <f t="shared" si="346"/>
        <v>0</v>
      </c>
      <c r="J538" s="84">
        <f t="shared" si="346"/>
        <v>0</v>
      </c>
      <c r="K538" s="84">
        <f t="shared" si="346"/>
        <v>0</v>
      </c>
      <c r="L538" s="84">
        <f t="shared" si="346"/>
        <v>0</v>
      </c>
      <c r="M538" s="84">
        <f t="shared" si="346"/>
        <v>0</v>
      </c>
      <c r="N538" s="84">
        <f t="shared" si="346"/>
        <v>0</v>
      </c>
      <c r="O538" s="84">
        <f t="shared" si="346"/>
        <v>0</v>
      </c>
      <c r="P538" s="84">
        <f t="shared" si="346"/>
        <v>0</v>
      </c>
      <c r="Q538" s="84">
        <f t="shared" si="346"/>
        <v>0</v>
      </c>
    </row>
    <row r="539" spans="1:17" hidden="1" outlineLevel="2">
      <c r="D539" s="83" t="s">
        <v>565</v>
      </c>
      <c r="E539" s="84" t="str">
        <f t="shared" ref="E539:Q539" si="347" xml:space="preserve"> E535</f>
        <v>Indexation on RCV - CPI(H) + RPI wedge bf balance - BR - real</v>
      </c>
      <c r="F539" s="84">
        <f t="shared" si="347"/>
        <v>0</v>
      </c>
      <c r="G539" s="84" t="str">
        <f t="shared" si="347"/>
        <v>£m</v>
      </c>
      <c r="H539" s="84">
        <f t="shared" si="347"/>
        <v>0</v>
      </c>
      <c r="I539" s="84">
        <f t="shared" si="347"/>
        <v>0</v>
      </c>
      <c r="J539" s="84">
        <f t="shared" si="347"/>
        <v>0</v>
      </c>
      <c r="K539" s="84">
        <f t="shared" si="347"/>
        <v>0</v>
      </c>
      <c r="L539" s="84">
        <f t="shared" si="347"/>
        <v>0</v>
      </c>
      <c r="M539" s="84">
        <f t="shared" si="347"/>
        <v>0</v>
      </c>
      <c r="N539" s="84">
        <f t="shared" si="347"/>
        <v>0</v>
      </c>
      <c r="O539" s="84">
        <f t="shared" si="347"/>
        <v>0</v>
      </c>
      <c r="P539" s="84">
        <f t="shared" si="347"/>
        <v>0</v>
      </c>
      <c r="Q539" s="84">
        <f t="shared" si="347"/>
        <v>0</v>
      </c>
    </row>
    <row r="540" spans="1:17" hidden="1" outlineLevel="2">
      <c r="E540" s="212" t="s">
        <v>693</v>
      </c>
      <c r="F540" s="212"/>
      <c r="G540" s="212" t="s">
        <v>170</v>
      </c>
      <c r="H540" s="212"/>
      <c r="I540" s="212"/>
      <c r="J540" s="212">
        <f t="shared" ref="J540:Q540" si="348" xml:space="preserve"> SUM(J538:J539)</f>
        <v>0</v>
      </c>
      <c r="K540" s="212">
        <f t="shared" si="348"/>
        <v>0</v>
      </c>
      <c r="L540" s="212">
        <f t="shared" si="348"/>
        <v>0</v>
      </c>
      <c r="M540" s="212">
        <f t="shared" si="348"/>
        <v>0</v>
      </c>
      <c r="N540" s="212">
        <f t="shared" si="348"/>
        <v>0</v>
      </c>
      <c r="O540" s="212">
        <f t="shared" si="348"/>
        <v>0</v>
      </c>
      <c r="P540" s="212">
        <f t="shared" si="348"/>
        <v>0</v>
      </c>
      <c r="Q540" s="212">
        <f t="shared" si="348"/>
        <v>0</v>
      </c>
    </row>
    <row r="541" spans="1:17" hidden="1" outlineLevel="2">
      <c r="F541" s="84"/>
      <c r="G541" s="84"/>
      <c r="H541" s="84"/>
      <c r="I541" s="84"/>
      <c r="J541" s="84"/>
      <c r="K541" s="84"/>
      <c r="L541" s="84"/>
      <c r="M541" s="84"/>
      <c r="N541" s="84"/>
      <c r="O541" s="84"/>
      <c r="P541" s="84"/>
      <c r="Q541" s="84"/>
    </row>
    <row r="542" spans="1:17" s="315" customFormat="1" hidden="1" outlineLevel="2">
      <c r="A542" s="311"/>
      <c r="B542" s="312"/>
      <c r="C542" s="313"/>
      <c r="D542" s="251"/>
      <c r="E542" s="314" t="str">
        <f t="shared" ref="E542:Q542" si="349" xml:space="preserve"> E540</f>
        <v>Opening RCV (RPI inflated RCV) - BR - real</v>
      </c>
      <c r="F542" s="314">
        <f t="shared" si="349"/>
        <v>0</v>
      </c>
      <c r="G542" s="314" t="str">
        <f t="shared" si="349"/>
        <v>£m</v>
      </c>
      <c r="H542" s="314">
        <f t="shared" si="349"/>
        <v>0</v>
      </c>
      <c r="I542" s="314">
        <f t="shared" si="349"/>
        <v>0</v>
      </c>
      <c r="J542" s="314">
        <f t="shared" si="349"/>
        <v>0</v>
      </c>
      <c r="K542" s="314">
        <f t="shared" si="349"/>
        <v>0</v>
      </c>
      <c r="L542" s="314">
        <f t="shared" si="349"/>
        <v>0</v>
      </c>
      <c r="M542" s="314">
        <f t="shared" si="349"/>
        <v>0</v>
      </c>
      <c r="N542" s="314">
        <f t="shared" si="349"/>
        <v>0</v>
      </c>
      <c r="O542" s="314">
        <f t="shared" si="349"/>
        <v>0</v>
      </c>
      <c r="P542" s="314">
        <f t="shared" si="349"/>
        <v>0</v>
      </c>
      <c r="Q542" s="314">
        <f t="shared" si="349"/>
        <v>0</v>
      </c>
    </row>
    <row r="543" spans="1:17" s="315" customFormat="1" hidden="1" outlineLevel="2">
      <c r="A543" s="311"/>
      <c r="B543" s="312"/>
      <c r="C543" s="313"/>
      <c r="D543" s="251" t="s">
        <v>473</v>
      </c>
      <c r="E543" s="314" t="str">
        <f t="shared" ref="E543:Q543" si="350" xml:space="preserve"> E536</f>
        <v>RCV - CPI(H) + RPI wedge bf depreciation - BR - real</v>
      </c>
      <c r="F543" s="314">
        <f t="shared" si="350"/>
        <v>0</v>
      </c>
      <c r="G543" s="314" t="str">
        <f t="shared" si="350"/>
        <v>£m</v>
      </c>
      <c r="H543" s="314">
        <f t="shared" si="350"/>
        <v>0</v>
      </c>
      <c r="I543" s="314">
        <f t="shared" si="350"/>
        <v>0</v>
      </c>
      <c r="J543" s="314">
        <f t="shared" si="350"/>
        <v>0</v>
      </c>
      <c r="K543" s="314">
        <f t="shared" si="350"/>
        <v>0</v>
      </c>
      <c r="L543" s="314">
        <f t="shared" si="350"/>
        <v>0</v>
      </c>
      <c r="M543" s="314">
        <f t="shared" si="350"/>
        <v>0</v>
      </c>
      <c r="N543" s="314">
        <f t="shared" si="350"/>
        <v>0</v>
      </c>
      <c r="O543" s="314">
        <f t="shared" si="350"/>
        <v>0</v>
      </c>
      <c r="P543" s="314">
        <f t="shared" si="350"/>
        <v>0</v>
      </c>
      <c r="Q543" s="314">
        <f t="shared" si="350"/>
        <v>0</v>
      </c>
    </row>
    <row r="544" spans="1:17" s="315" customFormat="1" hidden="1" outlineLevel="2">
      <c r="A544" s="311"/>
      <c r="B544" s="312"/>
      <c r="C544" s="313"/>
      <c r="D544" s="251"/>
      <c r="E544" s="317" t="s">
        <v>694</v>
      </c>
      <c r="F544" s="317"/>
      <c r="G544" s="317" t="s">
        <v>170</v>
      </c>
      <c r="H544" s="317"/>
      <c r="I544" s="317"/>
      <c r="J544" s="317">
        <f t="shared" ref="J544:Q544" si="351" xml:space="preserve"> J542 - J543</f>
        <v>0</v>
      </c>
      <c r="K544" s="317">
        <f t="shared" si="351"/>
        <v>0</v>
      </c>
      <c r="L544" s="317">
        <f t="shared" si="351"/>
        <v>0</v>
      </c>
      <c r="M544" s="317">
        <f t="shared" si="351"/>
        <v>0</v>
      </c>
      <c r="N544" s="317">
        <f t="shared" si="351"/>
        <v>0</v>
      </c>
      <c r="O544" s="317">
        <f t="shared" si="351"/>
        <v>0</v>
      </c>
      <c r="P544" s="317">
        <f t="shared" si="351"/>
        <v>0</v>
      </c>
      <c r="Q544" s="317">
        <f t="shared" si="351"/>
        <v>0</v>
      </c>
    </row>
    <row r="545" spans="1:17" s="92" customFormat="1" hidden="1" outlineLevel="2">
      <c r="A545" s="11"/>
      <c r="B545" s="12"/>
      <c r="C545" s="13"/>
      <c r="D545" s="14"/>
      <c r="E545" s="91"/>
      <c r="G545" s="93"/>
    </row>
    <row r="546" spans="1:17" s="92" customFormat="1" hidden="1" outlineLevel="2">
      <c r="A546" s="11"/>
      <c r="B546" s="12"/>
      <c r="C546" s="13"/>
      <c r="D546" s="115"/>
      <c r="E546" s="91" t="str">
        <f t="shared" ref="E546:Q546" si="352" xml:space="preserve"> E540</f>
        <v>Opening RCV (RPI inflated RCV) - BR - real</v>
      </c>
      <c r="F546" s="91">
        <f t="shared" si="352"/>
        <v>0</v>
      </c>
      <c r="G546" s="91" t="str">
        <f t="shared" si="352"/>
        <v>£m</v>
      </c>
      <c r="H546" s="91">
        <f t="shared" si="352"/>
        <v>0</v>
      </c>
      <c r="I546" s="91">
        <f t="shared" si="352"/>
        <v>0</v>
      </c>
      <c r="J546" s="91">
        <f t="shared" si="352"/>
        <v>0</v>
      </c>
      <c r="K546" s="91">
        <f t="shared" si="352"/>
        <v>0</v>
      </c>
      <c r="L546" s="91">
        <f t="shared" si="352"/>
        <v>0</v>
      </c>
      <c r="M546" s="91">
        <f t="shared" si="352"/>
        <v>0</v>
      </c>
      <c r="N546" s="91">
        <f t="shared" si="352"/>
        <v>0</v>
      </c>
      <c r="O546" s="91">
        <f t="shared" si="352"/>
        <v>0</v>
      </c>
      <c r="P546" s="91">
        <f t="shared" si="352"/>
        <v>0</v>
      </c>
      <c r="Q546" s="91">
        <f t="shared" si="352"/>
        <v>0</v>
      </c>
    </row>
    <row r="547" spans="1:17" s="92" customFormat="1" hidden="1" outlineLevel="2">
      <c r="A547" s="11"/>
      <c r="B547" s="12"/>
      <c r="C547" s="13"/>
      <c r="D547" s="115"/>
      <c r="E547" s="91" t="str">
        <f t="shared" ref="E547:Q547" si="353" xml:space="preserve"> E544</f>
        <v>Closing RCV (RPI inflated RCV) - BR - real</v>
      </c>
      <c r="F547" s="91">
        <f t="shared" si="353"/>
        <v>0</v>
      </c>
      <c r="G547" s="91" t="str">
        <f t="shared" si="353"/>
        <v>£m</v>
      </c>
      <c r="H547" s="91">
        <f t="shared" si="353"/>
        <v>0</v>
      </c>
      <c r="I547" s="91">
        <f t="shared" si="353"/>
        <v>0</v>
      </c>
      <c r="J547" s="91">
        <f t="shared" si="353"/>
        <v>0</v>
      </c>
      <c r="K547" s="91">
        <f t="shared" si="353"/>
        <v>0</v>
      </c>
      <c r="L547" s="91">
        <f t="shared" si="353"/>
        <v>0</v>
      </c>
      <c r="M547" s="91">
        <f t="shared" si="353"/>
        <v>0</v>
      </c>
      <c r="N547" s="91">
        <f t="shared" si="353"/>
        <v>0</v>
      </c>
      <c r="O547" s="91">
        <f t="shared" si="353"/>
        <v>0</v>
      </c>
      <c r="P547" s="91">
        <f t="shared" si="353"/>
        <v>0</v>
      </c>
      <c r="Q547" s="91">
        <f t="shared" si="353"/>
        <v>0</v>
      </c>
    </row>
    <row r="548" spans="1:17" s="315" customFormat="1" hidden="1" outlineLevel="2">
      <c r="A548" s="311"/>
      <c r="B548" s="312"/>
      <c r="C548" s="313"/>
      <c r="D548" s="251"/>
      <c r="E548" s="317" t="s">
        <v>695</v>
      </c>
      <c r="F548" s="317"/>
      <c r="G548" s="317" t="s">
        <v>170</v>
      </c>
      <c r="H548" s="317"/>
      <c r="I548" s="317"/>
      <c r="J548" s="317">
        <f t="shared" ref="J548:Q548" si="354" xml:space="preserve"> AVERAGE(J546:J547)</f>
        <v>0</v>
      </c>
      <c r="K548" s="317">
        <f t="shared" si="354"/>
        <v>0</v>
      </c>
      <c r="L548" s="317">
        <f t="shared" si="354"/>
        <v>0</v>
      </c>
      <c r="M548" s="317">
        <f t="shared" si="354"/>
        <v>0</v>
      </c>
      <c r="N548" s="317">
        <f t="shared" si="354"/>
        <v>0</v>
      </c>
      <c r="O548" s="317">
        <f t="shared" si="354"/>
        <v>0</v>
      </c>
      <c r="P548" s="317">
        <f t="shared" si="354"/>
        <v>0</v>
      </c>
      <c r="Q548" s="317">
        <f t="shared" si="354"/>
        <v>0</v>
      </c>
    </row>
    <row r="549" spans="1:17" hidden="1" outlineLevel="2">
      <c r="F549" s="84"/>
      <c r="G549" s="84"/>
      <c r="H549" s="84"/>
      <c r="I549" s="84"/>
      <c r="J549" s="84"/>
      <c r="K549" s="84"/>
      <c r="L549" s="84"/>
      <c r="M549" s="84"/>
      <c r="N549" s="84"/>
      <c r="O549" s="84"/>
      <c r="P549" s="84"/>
      <c r="Q549" s="84"/>
    </row>
    <row r="550" spans="1:17" hidden="1" outlineLevel="2">
      <c r="C550" s="86" t="s">
        <v>372</v>
      </c>
      <c r="F550" s="84"/>
      <c r="G550" s="84"/>
      <c r="H550" s="84"/>
      <c r="I550" s="84"/>
      <c r="J550" s="84"/>
      <c r="K550" s="84"/>
      <c r="L550" s="84"/>
      <c r="M550" s="84"/>
      <c r="N550" s="84"/>
      <c r="O550" s="84"/>
      <c r="P550" s="84"/>
      <c r="Q550" s="84"/>
    </row>
    <row r="551" spans="1:17" hidden="1" outlineLevel="2">
      <c r="E551" s="84" t="str">
        <f t="shared" ref="E551:Q551" si="355" xml:space="preserve"> E544</f>
        <v>Closing RCV (RPI inflated RCV) - BR - real</v>
      </c>
      <c r="F551" s="84">
        <f t="shared" si="355"/>
        <v>0</v>
      </c>
      <c r="G551" s="84" t="str">
        <f t="shared" si="355"/>
        <v>£m</v>
      </c>
      <c r="H551" s="84">
        <f t="shared" si="355"/>
        <v>0</v>
      </c>
      <c r="I551" s="84">
        <f t="shared" si="355"/>
        <v>0</v>
      </c>
      <c r="J551" s="84">
        <f t="shared" si="355"/>
        <v>0</v>
      </c>
      <c r="K551" s="84">
        <f t="shared" si="355"/>
        <v>0</v>
      </c>
      <c r="L551" s="84">
        <f t="shared" si="355"/>
        <v>0</v>
      </c>
      <c r="M551" s="84">
        <f t="shared" si="355"/>
        <v>0</v>
      </c>
      <c r="N551" s="84">
        <f t="shared" si="355"/>
        <v>0</v>
      </c>
      <c r="O551" s="84">
        <f t="shared" si="355"/>
        <v>0</v>
      </c>
      <c r="P551" s="84">
        <f t="shared" si="355"/>
        <v>0</v>
      </c>
      <c r="Q551" s="84">
        <f t="shared" si="355"/>
        <v>0</v>
      </c>
    </row>
    <row r="552" spans="1:17" s="188" customFormat="1" hidden="1" outlineLevel="2">
      <c r="A552" s="184"/>
      <c r="B552" s="219"/>
      <c r="C552" s="186"/>
      <c r="D552" s="187"/>
      <c r="E552" s="182" t="str">
        <f xml:space="preserve"> Inp!E$159</f>
        <v>RCV CPI(H) + RPI wedge bf balance - BR - real</v>
      </c>
      <c r="F552" s="182">
        <f xml:space="preserve"> Inp!F$159</f>
        <v>0</v>
      </c>
      <c r="G552" s="182" t="str">
        <f xml:space="preserve"> Inp!G$159</f>
        <v>£m</v>
      </c>
      <c r="H552" s="182">
        <f xml:space="preserve"> Inp!H$159</f>
        <v>0</v>
      </c>
      <c r="I552" s="182">
        <f xml:space="preserve"> Inp!I$159</f>
        <v>0</v>
      </c>
      <c r="J552" s="182">
        <f xml:space="preserve"> Inp!J$159</f>
        <v>0</v>
      </c>
      <c r="K552" s="182">
        <f xml:space="preserve"> Inp!K$159</f>
        <v>0</v>
      </c>
      <c r="L552" s="182">
        <f xml:space="preserve"> Inp!L$159</f>
        <v>0</v>
      </c>
      <c r="M552" s="182">
        <f xml:space="preserve"> Inp!M$159</f>
        <v>0</v>
      </c>
      <c r="N552" s="182">
        <f xml:space="preserve"> Inp!N$159</f>
        <v>0</v>
      </c>
      <c r="O552" s="182">
        <f xml:space="preserve"> Inp!O$159</f>
        <v>0</v>
      </c>
      <c r="P552" s="182">
        <f xml:space="preserve"> Inp!P$159</f>
        <v>0</v>
      </c>
      <c r="Q552" s="182">
        <f xml:space="preserve"> Inp!Q$159</f>
        <v>0</v>
      </c>
    </row>
    <row r="553" spans="1:17" s="225" customFormat="1" hidden="1" outlineLevel="2">
      <c r="A553" s="220"/>
      <c r="B553" s="221"/>
      <c r="C553" s="222"/>
      <c r="D553" s="223"/>
      <c r="E553" s="224" t="s">
        <v>696</v>
      </c>
      <c r="G553" s="225" t="s">
        <v>570</v>
      </c>
      <c r="H553" s="248">
        <f xml:space="preserve"> SUM(J553:Q553)</f>
        <v>0</v>
      </c>
      <c r="I553" s="197"/>
      <c r="J553" s="225">
        <f t="shared" ref="J553:Q553" si="356" xml:space="preserve"> IF(ROUND(J551,3) = ROUND(J552,3), 0, 1)</f>
        <v>0</v>
      </c>
      <c r="K553" s="225">
        <f t="shared" si="356"/>
        <v>0</v>
      </c>
      <c r="L553" s="225">
        <f t="shared" si="356"/>
        <v>0</v>
      </c>
      <c r="M553" s="225">
        <f t="shared" si="356"/>
        <v>0</v>
      </c>
      <c r="N553" s="225">
        <f t="shared" si="356"/>
        <v>0</v>
      </c>
      <c r="O553" s="225">
        <f t="shared" si="356"/>
        <v>0</v>
      </c>
      <c r="P553" s="225">
        <f t="shared" si="356"/>
        <v>0</v>
      </c>
      <c r="Q553" s="225">
        <f t="shared" si="356"/>
        <v>0</v>
      </c>
    </row>
    <row r="554" spans="1:17" s="149" customFormat="1" hidden="1" outlineLevel="2">
      <c r="A554" s="144"/>
      <c r="B554" s="145"/>
      <c r="C554" s="146"/>
      <c r="D554" s="218"/>
      <c r="E554" s="148"/>
      <c r="G554" s="150"/>
    </row>
    <row r="555" spans="1:17" s="188" customFormat="1" hidden="1" outlineLevel="2">
      <c r="A555" s="184"/>
      <c r="B555" s="217"/>
      <c r="C555" s="186"/>
      <c r="D555" s="187"/>
      <c r="E555" s="182"/>
      <c r="F555" s="182"/>
      <c r="G555" s="182"/>
      <c r="H555" s="182"/>
      <c r="I555" s="182"/>
      <c r="J555" s="182"/>
      <c r="K555" s="182"/>
      <c r="L555" s="182"/>
      <c r="M555" s="182"/>
      <c r="N555" s="182"/>
      <c r="O555" s="182"/>
      <c r="P555" s="182"/>
      <c r="Q555" s="182"/>
    </row>
    <row r="556" spans="1:17" s="149" customFormat="1" hidden="1" outlineLevel="1">
      <c r="A556" s="144"/>
      <c r="B556" s="145"/>
      <c r="C556" s="146"/>
      <c r="D556" s="147"/>
      <c r="E556" s="148"/>
      <c r="G556" s="150"/>
    </row>
    <row r="557" spans="1:17" s="92" customFormat="1" hidden="1" outlineLevel="1" collapsed="1">
      <c r="A557" s="11"/>
      <c r="B557" s="12" t="s">
        <v>571</v>
      </c>
      <c r="C557" s="13"/>
      <c r="D557" s="14"/>
      <c r="E557" s="91"/>
      <c r="G557" s="93"/>
    </row>
    <row r="558" spans="1:17" s="92" customFormat="1" hidden="1" outlineLevel="2">
      <c r="A558" s="11"/>
      <c r="B558" s="12"/>
      <c r="C558" s="13"/>
      <c r="D558" s="115"/>
      <c r="E558" s="91"/>
      <c r="G558" s="93"/>
    </row>
    <row r="559" spans="1:17" s="157" customFormat="1" hidden="1" outlineLevel="2">
      <c r="A559" s="152"/>
      <c r="B559" s="153"/>
      <c r="C559" s="154"/>
      <c r="D559" s="155"/>
      <c r="E559" s="156" t="str">
        <f>Inp!E$160</f>
        <v>RCV CPI(H) bf balance BEG - BR - nominal</v>
      </c>
      <c r="F559" s="156">
        <f>Inp!F$160</f>
        <v>0</v>
      </c>
      <c r="G559" s="156" t="str">
        <f>Inp!G$160</f>
        <v>£m</v>
      </c>
      <c r="H559" s="156">
        <f>Inp!H$160</f>
        <v>0</v>
      </c>
      <c r="I559" s="156">
        <f>Inp!I$160</f>
        <v>0</v>
      </c>
      <c r="J559" s="156">
        <f>Inp!J$160</f>
        <v>0</v>
      </c>
      <c r="K559" s="156">
        <f>Inp!K$160</f>
        <v>0</v>
      </c>
      <c r="L559" s="156">
        <f>Inp!L$160</f>
        <v>0</v>
      </c>
      <c r="M559" s="156">
        <f>Inp!M$160</f>
        <v>0</v>
      </c>
      <c r="N559" s="156">
        <f>Inp!N$160</f>
        <v>0</v>
      </c>
      <c r="O559" s="156">
        <f>Inp!O$160</f>
        <v>0</v>
      </c>
      <c r="P559" s="156">
        <f>Inp!P$160</f>
        <v>0</v>
      </c>
      <c r="Q559" s="156">
        <f>Inp!Q$160</f>
        <v>0</v>
      </c>
    </row>
    <row r="560" spans="1:17" s="162" customFormat="1" hidden="1" outlineLevel="2">
      <c r="A560" s="158"/>
      <c r="B560" s="159"/>
      <c r="C560" s="160"/>
      <c r="D560" s="161"/>
      <c r="E560" s="156" t="str">
        <f>Inp!E$161</f>
        <v>Indexation on RCV - CPI(H) bf balance - BR - nominal</v>
      </c>
      <c r="F560" s="156">
        <f>Inp!F$161</f>
        <v>0</v>
      </c>
      <c r="G560" s="156" t="str">
        <f>Inp!G$161</f>
        <v>£m</v>
      </c>
      <c r="H560" s="156">
        <f>Inp!H$161</f>
        <v>0</v>
      </c>
      <c r="I560" s="156">
        <f>Inp!I$161</f>
        <v>0</v>
      </c>
      <c r="J560" s="156">
        <f>Inp!J$161</f>
        <v>0</v>
      </c>
      <c r="K560" s="156">
        <f>Inp!K$161</f>
        <v>0</v>
      </c>
      <c r="L560" s="156">
        <f>Inp!L$161</f>
        <v>0</v>
      </c>
      <c r="M560" s="156">
        <f>Inp!M$161</f>
        <v>0</v>
      </c>
      <c r="N560" s="156">
        <f>Inp!N$161</f>
        <v>0</v>
      </c>
      <c r="O560" s="156">
        <f>Inp!O$161</f>
        <v>0</v>
      </c>
      <c r="P560" s="156">
        <f>Inp!P$161</f>
        <v>0</v>
      </c>
      <c r="Q560" s="156">
        <f>Inp!Q$161</f>
        <v>0</v>
      </c>
    </row>
    <row r="561" spans="1:17" s="162" customFormat="1" hidden="1" outlineLevel="2">
      <c r="A561" s="158"/>
      <c r="B561" s="159"/>
      <c r="C561" s="160"/>
      <c r="D561" s="161"/>
      <c r="E561" s="156" t="str">
        <f>Inp!E$163</f>
        <v>Indexation on RCV other adjustments balance BEG - BR - nominal</v>
      </c>
      <c r="F561" s="156">
        <f>Inp!F$163</f>
        <v>0</v>
      </c>
      <c r="G561" s="156" t="str">
        <f>Inp!G$163</f>
        <v>£m</v>
      </c>
      <c r="H561" s="156">
        <f>Inp!H$163</f>
        <v>0</v>
      </c>
      <c r="I561" s="156">
        <f>Inp!I$163</f>
        <v>0</v>
      </c>
      <c r="J561" s="156">
        <f>Inp!J$163</f>
        <v>0</v>
      </c>
      <c r="K561" s="156">
        <f>Inp!K$163</f>
        <v>0</v>
      </c>
      <c r="L561" s="156">
        <f>Inp!L$163</f>
        <v>0</v>
      </c>
      <c r="M561" s="156">
        <f>Inp!M$163</f>
        <v>0</v>
      </c>
      <c r="N561" s="156">
        <f>Inp!N$163</f>
        <v>0</v>
      </c>
      <c r="O561" s="156">
        <f>Inp!O$163</f>
        <v>0</v>
      </c>
      <c r="P561" s="156">
        <f>Inp!P$163</f>
        <v>0</v>
      </c>
      <c r="Q561" s="156">
        <f>Inp!Q$163</f>
        <v>0</v>
      </c>
    </row>
    <row r="562" spans="1:17" s="162" customFormat="1" hidden="1" outlineLevel="2">
      <c r="A562" s="158"/>
      <c r="B562" s="159"/>
      <c r="C562" s="160"/>
      <c r="D562" s="161"/>
      <c r="E562" s="156" t="str">
        <f>Inp!E$164</f>
        <v>RCV - CPI(H) bf depreciation - BR - nominal</v>
      </c>
      <c r="F562" s="156">
        <f>Inp!F$164</f>
        <v>0</v>
      </c>
      <c r="G562" s="156" t="str">
        <f>Inp!G$164</f>
        <v>£m</v>
      </c>
      <c r="H562" s="156">
        <f>Inp!H$164</f>
        <v>0</v>
      </c>
      <c r="I562" s="156">
        <f>Inp!I$164</f>
        <v>0</v>
      </c>
      <c r="J562" s="156">
        <f>Inp!J$164</f>
        <v>0</v>
      </c>
      <c r="K562" s="156">
        <f>Inp!K$164</f>
        <v>0</v>
      </c>
      <c r="L562" s="156">
        <f>Inp!L$164</f>
        <v>0</v>
      </c>
      <c r="M562" s="156">
        <f>Inp!M$164</f>
        <v>0</v>
      </c>
      <c r="N562" s="156">
        <f>Inp!N$164</f>
        <v>0</v>
      </c>
      <c r="O562" s="156">
        <f>Inp!O$164</f>
        <v>0</v>
      </c>
      <c r="P562" s="156">
        <f>Inp!P$164</f>
        <v>0</v>
      </c>
      <c r="Q562" s="156">
        <f>Inp!Q$164</f>
        <v>0</v>
      </c>
    </row>
    <row r="563" spans="1:17" s="162" customFormat="1" hidden="1" outlineLevel="2">
      <c r="A563" s="158"/>
      <c r="B563" s="159"/>
      <c r="C563" s="160"/>
      <c r="D563" s="161"/>
      <c r="E563" s="156" t="str">
        <f>Inp!E165</f>
        <v>Other adjustments CPI(H) - BR - nominal</v>
      </c>
      <c r="F563" s="156">
        <f>Inp!F165</f>
        <v>0</v>
      </c>
      <c r="G563" s="156" t="str">
        <f>Inp!G165</f>
        <v>£m</v>
      </c>
      <c r="H563" s="156">
        <f>Inp!H165</f>
        <v>0</v>
      </c>
      <c r="I563" s="156">
        <f>Inp!I165</f>
        <v>0</v>
      </c>
      <c r="J563" s="156">
        <f>Inp!J165</f>
        <v>0</v>
      </c>
      <c r="K563" s="156">
        <f>Inp!K165</f>
        <v>0</v>
      </c>
      <c r="L563" s="156">
        <f>Inp!L165</f>
        <v>0</v>
      </c>
      <c r="M563" s="156">
        <f>Inp!M165</f>
        <v>0</v>
      </c>
      <c r="N563" s="156">
        <f>Inp!N165</f>
        <v>0</v>
      </c>
      <c r="O563" s="156">
        <f>Inp!O165</f>
        <v>0</v>
      </c>
      <c r="P563" s="156">
        <f>Inp!P165</f>
        <v>0</v>
      </c>
      <c r="Q563" s="156">
        <f>Inp!Q165</f>
        <v>0</v>
      </c>
    </row>
    <row r="564" spans="1:17" s="260" customFormat="1" hidden="1" outlineLevel="2">
      <c r="A564" s="257"/>
      <c r="B564" s="258"/>
      <c r="C564" s="259"/>
      <c r="D564" s="256"/>
      <c r="E564" s="273" t="str">
        <f>Time!E$39</f>
        <v>Acquisition / initial balance date flag</v>
      </c>
      <c r="F564" s="273">
        <f>Time!F$39</f>
        <v>0</v>
      </c>
      <c r="G564" s="273" t="str">
        <f>Time!G$39</f>
        <v>flag</v>
      </c>
      <c r="H564" s="273">
        <f>Time!H$39</f>
        <v>1</v>
      </c>
      <c r="I564" s="273">
        <f>Time!I$39</f>
        <v>0</v>
      </c>
      <c r="J564" s="273">
        <f>Time!J$39</f>
        <v>0</v>
      </c>
      <c r="K564" s="273">
        <f>Time!K$39</f>
        <v>0</v>
      </c>
      <c r="L564" s="273">
        <f>Time!L$39</f>
        <v>1</v>
      </c>
      <c r="M564" s="273">
        <f>Time!M$39</f>
        <v>0</v>
      </c>
      <c r="N564" s="273">
        <f>Time!N$39</f>
        <v>0</v>
      </c>
      <c r="O564" s="273">
        <f>Time!O$39</f>
        <v>0</v>
      </c>
      <c r="P564" s="273">
        <f>Time!P$39</f>
        <v>0</v>
      </c>
      <c r="Q564" s="273">
        <f>Time!Q$39</f>
        <v>0</v>
      </c>
    </row>
    <row r="565" spans="1:17" s="260" customFormat="1" hidden="1" outlineLevel="2">
      <c r="A565" s="257"/>
      <c r="B565" s="258"/>
      <c r="C565" s="259"/>
      <c r="D565" s="256"/>
      <c r="E565" s="197" t="s">
        <v>697</v>
      </c>
      <c r="F565" s="279"/>
      <c r="G565" s="197" t="s">
        <v>170</v>
      </c>
      <c r="H565" s="279"/>
      <c r="I565" s="279"/>
      <c r="J565" s="279">
        <f t="shared" ref="J565:Q565" si="357" xml:space="preserve"> IF(J564 = 1, K559 * J564, 0)</f>
        <v>0</v>
      </c>
      <c r="K565" s="279">
        <f t="shared" si="357"/>
        <v>0</v>
      </c>
      <c r="L565" s="279">
        <f t="shared" si="357"/>
        <v>0</v>
      </c>
      <c r="M565" s="279">
        <f t="shared" si="357"/>
        <v>0</v>
      </c>
      <c r="N565" s="279">
        <f t="shared" si="357"/>
        <v>0</v>
      </c>
      <c r="O565" s="279">
        <f t="shared" si="357"/>
        <v>0</v>
      </c>
      <c r="P565" s="279">
        <f t="shared" si="357"/>
        <v>0</v>
      </c>
      <c r="Q565" s="279">
        <f t="shared" si="357"/>
        <v>0</v>
      </c>
    </row>
    <row r="566" spans="1:17" hidden="1" outlineLevel="2">
      <c r="F566" s="84"/>
      <c r="G566" s="84"/>
      <c r="H566" s="84"/>
      <c r="I566" s="84"/>
      <c r="J566" s="84"/>
      <c r="K566" s="84"/>
      <c r="L566" s="84"/>
      <c r="M566" s="84"/>
      <c r="N566" s="84"/>
      <c r="O566" s="84"/>
      <c r="P566" s="84"/>
      <c r="Q566" s="84"/>
    </row>
    <row r="567" spans="1:17" s="188" customFormat="1" hidden="1" outlineLevel="2">
      <c r="A567" s="184"/>
      <c r="B567" s="217"/>
      <c r="C567" s="186"/>
      <c r="D567" s="187"/>
      <c r="E567" s="182" t="str">
        <f>Index!E$85</f>
        <v>CPIH index (PR19FD) - FYA - inflate from FYA 2017-18</v>
      </c>
      <c r="F567" s="182">
        <f>Index!F$85</f>
        <v>0</v>
      </c>
      <c r="G567" s="182" t="str">
        <f>Index!G$85</f>
        <v>Factor</v>
      </c>
      <c r="H567" s="182">
        <f>Index!H$85</f>
        <v>0</v>
      </c>
      <c r="I567" s="182">
        <f>Index!I$85</f>
        <v>0</v>
      </c>
      <c r="J567" s="182">
        <f>Index!J$85</f>
        <v>1</v>
      </c>
      <c r="K567" s="182">
        <f>Index!K$85</f>
        <v>1.0212697905005599</v>
      </c>
      <c r="L567" s="182">
        <f>Index!L$85</f>
        <v>1.0416029201511179</v>
      </c>
      <c r="M567" s="182">
        <f>Index!M$85</f>
        <v>1.0622616980779827</v>
      </c>
      <c r="N567" s="182">
        <f>Index!N$85</f>
        <v>1.0835515290872799</v>
      </c>
      <c r="O567" s="182">
        <f>Index!O$85</f>
        <v>1.1060365794841869</v>
      </c>
      <c r="P567" s="182">
        <f>Index!P$85</f>
        <v>1.1292633476533553</v>
      </c>
      <c r="Q567" s="182">
        <f>Index!Q$85</f>
        <v>1.1529778779540774</v>
      </c>
    </row>
    <row r="568" spans="1:17" hidden="1" outlineLevel="2">
      <c r="F568" s="84"/>
      <c r="G568" s="84"/>
      <c r="H568" s="84"/>
      <c r="I568" s="84"/>
      <c r="J568" s="84"/>
      <c r="K568" s="84"/>
      <c r="L568" s="84"/>
      <c r="M568" s="84"/>
      <c r="N568" s="84"/>
      <c r="O568" s="84"/>
      <c r="P568" s="84"/>
      <c r="Q568" s="84"/>
    </row>
    <row r="569" spans="1:17" s="118" customFormat="1" hidden="1" outlineLevel="2">
      <c r="A569" s="387"/>
      <c r="B569" s="270"/>
      <c r="C569" s="271"/>
      <c r="D569" s="272"/>
      <c r="E569" s="280" t="s">
        <v>698</v>
      </c>
      <c r="F569" s="117"/>
      <c r="G569" s="117" t="s">
        <v>170</v>
      </c>
      <c r="H569" s="117"/>
      <c r="I569" s="117"/>
      <c r="J569" s="117">
        <f t="shared" ref="J569:Q569" si="358" xml:space="preserve"> J565 / J567</f>
        <v>0</v>
      </c>
      <c r="K569" s="117">
        <f t="shared" si="358"/>
        <v>0</v>
      </c>
      <c r="L569" s="117">
        <f t="shared" si="358"/>
        <v>0</v>
      </c>
      <c r="M569" s="117">
        <f t="shared" si="358"/>
        <v>0</v>
      </c>
      <c r="N569" s="117">
        <f t="shared" si="358"/>
        <v>0</v>
      </c>
      <c r="O569" s="117">
        <f t="shared" si="358"/>
        <v>0</v>
      </c>
      <c r="P569" s="117">
        <f t="shared" si="358"/>
        <v>0</v>
      </c>
      <c r="Q569" s="117">
        <f t="shared" si="358"/>
        <v>0</v>
      </c>
    </row>
    <row r="570" spans="1:17" hidden="1" outlineLevel="2">
      <c r="E570" s="84" t="s">
        <v>699</v>
      </c>
      <c r="F570" s="84"/>
      <c r="G570" s="84" t="s">
        <v>170</v>
      </c>
      <c r="H570" s="84"/>
      <c r="I570" s="84"/>
      <c r="J570" s="84">
        <f t="shared" ref="J570:Q570" si="359" xml:space="preserve"> J559 / J567</f>
        <v>0</v>
      </c>
      <c r="K570" s="84">
        <f t="shared" si="359"/>
        <v>0</v>
      </c>
      <c r="L570" s="84">
        <f t="shared" si="359"/>
        <v>0</v>
      </c>
      <c r="M570" s="84">
        <f t="shared" si="359"/>
        <v>0</v>
      </c>
      <c r="N570" s="84">
        <f t="shared" si="359"/>
        <v>0</v>
      </c>
      <c r="O570" s="84">
        <f t="shared" si="359"/>
        <v>0</v>
      </c>
      <c r="P570" s="84">
        <f t="shared" si="359"/>
        <v>0</v>
      </c>
      <c r="Q570" s="84">
        <f t="shared" si="359"/>
        <v>0</v>
      </c>
    </row>
    <row r="571" spans="1:17" hidden="1" outlineLevel="2">
      <c r="E571" s="84" t="s">
        <v>700</v>
      </c>
      <c r="F571" s="84"/>
      <c r="G571" s="84" t="s">
        <v>170</v>
      </c>
      <c r="H571" s="84"/>
      <c r="I571" s="84"/>
      <c r="J571" s="84">
        <f t="shared" ref="J571:Q571" si="360" xml:space="preserve"> J560 / J567</f>
        <v>0</v>
      </c>
      <c r="K571" s="84">
        <f t="shared" si="360"/>
        <v>0</v>
      </c>
      <c r="L571" s="84">
        <f t="shared" si="360"/>
        <v>0</v>
      </c>
      <c r="M571" s="84">
        <f t="shared" si="360"/>
        <v>0</v>
      </c>
      <c r="N571" s="84">
        <f t="shared" si="360"/>
        <v>0</v>
      </c>
      <c r="O571" s="84">
        <f t="shared" si="360"/>
        <v>0</v>
      </c>
      <c r="P571" s="84">
        <f t="shared" si="360"/>
        <v>0</v>
      </c>
      <c r="Q571" s="84">
        <f t="shared" si="360"/>
        <v>0</v>
      </c>
    </row>
    <row r="572" spans="1:17" hidden="1" outlineLevel="2">
      <c r="E572" s="84" t="s">
        <v>701</v>
      </c>
      <c r="F572" s="84"/>
      <c r="G572" s="84" t="s">
        <v>170</v>
      </c>
      <c r="H572" s="84"/>
      <c r="I572" s="84"/>
      <c r="J572" s="84">
        <f t="shared" ref="J572:Q572" si="361" xml:space="preserve"> J561 / J567</f>
        <v>0</v>
      </c>
      <c r="K572" s="84">
        <f t="shared" si="361"/>
        <v>0</v>
      </c>
      <c r="L572" s="84">
        <f t="shared" si="361"/>
        <v>0</v>
      </c>
      <c r="M572" s="84">
        <f t="shared" si="361"/>
        <v>0</v>
      </c>
      <c r="N572" s="84">
        <f t="shared" si="361"/>
        <v>0</v>
      </c>
      <c r="O572" s="84">
        <f t="shared" si="361"/>
        <v>0</v>
      </c>
      <c r="P572" s="84">
        <f t="shared" si="361"/>
        <v>0</v>
      </c>
      <c r="Q572" s="84">
        <f t="shared" si="361"/>
        <v>0</v>
      </c>
    </row>
    <row r="573" spans="1:17" hidden="1" outlineLevel="2">
      <c r="E573" s="84" t="s">
        <v>702</v>
      </c>
      <c r="F573" s="84"/>
      <c r="G573" s="84" t="s">
        <v>170</v>
      </c>
      <c r="H573" s="84"/>
      <c r="I573" s="84"/>
      <c r="J573" s="84">
        <f t="shared" ref="J573:Q573" si="362" xml:space="preserve"> J562 / J567</f>
        <v>0</v>
      </c>
      <c r="K573" s="84">
        <f t="shared" si="362"/>
        <v>0</v>
      </c>
      <c r="L573" s="84">
        <f t="shared" si="362"/>
        <v>0</v>
      </c>
      <c r="M573" s="84">
        <f t="shared" si="362"/>
        <v>0</v>
      </c>
      <c r="N573" s="84">
        <f t="shared" si="362"/>
        <v>0</v>
      </c>
      <c r="O573" s="84">
        <f t="shared" si="362"/>
        <v>0</v>
      </c>
      <c r="P573" s="84">
        <f t="shared" si="362"/>
        <v>0</v>
      </c>
      <c r="Q573" s="84">
        <f t="shared" si="362"/>
        <v>0</v>
      </c>
    </row>
    <row r="574" spans="1:17" hidden="1" outlineLevel="2">
      <c r="E574" s="84" t="s">
        <v>703</v>
      </c>
      <c r="F574" s="84"/>
      <c r="G574" s="84" t="s">
        <v>170</v>
      </c>
      <c r="H574" s="84"/>
      <c r="I574" s="84"/>
      <c r="J574" s="84">
        <f t="shared" ref="J574:Q574" si="363" xml:space="preserve"> J563 / J567</f>
        <v>0</v>
      </c>
      <c r="K574" s="84">
        <f t="shared" si="363"/>
        <v>0</v>
      </c>
      <c r="L574" s="84">
        <f t="shared" si="363"/>
        <v>0</v>
      </c>
      <c r="M574" s="84">
        <f t="shared" si="363"/>
        <v>0</v>
      </c>
      <c r="N574" s="84">
        <f t="shared" si="363"/>
        <v>0</v>
      </c>
      <c r="O574" s="84">
        <f t="shared" si="363"/>
        <v>0</v>
      </c>
      <c r="P574" s="84">
        <f t="shared" si="363"/>
        <v>0</v>
      </c>
      <c r="Q574" s="84">
        <f t="shared" si="363"/>
        <v>0</v>
      </c>
    </row>
    <row r="575" spans="1:17" hidden="1" outlineLevel="2">
      <c r="F575" s="84"/>
      <c r="G575" s="84"/>
      <c r="H575" s="84"/>
      <c r="I575" s="84"/>
      <c r="J575" s="84"/>
      <c r="K575" s="84"/>
      <c r="L575" s="84"/>
      <c r="M575" s="84"/>
      <c r="N575" s="84"/>
      <c r="O575" s="84"/>
      <c r="P575" s="84"/>
      <c r="Q575" s="84"/>
    </row>
    <row r="576" spans="1:17" hidden="1" outlineLevel="2">
      <c r="E576" s="84" t="str">
        <f t="shared" ref="E576:Q576" si="364" xml:space="preserve"> E570</f>
        <v>RCV CPI(H) bf balance BEG - BR - real</v>
      </c>
      <c r="F576" s="84">
        <f t="shared" si="364"/>
        <v>0</v>
      </c>
      <c r="G576" s="84" t="str">
        <f t="shared" si="364"/>
        <v>£m</v>
      </c>
      <c r="H576" s="84">
        <f t="shared" si="364"/>
        <v>0</v>
      </c>
      <c r="I576" s="84">
        <f t="shared" si="364"/>
        <v>0</v>
      </c>
      <c r="J576" s="84">
        <f t="shared" si="364"/>
        <v>0</v>
      </c>
      <c r="K576" s="84">
        <f t="shared" si="364"/>
        <v>0</v>
      </c>
      <c r="L576" s="84">
        <f t="shared" si="364"/>
        <v>0</v>
      </c>
      <c r="M576" s="84">
        <f t="shared" si="364"/>
        <v>0</v>
      </c>
      <c r="N576" s="84">
        <f t="shared" si="364"/>
        <v>0</v>
      </c>
      <c r="O576" s="84">
        <f t="shared" si="364"/>
        <v>0</v>
      </c>
      <c r="P576" s="84">
        <f t="shared" si="364"/>
        <v>0</v>
      </c>
      <c r="Q576" s="84">
        <f t="shared" si="364"/>
        <v>0</v>
      </c>
    </row>
    <row r="577" spans="1:17" hidden="1" outlineLevel="2">
      <c r="D577" s="83" t="s">
        <v>565</v>
      </c>
      <c r="E577" s="84" t="str">
        <f t="shared" ref="E577:Q577" si="365" xml:space="preserve"> E571</f>
        <v>Indexation on RCV - CPI(H) bf balance - BR - real</v>
      </c>
      <c r="F577" s="84">
        <f t="shared" si="365"/>
        <v>0</v>
      </c>
      <c r="G577" s="84" t="str">
        <f t="shared" si="365"/>
        <v>£m</v>
      </c>
      <c r="H577" s="84">
        <f t="shared" si="365"/>
        <v>0</v>
      </c>
      <c r="I577" s="84">
        <f t="shared" si="365"/>
        <v>0</v>
      </c>
      <c r="J577" s="84">
        <f t="shared" si="365"/>
        <v>0</v>
      </c>
      <c r="K577" s="84">
        <f t="shared" si="365"/>
        <v>0</v>
      </c>
      <c r="L577" s="84">
        <f t="shared" si="365"/>
        <v>0</v>
      </c>
      <c r="M577" s="84">
        <f t="shared" si="365"/>
        <v>0</v>
      </c>
      <c r="N577" s="84">
        <f t="shared" si="365"/>
        <v>0</v>
      </c>
      <c r="O577" s="84">
        <f t="shared" si="365"/>
        <v>0</v>
      </c>
      <c r="P577" s="84">
        <f t="shared" si="365"/>
        <v>0</v>
      </c>
      <c r="Q577" s="84">
        <f t="shared" si="365"/>
        <v>0</v>
      </c>
    </row>
    <row r="578" spans="1:17" s="193" customFormat="1" hidden="1" outlineLevel="2">
      <c r="A578" s="189"/>
      <c r="B578" s="309"/>
      <c r="C578" s="191"/>
      <c r="D578" s="192" t="s">
        <v>565</v>
      </c>
      <c r="E578" s="182" t="str">
        <f>Inp!E$162</f>
        <v>RCV other adjustments balance - BR - real</v>
      </c>
      <c r="F578" s="182">
        <f>Inp!F$162</f>
        <v>0</v>
      </c>
      <c r="G578" s="182" t="str">
        <f>Inp!G$162</f>
        <v>£m</v>
      </c>
      <c r="H578" s="182">
        <f>Inp!H$162</f>
        <v>0</v>
      </c>
      <c r="I578" s="182">
        <f>Inp!I$162</f>
        <v>0</v>
      </c>
      <c r="J578" s="182">
        <f>Inp!J$162</f>
        <v>0</v>
      </c>
      <c r="K578" s="182">
        <f>Inp!K$162</f>
        <v>0</v>
      </c>
      <c r="L578" s="182">
        <f>Inp!L$162</f>
        <v>0</v>
      </c>
      <c r="M578" s="182">
        <f>Inp!M$162</f>
        <v>0</v>
      </c>
      <c r="N578" s="182">
        <f>Inp!N$162</f>
        <v>0</v>
      </c>
      <c r="O578" s="182">
        <f>Inp!O$162</f>
        <v>0</v>
      </c>
      <c r="P578" s="182">
        <f>Inp!P$162</f>
        <v>0</v>
      </c>
      <c r="Q578" s="182">
        <f>Inp!Q$162</f>
        <v>0</v>
      </c>
    </row>
    <row r="579" spans="1:17" hidden="1" outlineLevel="2">
      <c r="D579" s="83" t="s">
        <v>565</v>
      </c>
      <c r="E579" s="84" t="str">
        <f t="shared" ref="E579:Q579" si="366" xml:space="preserve"> E572</f>
        <v>Indexation on RCV - CPI(H) other adjustments balance - BR - real</v>
      </c>
      <c r="F579" s="84">
        <f t="shared" si="366"/>
        <v>0</v>
      </c>
      <c r="G579" s="84" t="str">
        <f t="shared" si="366"/>
        <v>£m</v>
      </c>
      <c r="H579" s="84">
        <f t="shared" si="366"/>
        <v>0</v>
      </c>
      <c r="I579" s="84">
        <f t="shared" si="366"/>
        <v>0</v>
      </c>
      <c r="J579" s="84">
        <f t="shared" si="366"/>
        <v>0</v>
      </c>
      <c r="K579" s="84">
        <f t="shared" si="366"/>
        <v>0</v>
      </c>
      <c r="L579" s="84">
        <f t="shared" si="366"/>
        <v>0</v>
      </c>
      <c r="M579" s="84">
        <f t="shared" si="366"/>
        <v>0</v>
      </c>
      <c r="N579" s="84">
        <f t="shared" si="366"/>
        <v>0</v>
      </c>
      <c r="O579" s="84">
        <f t="shared" si="366"/>
        <v>0</v>
      </c>
      <c r="P579" s="84">
        <f t="shared" si="366"/>
        <v>0</v>
      </c>
      <c r="Q579" s="84">
        <f t="shared" si="366"/>
        <v>0</v>
      </c>
    </row>
    <row r="580" spans="1:17" hidden="1" outlineLevel="2">
      <c r="E580" s="212" t="s">
        <v>704</v>
      </c>
      <c r="F580" s="212"/>
      <c r="G580" s="212" t="s">
        <v>170</v>
      </c>
      <c r="H580" s="212"/>
      <c r="I580" s="212"/>
      <c r="J580" s="212">
        <f t="shared" ref="J580:Q580" si="367" xml:space="preserve"> SUM(J576:J579)</f>
        <v>0</v>
      </c>
      <c r="K580" s="212">
        <f t="shared" si="367"/>
        <v>0</v>
      </c>
      <c r="L580" s="212">
        <f t="shared" si="367"/>
        <v>0</v>
      </c>
      <c r="M580" s="212">
        <f t="shared" si="367"/>
        <v>0</v>
      </c>
      <c r="N580" s="212">
        <f t="shared" si="367"/>
        <v>0</v>
      </c>
      <c r="O580" s="212">
        <f t="shared" si="367"/>
        <v>0</v>
      </c>
      <c r="P580" s="212">
        <f t="shared" si="367"/>
        <v>0</v>
      </c>
      <c r="Q580" s="212">
        <f t="shared" si="367"/>
        <v>0</v>
      </c>
    </row>
    <row r="581" spans="1:17" s="503" customFormat="1" hidden="1" outlineLevel="2">
      <c r="A581" s="498"/>
      <c r="B581" s="499"/>
      <c r="C581" s="500"/>
      <c r="D581" s="501"/>
      <c r="E581" s="502"/>
      <c r="F581" s="502"/>
      <c r="G581" s="502"/>
      <c r="H581" s="502"/>
      <c r="I581" s="502"/>
      <c r="J581" s="502"/>
      <c r="K581" s="502"/>
      <c r="L581" s="502"/>
      <c r="M581" s="502"/>
      <c r="N581" s="502"/>
      <c r="O581" s="502"/>
      <c r="P581" s="502"/>
      <c r="Q581" s="502"/>
    </row>
    <row r="582" spans="1:17" s="118" customFormat="1" hidden="1" outlineLevel="2">
      <c r="A582" s="67"/>
      <c r="B582" s="85"/>
      <c r="C582" s="86"/>
      <c r="D582" s="83"/>
      <c r="E582" s="117" t="str">
        <f t="shared" ref="E582:Q582" si="368" xml:space="preserve"> E580</f>
        <v>Opening RCV (CPIH inflated RCV) - BR - real</v>
      </c>
      <c r="F582" s="117">
        <f t="shared" si="368"/>
        <v>0</v>
      </c>
      <c r="G582" s="117" t="str">
        <f t="shared" si="368"/>
        <v>£m</v>
      </c>
      <c r="H582" s="117">
        <f t="shared" si="368"/>
        <v>0</v>
      </c>
      <c r="I582" s="117">
        <f t="shared" si="368"/>
        <v>0</v>
      </c>
      <c r="J582" s="117">
        <f t="shared" si="368"/>
        <v>0</v>
      </c>
      <c r="K582" s="117">
        <f t="shared" si="368"/>
        <v>0</v>
      </c>
      <c r="L582" s="117">
        <f t="shared" si="368"/>
        <v>0</v>
      </c>
      <c r="M582" s="117">
        <f t="shared" si="368"/>
        <v>0</v>
      </c>
      <c r="N582" s="117">
        <f t="shared" si="368"/>
        <v>0</v>
      </c>
      <c r="O582" s="117">
        <f t="shared" si="368"/>
        <v>0</v>
      </c>
      <c r="P582" s="117">
        <f t="shared" si="368"/>
        <v>0</v>
      </c>
      <c r="Q582" s="117">
        <f t="shared" si="368"/>
        <v>0</v>
      </c>
    </row>
    <row r="583" spans="1:17" s="118" customFormat="1" hidden="1" outlineLevel="2">
      <c r="A583" s="67"/>
      <c r="B583" s="85"/>
      <c r="C583" s="86"/>
      <c r="D583" s="83" t="s">
        <v>473</v>
      </c>
      <c r="E583" s="117" t="str">
        <f t="shared" ref="E583:Q583" si="369" xml:space="preserve"> E573</f>
        <v>RCV - CPI(H) bf depreciation - BR - real</v>
      </c>
      <c r="F583" s="117">
        <f t="shared" si="369"/>
        <v>0</v>
      </c>
      <c r="G583" s="117" t="str">
        <f t="shared" si="369"/>
        <v>£m</v>
      </c>
      <c r="H583" s="117">
        <f t="shared" si="369"/>
        <v>0</v>
      </c>
      <c r="I583" s="117">
        <f t="shared" si="369"/>
        <v>0</v>
      </c>
      <c r="J583" s="117">
        <f t="shared" si="369"/>
        <v>0</v>
      </c>
      <c r="K583" s="117">
        <f t="shared" si="369"/>
        <v>0</v>
      </c>
      <c r="L583" s="117">
        <f t="shared" si="369"/>
        <v>0</v>
      </c>
      <c r="M583" s="117">
        <f t="shared" si="369"/>
        <v>0</v>
      </c>
      <c r="N583" s="117">
        <f t="shared" si="369"/>
        <v>0</v>
      </c>
      <c r="O583" s="117">
        <f t="shared" si="369"/>
        <v>0</v>
      </c>
      <c r="P583" s="117">
        <f t="shared" si="369"/>
        <v>0</v>
      </c>
      <c r="Q583" s="117">
        <f t="shared" si="369"/>
        <v>0</v>
      </c>
    </row>
    <row r="584" spans="1:17" s="118" customFormat="1" hidden="1" outlineLevel="2">
      <c r="A584" s="67"/>
      <c r="B584" s="85"/>
      <c r="C584" s="86"/>
      <c r="D584" s="83" t="s">
        <v>473</v>
      </c>
      <c r="E584" s="117" t="str">
        <f t="shared" ref="E584:Q584" si="370" xml:space="preserve"> E574</f>
        <v>Other adjustments CPI(H) - BR - real</v>
      </c>
      <c r="F584" s="117">
        <f t="shared" si="370"/>
        <v>0</v>
      </c>
      <c r="G584" s="117" t="str">
        <f t="shared" si="370"/>
        <v>£m</v>
      </c>
      <c r="H584" s="117">
        <f t="shared" si="370"/>
        <v>0</v>
      </c>
      <c r="I584" s="117">
        <f t="shared" si="370"/>
        <v>0</v>
      </c>
      <c r="J584" s="117">
        <f t="shared" si="370"/>
        <v>0</v>
      </c>
      <c r="K584" s="117">
        <f t="shared" si="370"/>
        <v>0</v>
      </c>
      <c r="L584" s="117">
        <f t="shared" si="370"/>
        <v>0</v>
      </c>
      <c r="M584" s="117">
        <f t="shared" si="370"/>
        <v>0</v>
      </c>
      <c r="N584" s="117">
        <f t="shared" si="370"/>
        <v>0</v>
      </c>
      <c r="O584" s="117">
        <f t="shared" si="370"/>
        <v>0</v>
      </c>
      <c r="P584" s="117">
        <f t="shared" si="370"/>
        <v>0</v>
      </c>
      <c r="Q584" s="117">
        <f t="shared" si="370"/>
        <v>0</v>
      </c>
    </row>
    <row r="585" spans="1:17" s="118" customFormat="1" hidden="1" outlineLevel="2">
      <c r="A585" s="67"/>
      <c r="B585" s="85"/>
      <c r="C585" s="86"/>
      <c r="D585" s="83"/>
      <c r="E585" s="261" t="s">
        <v>705</v>
      </c>
      <c r="F585" s="261"/>
      <c r="G585" s="261" t="s">
        <v>170</v>
      </c>
      <c r="H585" s="261"/>
      <c r="I585" s="261"/>
      <c r="J585" s="261">
        <f t="shared" ref="J585:Q585" si="371" xml:space="preserve"> J582 - J583 - J584</f>
        <v>0</v>
      </c>
      <c r="K585" s="261">
        <f t="shared" si="371"/>
        <v>0</v>
      </c>
      <c r="L585" s="261">
        <f t="shared" si="371"/>
        <v>0</v>
      </c>
      <c r="M585" s="261">
        <f t="shared" si="371"/>
        <v>0</v>
      </c>
      <c r="N585" s="261">
        <f t="shared" si="371"/>
        <v>0</v>
      </c>
      <c r="O585" s="261">
        <f t="shared" si="371"/>
        <v>0</v>
      </c>
      <c r="P585" s="261">
        <f t="shared" si="371"/>
        <v>0</v>
      </c>
      <c r="Q585" s="261">
        <f t="shared" si="371"/>
        <v>0</v>
      </c>
    </row>
    <row r="586" spans="1:17" s="503" customFormat="1" hidden="1" outlineLevel="2">
      <c r="A586" s="498"/>
      <c r="B586" s="499"/>
      <c r="C586" s="500"/>
      <c r="D586" s="501"/>
      <c r="E586" s="502"/>
      <c r="F586" s="502"/>
      <c r="G586" s="502"/>
      <c r="H586" s="502"/>
      <c r="I586" s="502"/>
      <c r="J586" s="502"/>
      <c r="K586" s="502"/>
      <c r="L586" s="502"/>
      <c r="M586" s="502"/>
      <c r="N586" s="502"/>
      <c r="O586" s="502"/>
      <c r="P586" s="502"/>
      <c r="Q586" s="502"/>
    </row>
    <row r="587" spans="1:17" s="92" customFormat="1" hidden="1" outlineLevel="2">
      <c r="A587" s="11"/>
      <c r="B587" s="12"/>
      <c r="C587" s="13"/>
      <c r="D587" s="115"/>
      <c r="E587" s="91" t="str">
        <f t="shared" ref="E587:Q587" si="372" xml:space="preserve"> E580</f>
        <v>Opening RCV (CPIH inflated RCV) - BR - real</v>
      </c>
      <c r="F587" s="91">
        <f t="shared" si="372"/>
        <v>0</v>
      </c>
      <c r="G587" s="91" t="str">
        <f t="shared" si="372"/>
        <v>£m</v>
      </c>
      <c r="H587" s="91">
        <f t="shared" si="372"/>
        <v>0</v>
      </c>
      <c r="I587" s="91">
        <f t="shared" si="372"/>
        <v>0</v>
      </c>
      <c r="J587" s="91">
        <f t="shared" si="372"/>
        <v>0</v>
      </c>
      <c r="K587" s="91">
        <f t="shared" si="372"/>
        <v>0</v>
      </c>
      <c r="L587" s="91">
        <f t="shared" si="372"/>
        <v>0</v>
      </c>
      <c r="M587" s="91">
        <f t="shared" si="372"/>
        <v>0</v>
      </c>
      <c r="N587" s="91">
        <f t="shared" si="372"/>
        <v>0</v>
      </c>
      <c r="O587" s="91">
        <f t="shared" si="372"/>
        <v>0</v>
      </c>
      <c r="P587" s="91">
        <f t="shared" si="372"/>
        <v>0</v>
      </c>
      <c r="Q587" s="91">
        <f t="shared" si="372"/>
        <v>0</v>
      </c>
    </row>
    <row r="588" spans="1:17" s="92" customFormat="1" hidden="1" outlineLevel="2">
      <c r="A588" s="11"/>
      <c r="B588" s="12"/>
      <c r="C588" s="13"/>
      <c r="D588" s="115"/>
      <c r="E588" s="91" t="str">
        <f t="shared" ref="E588:Q588" si="373" xml:space="preserve"> E585</f>
        <v>Closing RCV (CPIH inflated RCV) - BR - real</v>
      </c>
      <c r="F588" s="91">
        <f t="shared" si="373"/>
        <v>0</v>
      </c>
      <c r="G588" s="91" t="str">
        <f t="shared" si="373"/>
        <v>£m</v>
      </c>
      <c r="H588" s="91">
        <f t="shared" si="373"/>
        <v>0</v>
      </c>
      <c r="I588" s="91">
        <f t="shared" si="373"/>
        <v>0</v>
      </c>
      <c r="J588" s="91">
        <f t="shared" si="373"/>
        <v>0</v>
      </c>
      <c r="K588" s="91">
        <f t="shared" si="373"/>
        <v>0</v>
      </c>
      <c r="L588" s="91">
        <f t="shared" si="373"/>
        <v>0</v>
      </c>
      <c r="M588" s="91">
        <f t="shared" si="373"/>
        <v>0</v>
      </c>
      <c r="N588" s="91">
        <f t="shared" si="373"/>
        <v>0</v>
      </c>
      <c r="O588" s="91">
        <f t="shared" si="373"/>
        <v>0</v>
      </c>
      <c r="P588" s="91">
        <f t="shared" si="373"/>
        <v>0</v>
      </c>
      <c r="Q588" s="91">
        <f t="shared" si="373"/>
        <v>0</v>
      </c>
    </row>
    <row r="589" spans="1:17" hidden="1" outlineLevel="2">
      <c r="E589" s="261" t="s">
        <v>706</v>
      </c>
      <c r="F589" s="261"/>
      <c r="G589" s="261" t="s">
        <v>170</v>
      </c>
      <c r="H589" s="261"/>
      <c r="I589" s="261"/>
      <c r="J589" s="261">
        <f t="shared" ref="J589:Q589" si="374" xml:space="preserve"> AVERAGE(J587:J588)</f>
        <v>0</v>
      </c>
      <c r="K589" s="261">
        <f t="shared" si="374"/>
        <v>0</v>
      </c>
      <c r="L589" s="261">
        <f t="shared" si="374"/>
        <v>0</v>
      </c>
      <c r="M589" s="261">
        <f t="shared" si="374"/>
        <v>0</v>
      </c>
      <c r="N589" s="261">
        <f t="shared" si="374"/>
        <v>0</v>
      </c>
      <c r="O589" s="261">
        <f t="shared" si="374"/>
        <v>0</v>
      </c>
      <c r="P589" s="261">
        <f t="shared" si="374"/>
        <v>0</v>
      </c>
      <c r="Q589" s="261">
        <f t="shared" si="374"/>
        <v>0</v>
      </c>
    </row>
    <row r="590" spans="1:17" s="503" customFormat="1" hidden="1" outlineLevel="2">
      <c r="A590" s="498"/>
      <c r="B590" s="499"/>
      <c r="C590" s="500"/>
      <c r="D590" s="501"/>
      <c r="E590" s="502"/>
      <c r="F590" s="502"/>
      <c r="G590" s="502"/>
      <c r="H590" s="502"/>
      <c r="I590" s="502"/>
      <c r="J590" s="502"/>
      <c r="K590" s="502"/>
      <c r="L590" s="502"/>
      <c r="M590" s="502"/>
      <c r="N590" s="502"/>
      <c r="O590" s="502"/>
      <c r="P590" s="502"/>
      <c r="Q590" s="502"/>
    </row>
    <row r="591" spans="1:17" hidden="1" outlineLevel="2">
      <c r="C591" s="86" t="s">
        <v>372</v>
      </c>
      <c r="F591" s="84"/>
      <c r="G591" s="84"/>
      <c r="H591" s="84"/>
      <c r="I591" s="84"/>
      <c r="J591" s="84"/>
      <c r="K591" s="84"/>
      <c r="L591" s="84"/>
      <c r="M591" s="84"/>
      <c r="N591" s="84"/>
      <c r="O591" s="84"/>
      <c r="P591" s="84"/>
      <c r="Q591" s="84"/>
    </row>
    <row r="592" spans="1:17" hidden="1" outlineLevel="2">
      <c r="E592" s="84" t="str">
        <f t="shared" ref="E592:Q592" si="375" xml:space="preserve"> E585</f>
        <v>Closing RCV (CPIH inflated RCV) - BR - real</v>
      </c>
      <c r="F592" s="84">
        <f t="shared" si="375"/>
        <v>0</v>
      </c>
      <c r="G592" s="84" t="str">
        <f t="shared" si="375"/>
        <v>£m</v>
      </c>
      <c r="H592" s="84">
        <f t="shared" si="375"/>
        <v>0</v>
      </c>
      <c r="I592" s="84">
        <f t="shared" si="375"/>
        <v>0</v>
      </c>
      <c r="J592" s="84">
        <f t="shared" si="375"/>
        <v>0</v>
      </c>
      <c r="K592" s="84">
        <f t="shared" si="375"/>
        <v>0</v>
      </c>
      <c r="L592" s="84">
        <f t="shared" si="375"/>
        <v>0</v>
      </c>
      <c r="M592" s="84">
        <f t="shared" si="375"/>
        <v>0</v>
      </c>
      <c r="N592" s="84">
        <f t="shared" si="375"/>
        <v>0</v>
      </c>
      <c r="O592" s="84">
        <f t="shared" si="375"/>
        <v>0</v>
      </c>
      <c r="P592" s="84">
        <f t="shared" si="375"/>
        <v>0</v>
      </c>
      <c r="Q592" s="84">
        <f t="shared" si="375"/>
        <v>0</v>
      </c>
    </row>
    <row r="593" spans="1:17" s="188" customFormat="1" hidden="1" outlineLevel="2">
      <c r="A593" s="184"/>
      <c r="B593" s="219"/>
      <c r="C593" s="186"/>
      <c r="D593" s="187"/>
      <c r="E593" s="182" t="str">
        <f xml:space="preserve"> Inp!E$166</f>
        <v>RCV CPI(H) bf balance - BR - real</v>
      </c>
      <c r="F593" s="182">
        <f xml:space="preserve"> Inp!F$166</f>
        <v>0</v>
      </c>
      <c r="G593" s="182" t="str">
        <f xml:space="preserve"> Inp!G$166</f>
        <v>£m</v>
      </c>
      <c r="H593" s="182">
        <f xml:space="preserve"> Inp!H$166</f>
        <v>0</v>
      </c>
      <c r="I593" s="182">
        <f xml:space="preserve"> Inp!I$166</f>
        <v>0</v>
      </c>
      <c r="J593" s="182">
        <f xml:space="preserve"> Inp!J$166</f>
        <v>0</v>
      </c>
      <c r="K593" s="182">
        <f xml:space="preserve"> Inp!K$166</f>
        <v>0</v>
      </c>
      <c r="L593" s="182">
        <f xml:space="preserve"> Inp!L$166</f>
        <v>0</v>
      </c>
      <c r="M593" s="182">
        <f xml:space="preserve"> Inp!M$166</f>
        <v>0</v>
      </c>
      <c r="N593" s="182">
        <f xml:space="preserve"> Inp!N$166</f>
        <v>0</v>
      </c>
      <c r="O593" s="182">
        <f xml:space="preserve"> Inp!O$166</f>
        <v>0</v>
      </c>
      <c r="P593" s="182">
        <f xml:space="preserve"> Inp!P$166</f>
        <v>0</v>
      </c>
      <c r="Q593" s="182">
        <f xml:space="preserve"> Inp!Q$166</f>
        <v>0</v>
      </c>
    </row>
    <row r="594" spans="1:17" s="188" customFormat="1" hidden="1" outlineLevel="2">
      <c r="A594" s="184"/>
      <c r="B594" s="219"/>
      <c r="C594" s="186"/>
      <c r="D594" s="187"/>
      <c r="E594" s="182" t="str">
        <f xml:space="preserve"> Inp!E$162</f>
        <v>RCV other adjustments balance - BR - real</v>
      </c>
      <c r="F594" s="182">
        <f xml:space="preserve"> Inp!F$162</f>
        <v>0</v>
      </c>
      <c r="G594" s="182" t="str">
        <f xml:space="preserve"> Inp!G$162</f>
        <v>£m</v>
      </c>
      <c r="H594" s="182">
        <f xml:space="preserve"> Inp!H$162</f>
        <v>0</v>
      </c>
      <c r="I594" s="182">
        <f xml:space="preserve"> Inp!I$162</f>
        <v>0</v>
      </c>
      <c r="J594" s="182">
        <f xml:space="preserve"> Inp!J$162</f>
        <v>0</v>
      </c>
      <c r="K594" s="182">
        <f xml:space="preserve"> Inp!K$162</f>
        <v>0</v>
      </c>
      <c r="L594" s="182">
        <f xml:space="preserve"> Inp!L$162</f>
        <v>0</v>
      </c>
      <c r="M594" s="182">
        <f xml:space="preserve"> Inp!M$162</f>
        <v>0</v>
      </c>
      <c r="N594" s="182">
        <f xml:space="preserve"> Inp!N$162</f>
        <v>0</v>
      </c>
      <c r="O594" s="182">
        <f xml:space="preserve"> Inp!O$162</f>
        <v>0</v>
      </c>
      <c r="P594" s="182">
        <f xml:space="preserve"> Inp!P$162</f>
        <v>0</v>
      </c>
      <c r="Q594" s="182">
        <f xml:space="preserve"> Inp!Q$162</f>
        <v>0</v>
      </c>
    </row>
    <row r="595" spans="1:17" s="241" customFormat="1" hidden="1" outlineLevel="2">
      <c r="A595" s="238"/>
      <c r="B595" s="221"/>
      <c r="C595" s="239"/>
      <c r="D595" s="240"/>
      <c r="E595" s="197" t="str">
        <f t="shared" ref="E595:Q595" si="376" xml:space="preserve"> E572</f>
        <v>Indexation on RCV - CPI(H) other adjustments balance - BR - real</v>
      </c>
      <c r="F595" s="197">
        <f t="shared" si="376"/>
        <v>0</v>
      </c>
      <c r="G595" s="197" t="str">
        <f t="shared" si="376"/>
        <v>£m</v>
      </c>
      <c r="H595" s="197">
        <f t="shared" si="376"/>
        <v>0</v>
      </c>
      <c r="I595" s="197">
        <f t="shared" si="376"/>
        <v>0</v>
      </c>
      <c r="J595" s="197">
        <f t="shared" si="376"/>
        <v>0</v>
      </c>
      <c r="K595" s="197">
        <f t="shared" si="376"/>
        <v>0</v>
      </c>
      <c r="L595" s="197">
        <f t="shared" si="376"/>
        <v>0</v>
      </c>
      <c r="M595" s="197">
        <f t="shared" si="376"/>
        <v>0</v>
      </c>
      <c r="N595" s="197">
        <f t="shared" si="376"/>
        <v>0</v>
      </c>
      <c r="O595" s="197">
        <f t="shared" si="376"/>
        <v>0</v>
      </c>
      <c r="P595" s="197">
        <f t="shared" si="376"/>
        <v>0</v>
      </c>
      <c r="Q595" s="197">
        <f t="shared" si="376"/>
        <v>0</v>
      </c>
    </row>
    <row r="596" spans="1:17" s="225" customFormat="1" hidden="1" outlineLevel="2">
      <c r="A596" s="220"/>
      <c r="B596" s="221"/>
      <c r="C596" s="222"/>
      <c r="D596" s="223"/>
      <c r="E596" s="224" t="s">
        <v>707</v>
      </c>
      <c r="G596" s="225" t="s">
        <v>570</v>
      </c>
      <c r="H596" s="248">
        <f xml:space="preserve"> SUM(J596:Q596)</f>
        <v>0</v>
      </c>
      <c r="I596" s="197"/>
      <c r="J596" s="225">
        <f xml:space="preserve"> IF(ROUND(J592,3) = ROUND((J593 + J594 + J595),3), 0, 1)</f>
        <v>0</v>
      </c>
      <c r="K596" s="225">
        <f t="shared" ref="K596" si="377" xml:space="preserve"> IF(ROUND(K592,3) = ROUND((K593 + K594 + K595),3), 0, 1)</f>
        <v>0</v>
      </c>
      <c r="L596" s="225">
        <f t="shared" ref="L596" si="378" xml:space="preserve"> IF(ROUND(L592,3) = ROUND((L593 + L594 + L595),3), 0, 1)</f>
        <v>0</v>
      </c>
      <c r="M596" s="225">
        <f xml:space="preserve"> IF(ROUND(M592,3) = ROUND((M593 + M594 + M595),3), 0, 1)</f>
        <v>0</v>
      </c>
      <c r="N596" s="225">
        <f t="shared" ref="N596" si="379" xml:space="preserve"> IF(ROUND(N592,3) = ROUND((N593 + N594 + N595),3), 0, 1)</f>
        <v>0</v>
      </c>
      <c r="O596" s="225">
        <f t="shared" ref="O596" si="380" xml:space="preserve"> IF(ROUND(O592,3) = ROUND((O593 + O594 + O595),3), 0, 1)</f>
        <v>0</v>
      </c>
      <c r="P596" s="225">
        <f t="shared" ref="P596" si="381" xml:space="preserve"> IF(ROUND(P592,3) = ROUND((P593 + P594 + P595),3), 0, 1)</f>
        <v>0</v>
      </c>
      <c r="Q596" s="225">
        <f t="shared" ref="Q596" si="382" xml:space="preserve"> IF(ROUND(Q592,3) = ROUND((Q593 + Q594 + Q595),3), 0, 1)</f>
        <v>0</v>
      </c>
    </row>
    <row r="597" spans="1:17" hidden="1" outlineLevel="2">
      <c r="F597" s="84"/>
      <c r="G597" s="84"/>
      <c r="H597" s="84"/>
      <c r="I597" s="84"/>
      <c r="J597" s="84"/>
      <c r="K597" s="84"/>
      <c r="L597" s="84"/>
      <c r="M597" s="84"/>
      <c r="N597" s="84"/>
      <c r="O597" s="84"/>
      <c r="P597" s="84"/>
      <c r="Q597" s="84"/>
    </row>
    <row r="598" spans="1:17" hidden="1" outlineLevel="2">
      <c r="F598" s="84"/>
      <c r="G598" s="84"/>
      <c r="H598" s="84"/>
      <c r="I598" s="84"/>
      <c r="J598" s="84"/>
      <c r="K598" s="84"/>
      <c r="L598" s="84"/>
      <c r="M598" s="84"/>
      <c r="N598" s="84"/>
      <c r="O598" s="84"/>
      <c r="P598" s="84"/>
      <c r="Q598" s="84"/>
    </row>
    <row r="599" spans="1:17" hidden="1" outlineLevel="1">
      <c r="F599" s="84"/>
      <c r="G599" s="84"/>
      <c r="H599" s="84"/>
      <c r="I599" s="84"/>
      <c r="J599" s="84"/>
      <c r="K599" s="84"/>
      <c r="L599" s="84"/>
      <c r="M599" s="84"/>
      <c r="N599" s="84"/>
      <c r="O599" s="84"/>
      <c r="P599" s="84"/>
      <c r="Q599" s="84"/>
    </row>
    <row r="600" spans="1:17" s="92" customFormat="1" hidden="1" outlineLevel="1" collapsed="1">
      <c r="A600" s="11"/>
      <c r="B600" s="12" t="s">
        <v>583</v>
      </c>
      <c r="C600" s="13"/>
      <c r="D600" s="14"/>
      <c r="E600" s="91"/>
      <c r="G600" s="93"/>
    </row>
    <row r="601" spans="1:17" s="92" customFormat="1" hidden="1" outlineLevel="2">
      <c r="A601" s="11"/>
      <c r="B601" s="12"/>
      <c r="C601" s="13"/>
      <c r="D601" s="115"/>
      <c r="E601" s="91"/>
      <c r="G601" s="93"/>
    </row>
    <row r="602" spans="1:17" s="231" customFormat="1" hidden="1" outlineLevel="2">
      <c r="A602" s="226"/>
      <c r="B602" s="227"/>
      <c r="C602" s="228"/>
      <c r="D602" s="229"/>
      <c r="E602" s="230" t="str">
        <f xml:space="preserve"> Inp!E$167</f>
        <v>RCV additions balance BEG - BR - nominal</v>
      </c>
      <c r="F602" s="230">
        <f xml:space="preserve"> Inp!F$167</f>
        <v>0</v>
      </c>
      <c r="G602" s="230" t="str">
        <f xml:space="preserve"> Inp!G$167</f>
        <v>£m</v>
      </c>
      <c r="H602" s="230">
        <f xml:space="preserve"> Inp!H$167</f>
        <v>0</v>
      </c>
      <c r="I602" s="230">
        <f xml:space="preserve"> Inp!I$167</f>
        <v>0</v>
      </c>
      <c r="J602" s="230">
        <f xml:space="preserve"> Inp!J$167</f>
        <v>0</v>
      </c>
      <c r="K602" s="230">
        <f xml:space="preserve"> Inp!K$167</f>
        <v>0</v>
      </c>
      <c r="L602" s="230">
        <f xml:space="preserve"> Inp!L$167</f>
        <v>0</v>
      </c>
      <c r="M602" s="230">
        <f xml:space="preserve"> Inp!M$167</f>
        <v>0</v>
      </c>
      <c r="N602" s="230">
        <f xml:space="preserve"> Inp!N$167</f>
        <v>0</v>
      </c>
      <c r="O602" s="230">
        <f xml:space="preserve"> Inp!O$167</f>
        <v>0</v>
      </c>
      <c r="P602" s="230">
        <f xml:space="preserve"> Inp!P$167</f>
        <v>0</v>
      </c>
      <c r="Q602" s="230">
        <f xml:space="preserve"> Inp!Q$167</f>
        <v>0</v>
      </c>
    </row>
    <row r="603" spans="1:17" s="231" customFormat="1" hidden="1" outlineLevel="2">
      <c r="A603" s="226"/>
      <c r="B603" s="227"/>
      <c r="C603" s="228"/>
      <c r="D603" s="229"/>
      <c r="E603" s="230" t="str">
        <f xml:space="preserve"> Inp!E$168</f>
        <v>Indexation of RCV additions b/f - BR - nominal</v>
      </c>
      <c r="F603" s="230">
        <f xml:space="preserve"> Inp!F$168</f>
        <v>0</v>
      </c>
      <c r="G603" s="230" t="str">
        <f xml:space="preserve"> Inp!G$168</f>
        <v>£m</v>
      </c>
      <c r="H603" s="230">
        <f xml:space="preserve"> Inp!H$168</f>
        <v>0</v>
      </c>
      <c r="I603" s="230">
        <f xml:space="preserve"> Inp!I$168</f>
        <v>0</v>
      </c>
      <c r="J603" s="230">
        <f xml:space="preserve"> Inp!J$168</f>
        <v>0</v>
      </c>
      <c r="K603" s="230">
        <f xml:space="preserve"> Inp!K$168</f>
        <v>0</v>
      </c>
      <c r="L603" s="230">
        <f xml:space="preserve"> Inp!L$168</f>
        <v>0</v>
      </c>
      <c r="M603" s="230">
        <f xml:space="preserve"> Inp!M$168</f>
        <v>0</v>
      </c>
      <c r="N603" s="230">
        <f xml:space="preserve"> Inp!N$168</f>
        <v>0</v>
      </c>
      <c r="O603" s="230">
        <f xml:space="preserve"> Inp!O$168</f>
        <v>0</v>
      </c>
      <c r="P603" s="230">
        <f xml:space="preserve"> Inp!P$168</f>
        <v>0</v>
      </c>
      <c r="Q603" s="230">
        <f xml:space="preserve"> Inp!Q$168</f>
        <v>0</v>
      </c>
    </row>
    <row r="604" spans="1:17" s="231" customFormat="1" hidden="1" outlineLevel="2">
      <c r="A604" s="226"/>
      <c r="B604" s="227"/>
      <c r="C604" s="228"/>
      <c r="D604" s="229"/>
      <c r="E604" s="230" t="str">
        <f xml:space="preserve"> Inp!E$169</f>
        <v>Bio resources: Non-PAYG Totex - nominal</v>
      </c>
      <c r="F604" s="230">
        <f xml:space="preserve"> Inp!F$169</f>
        <v>0</v>
      </c>
      <c r="G604" s="230" t="str">
        <f xml:space="preserve"> Inp!G$169</f>
        <v>£m</v>
      </c>
      <c r="H604" s="230">
        <f xml:space="preserve"> Inp!H$169</f>
        <v>0</v>
      </c>
      <c r="I604" s="230">
        <f xml:space="preserve"> Inp!I$169</f>
        <v>0</v>
      </c>
      <c r="J604" s="230">
        <f xml:space="preserve"> Inp!J$169</f>
        <v>0</v>
      </c>
      <c r="K604" s="230">
        <f xml:space="preserve"> Inp!K$169</f>
        <v>0</v>
      </c>
      <c r="L604" s="230">
        <f xml:space="preserve"> Inp!L$169</f>
        <v>0</v>
      </c>
      <c r="M604" s="230">
        <f xml:space="preserve"> Inp!M$169</f>
        <v>0</v>
      </c>
      <c r="N604" s="230">
        <f xml:space="preserve"> Inp!N$169</f>
        <v>0</v>
      </c>
      <c r="O604" s="230">
        <f xml:space="preserve"> Inp!O$169</f>
        <v>0</v>
      </c>
      <c r="P604" s="230">
        <f xml:space="preserve"> Inp!P$169</f>
        <v>0</v>
      </c>
      <c r="Q604" s="230">
        <f xml:space="preserve"> Inp!Q$169</f>
        <v>0</v>
      </c>
    </row>
    <row r="605" spans="1:17" s="231" customFormat="1" hidden="1" outlineLevel="2">
      <c r="A605" s="226"/>
      <c r="B605" s="227"/>
      <c r="C605" s="228"/>
      <c r="D605" s="229"/>
      <c r="E605" s="230" t="str">
        <f xml:space="preserve"> Inp!E$170</f>
        <v>RCV additions depreciation - BR - nominal POS</v>
      </c>
      <c r="F605" s="230">
        <f xml:space="preserve"> Inp!F$170</f>
        <v>0</v>
      </c>
      <c r="G605" s="230" t="str">
        <f xml:space="preserve"> Inp!G$170</f>
        <v>£m</v>
      </c>
      <c r="H605" s="230">
        <f xml:space="preserve"> Inp!H$170</f>
        <v>0</v>
      </c>
      <c r="I605" s="230">
        <f xml:space="preserve"> Inp!I$170</f>
        <v>0</v>
      </c>
      <c r="J605" s="230">
        <f xml:space="preserve"> Inp!J$170</f>
        <v>0</v>
      </c>
      <c r="K605" s="230">
        <f xml:space="preserve"> Inp!K$170</f>
        <v>0</v>
      </c>
      <c r="L605" s="230">
        <f xml:space="preserve"> Inp!L$170</f>
        <v>0</v>
      </c>
      <c r="M605" s="230">
        <f xml:space="preserve"> Inp!M$170</f>
        <v>0</v>
      </c>
      <c r="N605" s="230">
        <f xml:space="preserve"> Inp!N$170</f>
        <v>0</v>
      </c>
      <c r="O605" s="230">
        <f xml:space="preserve"> Inp!O$170</f>
        <v>0</v>
      </c>
      <c r="P605" s="230">
        <f xml:space="preserve"> Inp!P$170</f>
        <v>0</v>
      </c>
      <c r="Q605" s="230">
        <f xml:space="preserve"> Inp!Q$170</f>
        <v>0</v>
      </c>
    </row>
    <row r="606" spans="1:17" s="260" customFormat="1" hidden="1" outlineLevel="2">
      <c r="A606" s="257"/>
      <c r="B606" s="258"/>
      <c r="C606" s="259"/>
      <c r="D606" s="256"/>
      <c r="E606" s="273" t="str">
        <f>Time!E$39</f>
        <v>Acquisition / initial balance date flag</v>
      </c>
      <c r="F606" s="273">
        <f>Time!F$39</f>
        <v>0</v>
      </c>
      <c r="G606" s="273" t="str">
        <f>Time!G$39</f>
        <v>flag</v>
      </c>
      <c r="H606" s="273">
        <f>Time!H$39</f>
        <v>1</v>
      </c>
      <c r="I606" s="273">
        <f>Time!I$39</f>
        <v>0</v>
      </c>
      <c r="J606" s="273">
        <f>Time!J$39</f>
        <v>0</v>
      </c>
      <c r="K606" s="273">
        <f>Time!K$39</f>
        <v>0</v>
      </c>
      <c r="L606" s="273">
        <f>Time!L$39</f>
        <v>1</v>
      </c>
      <c r="M606" s="273">
        <f>Time!M$39</f>
        <v>0</v>
      </c>
      <c r="N606" s="273">
        <f>Time!N$39</f>
        <v>0</v>
      </c>
      <c r="O606" s="273">
        <f>Time!O$39</f>
        <v>0</v>
      </c>
      <c r="P606" s="273">
        <f>Time!P$39</f>
        <v>0</v>
      </c>
      <c r="Q606" s="273">
        <f>Time!Q$39</f>
        <v>0</v>
      </c>
    </row>
    <row r="607" spans="1:17" s="260" customFormat="1" hidden="1" outlineLevel="2">
      <c r="A607" s="257"/>
      <c r="B607" s="258"/>
      <c r="C607" s="259"/>
      <c r="D607" s="256"/>
      <c r="E607" s="197" t="s">
        <v>708</v>
      </c>
      <c r="F607" s="279"/>
      <c r="G607" s="197" t="s">
        <v>170</v>
      </c>
      <c r="H607" s="279"/>
      <c r="I607" s="279"/>
      <c r="J607" s="279">
        <f t="shared" ref="J607" si="383" xml:space="preserve"> IF(J606 = 1, K602 * J606, 0)</f>
        <v>0</v>
      </c>
      <c r="K607" s="279">
        <f t="shared" ref="K607" si="384" xml:space="preserve"> IF(K606 = 1, L602 * K606, 0)</f>
        <v>0</v>
      </c>
      <c r="L607" s="279">
        <f xml:space="preserve"> IF(L606 = 1, M602 * L606, 0)</f>
        <v>0</v>
      </c>
      <c r="M607" s="279">
        <f t="shared" ref="M607" si="385" xml:space="preserve"> IF(M606 = 1, N602 * M606, 0)</f>
        <v>0</v>
      </c>
      <c r="N607" s="279">
        <f t="shared" ref="N607" si="386" xml:space="preserve"> IF(N606 = 1, O602 * N606, 0)</f>
        <v>0</v>
      </c>
      <c r="O607" s="279">
        <f t="shared" ref="O607" si="387" xml:space="preserve"> IF(O606 = 1, P602 * O606, 0)</f>
        <v>0</v>
      </c>
      <c r="P607" s="279">
        <f t="shared" ref="P607" si="388" xml:space="preserve"> IF(P606 = 1, Q602 * P606, 0)</f>
        <v>0</v>
      </c>
      <c r="Q607" s="279">
        <f t="shared" ref="Q607" si="389" xml:space="preserve"> IF(Q606 = 1, R602 * Q606, 0)</f>
        <v>0</v>
      </c>
    </row>
    <row r="608" spans="1:17" s="92" customFormat="1" hidden="1" outlineLevel="2">
      <c r="A608" s="11"/>
      <c r="B608" s="12"/>
      <c r="C608" s="13"/>
      <c r="D608" s="115"/>
      <c r="E608" s="91"/>
      <c r="G608" s="93"/>
    </row>
    <row r="609" spans="1:17" s="188" customFormat="1" hidden="1" outlineLevel="2">
      <c r="A609" s="184"/>
      <c r="B609" s="217"/>
      <c r="C609" s="186"/>
      <c r="D609" s="187"/>
      <c r="E609" s="182" t="str">
        <f>Index!E$85</f>
        <v>CPIH index (PR19FD) - FYA - inflate from FYA 2017-18</v>
      </c>
      <c r="F609" s="182">
        <f>Index!F$85</f>
        <v>0</v>
      </c>
      <c r="G609" s="182" t="str">
        <f>Index!G$85</f>
        <v>Factor</v>
      </c>
      <c r="H609" s="182">
        <f>Index!H$85</f>
        <v>0</v>
      </c>
      <c r="I609" s="182">
        <f>Index!I$85</f>
        <v>0</v>
      </c>
      <c r="J609" s="182">
        <f>Index!J$85</f>
        <v>1</v>
      </c>
      <c r="K609" s="182">
        <f>Index!K$85</f>
        <v>1.0212697905005599</v>
      </c>
      <c r="L609" s="182">
        <f>Index!L$85</f>
        <v>1.0416029201511179</v>
      </c>
      <c r="M609" s="182">
        <f>Index!M$85</f>
        <v>1.0622616980779827</v>
      </c>
      <c r="N609" s="182">
        <f>Index!N$85</f>
        <v>1.0835515290872799</v>
      </c>
      <c r="O609" s="182">
        <f>Index!O$85</f>
        <v>1.1060365794841869</v>
      </c>
      <c r="P609" s="182">
        <f>Index!P$85</f>
        <v>1.1292633476533553</v>
      </c>
      <c r="Q609" s="182">
        <f>Index!Q$85</f>
        <v>1.1529778779540774</v>
      </c>
    </row>
    <row r="610" spans="1:17" s="237" customFormat="1" hidden="1" outlineLevel="2">
      <c r="A610" s="232"/>
      <c r="B610" s="233"/>
      <c r="C610" s="234"/>
      <c r="D610" s="235"/>
      <c r="E610" s="236"/>
    </row>
    <row r="611" spans="1:17" s="237" customFormat="1" hidden="1" outlineLevel="2">
      <c r="A611" s="232"/>
      <c r="B611" s="233"/>
      <c r="C611" s="234"/>
      <c r="D611" s="235"/>
      <c r="E611" s="197" t="s">
        <v>709</v>
      </c>
      <c r="G611" s="237" t="s">
        <v>170</v>
      </c>
      <c r="J611" s="314">
        <f t="shared" ref="J611:Q611" si="390" xml:space="preserve"> J607 / J609</f>
        <v>0</v>
      </c>
      <c r="K611" s="314">
        <f t="shared" si="390"/>
        <v>0</v>
      </c>
      <c r="L611" s="314">
        <f xml:space="preserve"> L607 / L609</f>
        <v>0</v>
      </c>
      <c r="M611" s="314">
        <f t="shared" si="390"/>
        <v>0</v>
      </c>
      <c r="N611" s="314">
        <f t="shared" si="390"/>
        <v>0</v>
      </c>
      <c r="O611" s="314">
        <f t="shared" si="390"/>
        <v>0</v>
      </c>
      <c r="P611" s="314">
        <f t="shared" si="390"/>
        <v>0</v>
      </c>
      <c r="Q611" s="314">
        <f t="shared" si="390"/>
        <v>0</v>
      </c>
    </row>
    <row r="612" spans="1:17" s="237" customFormat="1" hidden="1" outlineLevel="2">
      <c r="A612" s="232"/>
      <c r="B612" s="233"/>
      <c r="C612" s="234"/>
      <c r="D612" s="235"/>
      <c r="E612" s="236" t="s">
        <v>710</v>
      </c>
      <c r="G612" s="237" t="s">
        <v>170</v>
      </c>
      <c r="J612" s="84">
        <f t="shared" ref="J612:Q612" si="391" xml:space="preserve"> J602 / J609</f>
        <v>0</v>
      </c>
      <c r="K612" s="84">
        <f t="shared" si="391"/>
        <v>0</v>
      </c>
      <c r="L612" s="84">
        <f t="shared" si="391"/>
        <v>0</v>
      </c>
      <c r="M612" s="84">
        <f t="shared" si="391"/>
        <v>0</v>
      </c>
      <c r="N612" s="84">
        <f t="shared" si="391"/>
        <v>0</v>
      </c>
      <c r="O612" s="84">
        <f t="shared" si="391"/>
        <v>0</v>
      </c>
      <c r="P612" s="84">
        <f t="shared" si="391"/>
        <v>0</v>
      </c>
      <c r="Q612" s="84">
        <f t="shared" si="391"/>
        <v>0</v>
      </c>
    </row>
    <row r="613" spans="1:17" s="237" customFormat="1" hidden="1" outlineLevel="2">
      <c r="A613" s="232"/>
      <c r="B613" s="233"/>
      <c r="C613" s="234"/>
      <c r="D613" s="235"/>
      <c r="E613" s="236" t="s">
        <v>711</v>
      </c>
      <c r="G613" s="237" t="s">
        <v>170</v>
      </c>
      <c r="J613" s="84">
        <f t="shared" ref="J613:Q613" si="392" xml:space="preserve"> J603 / J609</f>
        <v>0</v>
      </c>
      <c r="K613" s="84">
        <f t="shared" si="392"/>
        <v>0</v>
      </c>
      <c r="L613" s="84">
        <f t="shared" si="392"/>
        <v>0</v>
      </c>
      <c r="M613" s="84">
        <f t="shared" si="392"/>
        <v>0</v>
      </c>
      <c r="N613" s="84">
        <f t="shared" si="392"/>
        <v>0</v>
      </c>
      <c r="O613" s="84">
        <f t="shared" si="392"/>
        <v>0</v>
      </c>
      <c r="P613" s="84">
        <f t="shared" si="392"/>
        <v>0</v>
      </c>
      <c r="Q613" s="84">
        <f t="shared" si="392"/>
        <v>0</v>
      </c>
    </row>
    <row r="614" spans="1:17" s="237" customFormat="1" hidden="1" outlineLevel="2">
      <c r="A614" s="232"/>
      <c r="B614" s="233"/>
      <c r="C614" s="234"/>
      <c r="D614" s="235"/>
      <c r="E614" s="236" t="s">
        <v>712</v>
      </c>
      <c r="G614" s="237" t="s">
        <v>170</v>
      </c>
      <c r="J614" s="84">
        <f t="shared" ref="J614:Q614" si="393" xml:space="preserve"> J604 / J609</f>
        <v>0</v>
      </c>
      <c r="K614" s="84">
        <f t="shared" si="393"/>
        <v>0</v>
      </c>
      <c r="L614" s="84">
        <f t="shared" si="393"/>
        <v>0</v>
      </c>
      <c r="M614" s="84">
        <f t="shared" si="393"/>
        <v>0</v>
      </c>
      <c r="N614" s="84">
        <f t="shared" si="393"/>
        <v>0</v>
      </c>
      <c r="O614" s="84">
        <f t="shared" si="393"/>
        <v>0</v>
      </c>
      <c r="P614" s="84">
        <f t="shared" si="393"/>
        <v>0</v>
      </c>
      <c r="Q614" s="84">
        <f t="shared" si="393"/>
        <v>0</v>
      </c>
    </row>
    <row r="615" spans="1:17" s="237" customFormat="1" hidden="1" outlineLevel="2">
      <c r="A615" s="232"/>
      <c r="B615" s="233"/>
      <c r="C615" s="234"/>
      <c r="D615" s="235"/>
      <c r="E615" s="236" t="s">
        <v>713</v>
      </c>
      <c r="G615" s="237" t="s">
        <v>170</v>
      </c>
      <c r="J615" s="84">
        <f t="shared" ref="J615:Q615" si="394" xml:space="preserve"> J605 / J609</f>
        <v>0</v>
      </c>
      <c r="K615" s="84">
        <f t="shared" si="394"/>
        <v>0</v>
      </c>
      <c r="L615" s="84">
        <f t="shared" si="394"/>
        <v>0</v>
      </c>
      <c r="M615" s="84">
        <f t="shared" si="394"/>
        <v>0</v>
      </c>
      <c r="N615" s="84">
        <f t="shared" si="394"/>
        <v>0</v>
      </c>
      <c r="O615" s="84">
        <f t="shared" si="394"/>
        <v>0</v>
      </c>
      <c r="P615" s="84">
        <f t="shared" si="394"/>
        <v>0</v>
      </c>
      <c r="Q615" s="84">
        <f t="shared" si="394"/>
        <v>0</v>
      </c>
    </row>
    <row r="616" spans="1:17" s="237" customFormat="1" hidden="1" outlineLevel="2">
      <c r="A616" s="232"/>
      <c r="B616" s="233"/>
      <c r="C616" s="234"/>
      <c r="D616" s="235"/>
      <c r="E616" s="236"/>
      <c r="J616" s="84"/>
      <c r="K616" s="84"/>
      <c r="L616" s="84"/>
      <c r="M616" s="84"/>
      <c r="N616" s="84"/>
      <c r="O616" s="84"/>
      <c r="P616" s="84"/>
      <c r="Q616" s="84"/>
    </row>
    <row r="617" spans="1:17" s="237" customFormat="1" hidden="1" outlineLevel="2">
      <c r="A617" s="232"/>
      <c r="B617" s="233"/>
      <c r="C617" s="234"/>
      <c r="D617" s="235"/>
      <c r="E617" s="236" t="str">
        <f t="shared" ref="E617:Q617" si="395" xml:space="preserve"> E612</f>
        <v>RCV additions balance BEG - BR - real</v>
      </c>
      <c r="F617" s="236">
        <f t="shared" si="395"/>
        <v>0</v>
      </c>
      <c r="G617" s="236" t="str">
        <f t="shared" si="395"/>
        <v>£m</v>
      </c>
      <c r="H617" s="236">
        <f t="shared" si="395"/>
        <v>0</v>
      </c>
      <c r="I617" s="236">
        <f t="shared" si="395"/>
        <v>0</v>
      </c>
      <c r="J617" s="236">
        <f t="shared" si="395"/>
        <v>0</v>
      </c>
      <c r="K617" s="236">
        <f t="shared" si="395"/>
        <v>0</v>
      </c>
      <c r="L617" s="236">
        <f t="shared" si="395"/>
        <v>0</v>
      </c>
      <c r="M617" s="236">
        <f t="shared" si="395"/>
        <v>0</v>
      </c>
      <c r="N617" s="236">
        <f t="shared" si="395"/>
        <v>0</v>
      </c>
      <c r="O617" s="236">
        <f t="shared" si="395"/>
        <v>0</v>
      </c>
      <c r="P617" s="236">
        <f t="shared" si="395"/>
        <v>0</v>
      </c>
      <c r="Q617" s="236">
        <f t="shared" si="395"/>
        <v>0</v>
      </c>
    </row>
    <row r="618" spans="1:17" s="237" customFormat="1" hidden="1" outlineLevel="2">
      <c r="A618" s="232"/>
      <c r="B618" s="233"/>
      <c r="C618" s="234"/>
      <c r="D618" s="235" t="s">
        <v>565</v>
      </c>
      <c r="E618" s="236" t="str">
        <f t="shared" ref="E618:Q618" si="396" xml:space="preserve"> E613</f>
        <v>Indexation of RCV additions b/f - BR - real</v>
      </c>
      <c r="F618" s="236">
        <f t="shared" si="396"/>
        <v>0</v>
      </c>
      <c r="G618" s="236" t="str">
        <f t="shared" si="396"/>
        <v>£m</v>
      </c>
      <c r="H618" s="236">
        <f t="shared" si="396"/>
        <v>0</v>
      </c>
      <c r="I618" s="236">
        <f t="shared" si="396"/>
        <v>0</v>
      </c>
      <c r="J618" s="236">
        <f t="shared" si="396"/>
        <v>0</v>
      </c>
      <c r="K618" s="236">
        <f t="shared" si="396"/>
        <v>0</v>
      </c>
      <c r="L618" s="236">
        <f t="shared" si="396"/>
        <v>0</v>
      </c>
      <c r="M618" s="236">
        <f t="shared" si="396"/>
        <v>0</v>
      </c>
      <c r="N618" s="236">
        <f t="shared" si="396"/>
        <v>0</v>
      </c>
      <c r="O618" s="236">
        <f t="shared" si="396"/>
        <v>0</v>
      </c>
      <c r="P618" s="236">
        <f t="shared" si="396"/>
        <v>0</v>
      </c>
      <c r="Q618" s="236">
        <f t="shared" si="396"/>
        <v>0</v>
      </c>
    </row>
    <row r="619" spans="1:17" hidden="1" outlineLevel="2">
      <c r="E619" s="212" t="s">
        <v>714</v>
      </c>
      <c r="F619" s="212"/>
      <c r="G619" s="212" t="s">
        <v>170</v>
      </c>
      <c r="H619" s="212"/>
      <c r="I619" s="212"/>
      <c r="J619" s="212">
        <f t="shared" ref="J619:Q619" si="397" xml:space="preserve"> SUM(J617:J618)</f>
        <v>0</v>
      </c>
      <c r="K619" s="212">
        <f t="shared" si="397"/>
        <v>0</v>
      </c>
      <c r="L619" s="212">
        <f t="shared" si="397"/>
        <v>0</v>
      </c>
      <c r="M619" s="212">
        <f t="shared" si="397"/>
        <v>0</v>
      </c>
      <c r="N619" s="212">
        <f t="shared" si="397"/>
        <v>0</v>
      </c>
      <c r="O619" s="212">
        <f t="shared" si="397"/>
        <v>0</v>
      </c>
      <c r="P619" s="212">
        <f t="shared" si="397"/>
        <v>0</v>
      </c>
      <c r="Q619" s="212">
        <f t="shared" si="397"/>
        <v>0</v>
      </c>
    </row>
    <row r="620" spans="1:17" s="237" customFormat="1" hidden="1" outlineLevel="2">
      <c r="A620" s="232"/>
      <c r="B620" s="233"/>
      <c r="C620" s="234"/>
      <c r="D620" s="235"/>
      <c r="E620" s="236"/>
      <c r="J620" s="84"/>
      <c r="K620" s="84"/>
      <c r="L620" s="84"/>
      <c r="M620" s="84"/>
      <c r="N620" s="84"/>
      <c r="O620" s="84"/>
      <c r="P620" s="84"/>
      <c r="Q620" s="84"/>
    </row>
    <row r="621" spans="1:17" s="237" customFormat="1" hidden="1" outlineLevel="2">
      <c r="A621" s="232"/>
      <c r="B621" s="233"/>
      <c r="C621" s="234"/>
      <c r="D621" s="235"/>
      <c r="E621" s="262" t="str">
        <f t="shared" ref="E621:Q621" si="398" xml:space="preserve"> E619</f>
        <v>Opening RCV (Post 2020 investment RCV) - BR - real</v>
      </c>
      <c r="F621" s="262">
        <f t="shared" si="398"/>
        <v>0</v>
      </c>
      <c r="G621" s="262" t="str">
        <f t="shared" si="398"/>
        <v>£m</v>
      </c>
      <c r="H621" s="262">
        <f t="shared" si="398"/>
        <v>0</v>
      </c>
      <c r="I621" s="262">
        <f t="shared" si="398"/>
        <v>0</v>
      </c>
      <c r="J621" s="262">
        <f t="shared" si="398"/>
        <v>0</v>
      </c>
      <c r="K621" s="262">
        <f t="shared" si="398"/>
        <v>0</v>
      </c>
      <c r="L621" s="262">
        <f t="shared" si="398"/>
        <v>0</v>
      </c>
      <c r="M621" s="262">
        <f t="shared" si="398"/>
        <v>0</v>
      </c>
      <c r="N621" s="262">
        <f t="shared" si="398"/>
        <v>0</v>
      </c>
      <c r="O621" s="262">
        <f t="shared" si="398"/>
        <v>0</v>
      </c>
      <c r="P621" s="262">
        <f t="shared" si="398"/>
        <v>0</v>
      </c>
      <c r="Q621" s="262">
        <f t="shared" si="398"/>
        <v>0</v>
      </c>
    </row>
    <row r="622" spans="1:17" s="237" customFormat="1" hidden="1" outlineLevel="2">
      <c r="A622" s="232"/>
      <c r="B622" s="233"/>
      <c r="C622" s="234"/>
      <c r="D622" s="235" t="s">
        <v>565</v>
      </c>
      <c r="E622" s="262" t="str">
        <f t="shared" ref="E622:Q622" si="399" xml:space="preserve"> E614</f>
        <v>Bio resources: Non-PAYG Totex - real</v>
      </c>
      <c r="F622" s="262">
        <f t="shared" si="399"/>
        <v>0</v>
      </c>
      <c r="G622" s="262" t="str">
        <f t="shared" si="399"/>
        <v>£m</v>
      </c>
      <c r="H622" s="262">
        <f t="shared" si="399"/>
        <v>0</v>
      </c>
      <c r="I622" s="262">
        <f t="shared" si="399"/>
        <v>0</v>
      </c>
      <c r="J622" s="262">
        <f t="shared" si="399"/>
        <v>0</v>
      </c>
      <c r="K622" s="262">
        <f t="shared" si="399"/>
        <v>0</v>
      </c>
      <c r="L622" s="262">
        <f t="shared" si="399"/>
        <v>0</v>
      </c>
      <c r="M622" s="262">
        <f t="shared" si="399"/>
        <v>0</v>
      </c>
      <c r="N622" s="262">
        <f t="shared" si="399"/>
        <v>0</v>
      </c>
      <c r="O622" s="262">
        <f t="shared" si="399"/>
        <v>0</v>
      </c>
      <c r="P622" s="262">
        <f t="shared" si="399"/>
        <v>0</v>
      </c>
      <c r="Q622" s="262">
        <f t="shared" si="399"/>
        <v>0</v>
      </c>
    </row>
    <row r="623" spans="1:17" s="237" customFormat="1" hidden="1" outlineLevel="2">
      <c r="A623" s="232"/>
      <c r="B623" s="233"/>
      <c r="C623" s="234"/>
      <c r="D623" s="235" t="s">
        <v>473</v>
      </c>
      <c r="E623" s="262" t="str">
        <f t="shared" ref="E623:Q623" si="400" xml:space="preserve"> E615</f>
        <v>RCV additions depreciation - BR - real POS</v>
      </c>
      <c r="F623" s="262">
        <f t="shared" si="400"/>
        <v>0</v>
      </c>
      <c r="G623" s="262" t="str">
        <f t="shared" si="400"/>
        <v>£m</v>
      </c>
      <c r="H623" s="262">
        <f t="shared" si="400"/>
        <v>0</v>
      </c>
      <c r="I623" s="262">
        <f t="shared" si="400"/>
        <v>0</v>
      </c>
      <c r="J623" s="262">
        <f t="shared" si="400"/>
        <v>0</v>
      </c>
      <c r="K623" s="262">
        <f t="shared" si="400"/>
        <v>0</v>
      </c>
      <c r="L623" s="262">
        <f t="shared" si="400"/>
        <v>0</v>
      </c>
      <c r="M623" s="262">
        <f t="shared" si="400"/>
        <v>0</v>
      </c>
      <c r="N623" s="262">
        <f t="shared" si="400"/>
        <v>0</v>
      </c>
      <c r="O623" s="262">
        <f t="shared" si="400"/>
        <v>0</v>
      </c>
      <c r="P623" s="262">
        <f t="shared" si="400"/>
        <v>0</v>
      </c>
      <c r="Q623" s="262">
        <f t="shared" si="400"/>
        <v>0</v>
      </c>
    </row>
    <row r="624" spans="1:17" hidden="1" outlineLevel="2">
      <c r="E624" s="261" t="s">
        <v>715</v>
      </c>
      <c r="F624" s="261"/>
      <c r="G624" s="261" t="s">
        <v>170</v>
      </c>
      <c r="H624" s="261"/>
      <c r="I624" s="261"/>
      <c r="J624" s="261">
        <f t="shared" ref="J624:Q624" si="401" xml:space="preserve"> J621 + J622 - J623</f>
        <v>0</v>
      </c>
      <c r="K624" s="261">
        <f t="shared" si="401"/>
        <v>0</v>
      </c>
      <c r="L624" s="261">
        <f t="shared" si="401"/>
        <v>0</v>
      </c>
      <c r="M624" s="261">
        <f t="shared" si="401"/>
        <v>0</v>
      </c>
      <c r="N624" s="261">
        <f t="shared" si="401"/>
        <v>0</v>
      </c>
      <c r="O624" s="261">
        <f t="shared" si="401"/>
        <v>0</v>
      </c>
      <c r="P624" s="261">
        <f t="shared" si="401"/>
        <v>0</v>
      </c>
      <c r="Q624" s="261">
        <f t="shared" si="401"/>
        <v>0</v>
      </c>
    </row>
    <row r="625" spans="1:17" hidden="1" outlineLevel="2"/>
    <row r="626" spans="1:17" hidden="1" outlineLevel="2">
      <c r="E626" s="84" t="str">
        <f t="shared" ref="E626:Q626" si="402" xml:space="preserve"> E619</f>
        <v>Opening RCV (Post 2020 investment RCV) - BR - real</v>
      </c>
      <c r="F626" s="84">
        <f t="shared" si="402"/>
        <v>0</v>
      </c>
      <c r="G626" s="84" t="str">
        <f t="shared" si="402"/>
        <v>£m</v>
      </c>
      <c r="H626" s="84">
        <f t="shared" si="402"/>
        <v>0</v>
      </c>
      <c r="I626" s="84">
        <f t="shared" si="402"/>
        <v>0</v>
      </c>
      <c r="J626" s="84">
        <f t="shared" si="402"/>
        <v>0</v>
      </c>
      <c r="K626" s="84">
        <f t="shared" si="402"/>
        <v>0</v>
      </c>
      <c r="L626" s="84">
        <f t="shared" si="402"/>
        <v>0</v>
      </c>
      <c r="M626" s="84">
        <f t="shared" si="402"/>
        <v>0</v>
      </c>
      <c r="N626" s="84">
        <f t="shared" si="402"/>
        <v>0</v>
      </c>
      <c r="O626" s="84">
        <f t="shared" si="402"/>
        <v>0</v>
      </c>
      <c r="P626" s="84">
        <f t="shared" si="402"/>
        <v>0</v>
      </c>
      <c r="Q626" s="84">
        <f t="shared" si="402"/>
        <v>0</v>
      </c>
    </row>
    <row r="627" spans="1:17" hidden="1" outlineLevel="2">
      <c r="E627" s="84" t="str">
        <f t="shared" ref="E627:Q627" si="403" xml:space="preserve"> E624</f>
        <v>Closing RCV (Post 2020 investment RCV) - BR - real</v>
      </c>
      <c r="F627" s="84">
        <f t="shared" si="403"/>
        <v>0</v>
      </c>
      <c r="G627" s="84" t="str">
        <f t="shared" si="403"/>
        <v>£m</v>
      </c>
      <c r="H627" s="84">
        <f t="shared" si="403"/>
        <v>0</v>
      </c>
      <c r="I627" s="84">
        <f t="shared" si="403"/>
        <v>0</v>
      </c>
      <c r="J627" s="84">
        <f t="shared" si="403"/>
        <v>0</v>
      </c>
      <c r="K627" s="84">
        <f t="shared" si="403"/>
        <v>0</v>
      </c>
      <c r="L627" s="84">
        <f t="shared" si="403"/>
        <v>0</v>
      </c>
      <c r="M627" s="84">
        <f t="shared" si="403"/>
        <v>0</v>
      </c>
      <c r="N627" s="84">
        <f t="shared" si="403"/>
        <v>0</v>
      </c>
      <c r="O627" s="84">
        <f t="shared" si="403"/>
        <v>0</v>
      </c>
      <c r="P627" s="84">
        <f t="shared" si="403"/>
        <v>0</v>
      </c>
      <c r="Q627" s="84">
        <f t="shared" si="403"/>
        <v>0</v>
      </c>
    </row>
    <row r="628" spans="1:17" hidden="1" outlineLevel="2">
      <c r="E628" s="261" t="s">
        <v>716</v>
      </c>
      <c r="F628" s="261"/>
      <c r="G628" s="261" t="s">
        <v>170</v>
      </c>
      <c r="H628" s="261"/>
      <c r="I628" s="261"/>
      <c r="J628" s="261">
        <f t="shared" ref="J628:Q628" si="404" xml:space="preserve"> AVERAGE(J626:J627)</f>
        <v>0</v>
      </c>
      <c r="K628" s="261">
        <f t="shared" si="404"/>
        <v>0</v>
      </c>
      <c r="L628" s="261">
        <f t="shared" si="404"/>
        <v>0</v>
      </c>
      <c r="M628" s="261">
        <f t="shared" si="404"/>
        <v>0</v>
      </c>
      <c r="N628" s="261">
        <f t="shared" si="404"/>
        <v>0</v>
      </c>
      <c r="O628" s="261">
        <f t="shared" si="404"/>
        <v>0</v>
      </c>
      <c r="P628" s="261">
        <f t="shared" si="404"/>
        <v>0</v>
      </c>
      <c r="Q628" s="261">
        <f t="shared" si="404"/>
        <v>0</v>
      </c>
    </row>
    <row r="629" spans="1:17" hidden="1" outlineLevel="2">
      <c r="F629" s="84"/>
      <c r="G629" s="84"/>
      <c r="H629" s="84"/>
      <c r="I629" s="84"/>
      <c r="J629" s="84"/>
      <c r="K629" s="84"/>
      <c r="L629" s="84"/>
      <c r="M629" s="84"/>
      <c r="N629" s="84"/>
      <c r="O629" s="84"/>
      <c r="P629" s="84"/>
      <c r="Q629" s="84"/>
    </row>
    <row r="630" spans="1:17" hidden="1" outlineLevel="2">
      <c r="C630" s="86" t="s">
        <v>372</v>
      </c>
      <c r="F630" s="84"/>
      <c r="G630" s="84"/>
      <c r="H630" s="84"/>
      <c r="I630" s="84"/>
      <c r="J630" s="84"/>
      <c r="K630" s="84"/>
      <c r="L630" s="84"/>
      <c r="M630" s="84"/>
      <c r="N630" s="84"/>
      <c r="O630" s="84"/>
      <c r="P630" s="84"/>
      <c r="Q630" s="84"/>
    </row>
    <row r="631" spans="1:17" hidden="1" outlineLevel="2">
      <c r="E631" s="84" t="str">
        <f t="shared" ref="E631:Q631" si="405" xml:space="preserve"> E624</f>
        <v>Closing RCV (Post 2020 investment RCV) - BR - real</v>
      </c>
      <c r="F631" s="84">
        <f t="shared" si="405"/>
        <v>0</v>
      </c>
      <c r="G631" s="84" t="str">
        <f t="shared" si="405"/>
        <v>£m</v>
      </c>
      <c r="H631" s="84">
        <f t="shared" si="405"/>
        <v>0</v>
      </c>
      <c r="I631" s="84">
        <f t="shared" si="405"/>
        <v>0</v>
      </c>
      <c r="J631" s="84">
        <f t="shared" si="405"/>
        <v>0</v>
      </c>
      <c r="K631" s="84">
        <f t="shared" si="405"/>
        <v>0</v>
      </c>
      <c r="L631" s="84">
        <f t="shared" si="405"/>
        <v>0</v>
      </c>
      <c r="M631" s="84">
        <f t="shared" si="405"/>
        <v>0</v>
      </c>
      <c r="N631" s="84">
        <f t="shared" si="405"/>
        <v>0</v>
      </c>
      <c r="O631" s="84">
        <f t="shared" si="405"/>
        <v>0</v>
      </c>
      <c r="P631" s="84">
        <f t="shared" si="405"/>
        <v>0</v>
      </c>
      <c r="Q631" s="84">
        <f t="shared" si="405"/>
        <v>0</v>
      </c>
    </row>
    <row r="632" spans="1:17" s="188" customFormat="1" hidden="1" outlineLevel="2">
      <c r="A632" s="184"/>
      <c r="B632" s="219"/>
      <c r="C632" s="186"/>
      <c r="D632" s="187"/>
      <c r="E632" s="182" t="str">
        <f xml:space="preserve"> Inp!E$171</f>
        <v>RCV additions balance - BR - real</v>
      </c>
      <c r="F632" s="182">
        <f xml:space="preserve"> Inp!F$171</f>
        <v>0</v>
      </c>
      <c r="G632" s="182" t="str">
        <f xml:space="preserve"> Inp!G$171</f>
        <v>£m</v>
      </c>
      <c r="H632" s="182">
        <f xml:space="preserve"> Inp!H$171</f>
        <v>0</v>
      </c>
      <c r="I632" s="182">
        <f xml:space="preserve"> Inp!I$171</f>
        <v>0</v>
      </c>
      <c r="J632" s="182">
        <f xml:space="preserve"> Inp!J$171</f>
        <v>0</v>
      </c>
      <c r="K632" s="182">
        <f xml:space="preserve"> Inp!K$171</f>
        <v>0</v>
      </c>
      <c r="L632" s="182">
        <f xml:space="preserve"> Inp!L$171</f>
        <v>0</v>
      </c>
      <c r="M632" s="182">
        <f xml:space="preserve"> Inp!M$171</f>
        <v>0</v>
      </c>
      <c r="N632" s="182">
        <f xml:space="preserve"> Inp!N$171</f>
        <v>0</v>
      </c>
      <c r="O632" s="182">
        <f xml:space="preserve"> Inp!O$171</f>
        <v>0</v>
      </c>
      <c r="P632" s="182">
        <f xml:space="preserve"> Inp!P$171</f>
        <v>0</v>
      </c>
      <c r="Q632" s="182">
        <f xml:space="preserve"> Inp!Q$171</f>
        <v>0</v>
      </c>
    </row>
    <row r="633" spans="1:17" s="225" customFormat="1" hidden="1" outlineLevel="2">
      <c r="A633" s="220"/>
      <c r="B633" s="221"/>
      <c r="C633" s="222"/>
      <c r="D633" s="223"/>
      <c r="E633" s="224" t="s">
        <v>593</v>
      </c>
      <c r="G633" s="225" t="s">
        <v>570</v>
      </c>
      <c r="H633" s="248">
        <f xml:space="preserve"> SUM(J633:Q633)</f>
        <v>0</v>
      </c>
      <c r="I633" s="197"/>
      <c r="J633" s="225">
        <f t="shared" ref="J633:Q633" si="406" xml:space="preserve"> IF(ROUND(J631,3) = ROUND(J632,3), 0, 1)</f>
        <v>0</v>
      </c>
      <c r="K633" s="225">
        <f t="shared" si="406"/>
        <v>0</v>
      </c>
      <c r="L633" s="225">
        <f t="shared" si="406"/>
        <v>0</v>
      </c>
      <c r="M633" s="225">
        <f t="shared" si="406"/>
        <v>0</v>
      </c>
      <c r="N633" s="225">
        <f t="shared" si="406"/>
        <v>0</v>
      </c>
      <c r="O633" s="225">
        <f t="shared" si="406"/>
        <v>0</v>
      </c>
      <c r="P633" s="225">
        <f t="shared" si="406"/>
        <v>0</v>
      </c>
      <c r="Q633" s="225">
        <f t="shared" si="406"/>
        <v>0</v>
      </c>
    </row>
    <row r="634" spans="1:17" hidden="1" outlineLevel="2"/>
    <row r="635" spans="1:17" hidden="1" outlineLevel="2"/>
    <row r="636" spans="1:17" s="149" customFormat="1" hidden="1" outlineLevel="1">
      <c r="A636" s="144"/>
      <c r="B636" s="145"/>
      <c r="C636" s="146"/>
      <c r="D636" s="147"/>
      <c r="E636" s="148"/>
      <c r="G636" s="150"/>
    </row>
    <row r="637" spans="1:17" s="92" customFormat="1" hidden="1" outlineLevel="1" collapsed="1">
      <c r="A637" s="11"/>
      <c r="B637" s="12" t="s">
        <v>594</v>
      </c>
      <c r="C637" s="13"/>
      <c r="D637" s="14"/>
      <c r="E637" s="91"/>
      <c r="G637" s="93"/>
    </row>
    <row r="638" spans="1:17" s="92" customFormat="1" hidden="1" outlineLevel="2">
      <c r="A638" s="11"/>
      <c r="B638" s="12"/>
      <c r="C638" s="13"/>
      <c r="D638" s="115"/>
      <c r="E638" s="91"/>
      <c r="G638" s="93"/>
    </row>
    <row r="639" spans="1:17" s="92" customFormat="1" hidden="1" outlineLevel="2">
      <c r="A639" s="11"/>
      <c r="B639" s="12"/>
      <c r="C639" s="13"/>
      <c r="D639" s="115"/>
      <c r="E639" s="91" t="str">
        <f t="shared" ref="E639:Q639" si="407" xml:space="preserve"> E533</f>
        <v>RCV (RPI inflated RCV) 31 March 2020 post midnight adjustments - BR - real</v>
      </c>
      <c r="F639" s="91">
        <f t="shared" si="407"/>
        <v>0</v>
      </c>
      <c r="G639" s="91" t="str">
        <f t="shared" si="407"/>
        <v>£m</v>
      </c>
      <c r="H639" s="91">
        <f t="shared" si="407"/>
        <v>0</v>
      </c>
      <c r="I639" s="91">
        <f t="shared" si="407"/>
        <v>0</v>
      </c>
      <c r="J639" s="91">
        <f t="shared" si="407"/>
        <v>0</v>
      </c>
      <c r="K639" s="91">
        <f t="shared" si="407"/>
        <v>0</v>
      </c>
      <c r="L639" s="91">
        <f t="shared" si="407"/>
        <v>0</v>
      </c>
      <c r="M639" s="91">
        <f t="shared" si="407"/>
        <v>0</v>
      </c>
      <c r="N639" s="91">
        <f t="shared" si="407"/>
        <v>0</v>
      </c>
      <c r="O639" s="91">
        <f t="shared" si="407"/>
        <v>0</v>
      </c>
      <c r="P639" s="91">
        <f t="shared" si="407"/>
        <v>0</v>
      </c>
      <c r="Q639" s="91">
        <f t="shared" si="407"/>
        <v>0</v>
      </c>
    </row>
    <row r="640" spans="1:17" s="92" customFormat="1" hidden="1" outlineLevel="2">
      <c r="A640" s="11"/>
      <c r="B640" s="12"/>
      <c r="C640" s="13"/>
      <c r="D640" s="115"/>
      <c r="E640" s="91" t="str">
        <f t="shared" ref="E640:Q640" si="408" xml:space="preserve"> E569</f>
        <v>RCV (CPIH inflated RCV) 31 March 2020 post midnight adjustments - BR - real</v>
      </c>
      <c r="F640" s="91">
        <f t="shared" si="408"/>
        <v>0</v>
      </c>
      <c r="G640" s="91" t="str">
        <f t="shared" si="408"/>
        <v>£m</v>
      </c>
      <c r="H640" s="91">
        <f t="shared" si="408"/>
        <v>0</v>
      </c>
      <c r="I640" s="91">
        <f t="shared" si="408"/>
        <v>0</v>
      </c>
      <c r="J640" s="91">
        <f t="shared" si="408"/>
        <v>0</v>
      </c>
      <c r="K640" s="91">
        <f t="shared" si="408"/>
        <v>0</v>
      </c>
      <c r="L640" s="91">
        <f t="shared" si="408"/>
        <v>0</v>
      </c>
      <c r="M640" s="91">
        <f t="shared" si="408"/>
        <v>0</v>
      </c>
      <c r="N640" s="91">
        <f t="shared" si="408"/>
        <v>0</v>
      </c>
      <c r="O640" s="91">
        <f t="shared" si="408"/>
        <v>0</v>
      </c>
      <c r="P640" s="91">
        <f t="shared" si="408"/>
        <v>0</v>
      </c>
      <c r="Q640" s="91">
        <f t="shared" si="408"/>
        <v>0</v>
      </c>
    </row>
    <row r="641" spans="1:17" s="92" customFormat="1" hidden="1" outlineLevel="2">
      <c r="A641" s="11"/>
      <c r="B641" s="12"/>
      <c r="C641" s="13"/>
      <c r="D641" s="115"/>
      <c r="E641" s="91" t="str">
        <f t="shared" ref="E641:Q641" si="409" xml:space="preserve"> E611</f>
        <v>RCV (post 2020 investment RCV) 31 March 2020 post midnight adjustments - BR - real</v>
      </c>
      <c r="F641" s="91">
        <f t="shared" si="409"/>
        <v>0</v>
      </c>
      <c r="G641" s="91" t="str">
        <f t="shared" si="409"/>
        <v>£m</v>
      </c>
      <c r="H641" s="91">
        <f t="shared" si="409"/>
        <v>0</v>
      </c>
      <c r="I641" s="91">
        <f t="shared" si="409"/>
        <v>0</v>
      </c>
      <c r="J641" s="91">
        <f t="shared" si="409"/>
        <v>0</v>
      </c>
      <c r="K641" s="91">
        <f t="shared" si="409"/>
        <v>0</v>
      </c>
      <c r="L641" s="91">
        <f t="shared" si="409"/>
        <v>0</v>
      </c>
      <c r="M641" s="91">
        <f t="shared" si="409"/>
        <v>0</v>
      </c>
      <c r="N641" s="91">
        <f t="shared" si="409"/>
        <v>0</v>
      </c>
      <c r="O641" s="91">
        <f t="shared" si="409"/>
        <v>0</v>
      </c>
      <c r="P641" s="91">
        <f t="shared" si="409"/>
        <v>0</v>
      </c>
      <c r="Q641" s="91">
        <f t="shared" si="409"/>
        <v>0</v>
      </c>
    </row>
    <row r="642" spans="1:17" s="315" customFormat="1" hidden="1" outlineLevel="2">
      <c r="A642" s="311"/>
      <c r="B642" s="312"/>
      <c r="C642" s="313"/>
      <c r="D642" s="251"/>
      <c r="E642" s="317" t="s">
        <v>717</v>
      </c>
      <c r="F642" s="317"/>
      <c r="G642" s="317" t="s">
        <v>170</v>
      </c>
      <c r="H642" s="317"/>
      <c r="I642" s="317"/>
      <c r="J642" s="317">
        <f t="shared" ref="J642:Q642" si="410" xml:space="preserve"> SUM(J639:J641)</f>
        <v>0</v>
      </c>
      <c r="K642" s="317">
        <f t="shared" si="410"/>
        <v>0</v>
      </c>
      <c r="L642" s="317">
        <f t="shared" si="410"/>
        <v>0</v>
      </c>
      <c r="M642" s="317">
        <f t="shared" si="410"/>
        <v>0</v>
      </c>
      <c r="N642" s="317">
        <f t="shared" si="410"/>
        <v>0</v>
      </c>
      <c r="O642" s="317">
        <f t="shared" si="410"/>
        <v>0</v>
      </c>
      <c r="P642" s="317">
        <f t="shared" si="410"/>
        <v>0</v>
      </c>
      <c r="Q642" s="317">
        <f t="shared" si="410"/>
        <v>0</v>
      </c>
    </row>
    <row r="643" spans="1:17" s="92" customFormat="1" hidden="1" outlineLevel="2">
      <c r="A643" s="11"/>
      <c r="B643" s="12"/>
      <c r="C643" s="13"/>
      <c r="D643" s="115"/>
      <c r="E643" s="91"/>
      <c r="G643" s="93"/>
    </row>
    <row r="644" spans="1:17" s="98" customFormat="1" hidden="1" outlineLevel="2">
      <c r="A644" s="94"/>
      <c r="B644" s="95"/>
      <c r="C644" s="96"/>
      <c r="D644" s="97"/>
      <c r="E644" s="84" t="str">
        <f t="shared" ref="E644:Q644" si="411" xml:space="preserve"> E540</f>
        <v>Opening RCV (RPI inflated RCV) - BR - real</v>
      </c>
      <c r="F644" s="84">
        <f t="shared" si="411"/>
        <v>0</v>
      </c>
      <c r="G644" s="84" t="str">
        <f t="shared" si="411"/>
        <v>£m</v>
      </c>
      <c r="H644" s="84">
        <f t="shared" si="411"/>
        <v>0</v>
      </c>
      <c r="I644" s="84">
        <f t="shared" si="411"/>
        <v>0</v>
      </c>
      <c r="J644" s="84">
        <f t="shared" si="411"/>
        <v>0</v>
      </c>
      <c r="K644" s="84">
        <f t="shared" si="411"/>
        <v>0</v>
      </c>
      <c r="L644" s="84">
        <f t="shared" si="411"/>
        <v>0</v>
      </c>
      <c r="M644" s="84">
        <f t="shared" si="411"/>
        <v>0</v>
      </c>
      <c r="N644" s="84">
        <f t="shared" si="411"/>
        <v>0</v>
      </c>
      <c r="O644" s="84">
        <f t="shared" si="411"/>
        <v>0</v>
      </c>
      <c r="P644" s="84">
        <f t="shared" si="411"/>
        <v>0</v>
      </c>
      <c r="Q644" s="84">
        <f t="shared" si="411"/>
        <v>0</v>
      </c>
    </row>
    <row r="645" spans="1:17" hidden="1" outlineLevel="2">
      <c r="D645" s="83" t="s">
        <v>565</v>
      </c>
      <c r="E645" s="84" t="str">
        <f t="shared" ref="E645:Q645" si="412" xml:space="preserve"> E580</f>
        <v>Opening RCV (CPIH inflated RCV) - BR - real</v>
      </c>
      <c r="F645" s="84">
        <f t="shared" si="412"/>
        <v>0</v>
      </c>
      <c r="G645" s="84" t="str">
        <f t="shared" si="412"/>
        <v>£m</v>
      </c>
      <c r="H645" s="84">
        <f t="shared" si="412"/>
        <v>0</v>
      </c>
      <c r="I645" s="84">
        <f t="shared" si="412"/>
        <v>0</v>
      </c>
      <c r="J645" s="84">
        <f t="shared" si="412"/>
        <v>0</v>
      </c>
      <c r="K645" s="84">
        <f t="shared" si="412"/>
        <v>0</v>
      </c>
      <c r="L645" s="84">
        <f t="shared" si="412"/>
        <v>0</v>
      </c>
      <c r="M645" s="84">
        <f t="shared" si="412"/>
        <v>0</v>
      </c>
      <c r="N645" s="84">
        <f t="shared" si="412"/>
        <v>0</v>
      </c>
      <c r="O645" s="84">
        <f t="shared" si="412"/>
        <v>0</v>
      </c>
      <c r="P645" s="84">
        <f t="shared" si="412"/>
        <v>0</v>
      </c>
      <c r="Q645" s="84">
        <f t="shared" si="412"/>
        <v>0</v>
      </c>
    </row>
    <row r="646" spans="1:17" hidden="1" outlineLevel="2">
      <c r="D646" s="83" t="s">
        <v>565</v>
      </c>
      <c r="E646" s="84" t="str">
        <f t="shared" ref="E646:Q646" si="413" xml:space="preserve"> E619</f>
        <v>Opening RCV (Post 2020 investment RCV) - BR - real</v>
      </c>
      <c r="F646" s="84">
        <f t="shared" si="413"/>
        <v>0</v>
      </c>
      <c r="G646" s="84" t="str">
        <f t="shared" si="413"/>
        <v>£m</v>
      </c>
      <c r="H646" s="84">
        <f t="shared" si="413"/>
        <v>0</v>
      </c>
      <c r="I646" s="84">
        <f t="shared" si="413"/>
        <v>0</v>
      </c>
      <c r="J646" s="84">
        <f t="shared" si="413"/>
        <v>0</v>
      </c>
      <c r="K646" s="84">
        <f t="shared" si="413"/>
        <v>0</v>
      </c>
      <c r="L646" s="84">
        <f t="shared" si="413"/>
        <v>0</v>
      </c>
      <c r="M646" s="84">
        <f t="shared" si="413"/>
        <v>0</v>
      </c>
      <c r="N646" s="84">
        <f t="shared" si="413"/>
        <v>0</v>
      </c>
      <c r="O646" s="84">
        <f t="shared" si="413"/>
        <v>0</v>
      </c>
      <c r="P646" s="84">
        <f t="shared" si="413"/>
        <v>0</v>
      </c>
      <c r="Q646" s="84">
        <f t="shared" si="413"/>
        <v>0</v>
      </c>
    </row>
    <row r="647" spans="1:17" s="315" customFormat="1" hidden="1" outlineLevel="2">
      <c r="A647" s="311"/>
      <c r="B647" s="312"/>
      <c r="C647" s="313"/>
      <c r="D647" s="251"/>
      <c r="E647" s="317" t="s">
        <v>718</v>
      </c>
      <c r="F647" s="317"/>
      <c r="G647" s="317" t="s">
        <v>170</v>
      </c>
      <c r="H647" s="317"/>
      <c r="I647" s="317"/>
      <c r="J647" s="317">
        <f t="shared" ref="J647:Q647" si="414" xml:space="preserve"> SUM(J644:J646)</f>
        <v>0</v>
      </c>
      <c r="K647" s="317">
        <f t="shared" si="414"/>
        <v>0</v>
      </c>
      <c r="L647" s="317">
        <f t="shared" si="414"/>
        <v>0</v>
      </c>
      <c r="M647" s="317">
        <f t="shared" si="414"/>
        <v>0</v>
      </c>
      <c r="N647" s="317">
        <f t="shared" si="414"/>
        <v>0</v>
      </c>
      <c r="O647" s="317">
        <f t="shared" si="414"/>
        <v>0</v>
      </c>
      <c r="P647" s="317">
        <f t="shared" si="414"/>
        <v>0</v>
      </c>
      <c r="Q647" s="317">
        <f t="shared" si="414"/>
        <v>0</v>
      </c>
    </row>
    <row r="648" spans="1:17" hidden="1" outlineLevel="2">
      <c r="F648" s="84"/>
      <c r="G648" s="84"/>
      <c r="H648" s="84"/>
      <c r="I648" s="84"/>
      <c r="J648" s="84"/>
      <c r="K648" s="84"/>
      <c r="L648" s="84"/>
      <c r="M648" s="84"/>
      <c r="N648" s="84"/>
      <c r="O648" s="84"/>
      <c r="P648" s="84"/>
      <c r="Q648" s="84"/>
    </row>
    <row r="649" spans="1:17" s="98" customFormat="1" hidden="1" outlineLevel="2">
      <c r="A649" s="94"/>
      <c r="B649" s="95"/>
      <c r="C649" s="96"/>
      <c r="D649" s="97"/>
      <c r="E649" s="84" t="str">
        <f t="shared" ref="E649:Q649" si="415" xml:space="preserve"> E544</f>
        <v>Closing RCV (RPI inflated RCV) - BR - real</v>
      </c>
      <c r="F649" s="84">
        <f t="shared" si="415"/>
        <v>0</v>
      </c>
      <c r="G649" s="84" t="str">
        <f t="shared" si="415"/>
        <v>£m</v>
      </c>
      <c r="H649" s="84">
        <f t="shared" si="415"/>
        <v>0</v>
      </c>
      <c r="I649" s="84">
        <f t="shared" si="415"/>
        <v>0</v>
      </c>
      <c r="J649" s="84">
        <f t="shared" si="415"/>
        <v>0</v>
      </c>
      <c r="K649" s="84">
        <f t="shared" si="415"/>
        <v>0</v>
      </c>
      <c r="L649" s="84">
        <f t="shared" si="415"/>
        <v>0</v>
      </c>
      <c r="M649" s="84">
        <f t="shared" si="415"/>
        <v>0</v>
      </c>
      <c r="N649" s="84">
        <f t="shared" si="415"/>
        <v>0</v>
      </c>
      <c r="O649" s="84">
        <f t="shared" si="415"/>
        <v>0</v>
      </c>
      <c r="P649" s="84">
        <f t="shared" si="415"/>
        <v>0</v>
      </c>
      <c r="Q649" s="84">
        <f t="shared" si="415"/>
        <v>0</v>
      </c>
    </row>
    <row r="650" spans="1:17" hidden="1" outlineLevel="2">
      <c r="D650" s="83" t="s">
        <v>565</v>
      </c>
      <c r="E650" s="84" t="str">
        <f t="shared" ref="E650:Q650" si="416" xml:space="preserve"> E585</f>
        <v>Closing RCV (CPIH inflated RCV) - BR - real</v>
      </c>
      <c r="F650" s="84">
        <f t="shared" si="416"/>
        <v>0</v>
      </c>
      <c r="G650" s="84" t="str">
        <f t="shared" si="416"/>
        <v>£m</v>
      </c>
      <c r="H650" s="84">
        <f t="shared" si="416"/>
        <v>0</v>
      </c>
      <c r="I650" s="84">
        <f t="shared" si="416"/>
        <v>0</v>
      </c>
      <c r="J650" s="84">
        <f t="shared" si="416"/>
        <v>0</v>
      </c>
      <c r="K650" s="84">
        <f t="shared" si="416"/>
        <v>0</v>
      </c>
      <c r="L650" s="84">
        <f t="shared" si="416"/>
        <v>0</v>
      </c>
      <c r="M650" s="84">
        <f t="shared" si="416"/>
        <v>0</v>
      </c>
      <c r="N650" s="84">
        <f t="shared" si="416"/>
        <v>0</v>
      </c>
      <c r="O650" s="84">
        <f t="shared" si="416"/>
        <v>0</v>
      </c>
      <c r="P650" s="84">
        <f t="shared" si="416"/>
        <v>0</v>
      </c>
      <c r="Q650" s="84">
        <f t="shared" si="416"/>
        <v>0</v>
      </c>
    </row>
    <row r="651" spans="1:17" hidden="1" outlineLevel="2">
      <c r="D651" s="83" t="s">
        <v>565</v>
      </c>
      <c r="E651" s="84" t="str">
        <f t="shared" ref="E651:Q651" si="417" xml:space="preserve"> E624</f>
        <v>Closing RCV (Post 2020 investment RCV) - BR - real</v>
      </c>
      <c r="F651" s="84">
        <f t="shared" si="417"/>
        <v>0</v>
      </c>
      <c r="G651" s="84" t="str">
        <f t="shared" si="417"/>
        <v>£m</v>
      </c>
      <c r="H651" s="84">
        <f t="shared" si="417"/>
        <v>0</v>
      </c>
      <c r="I651" s="84">
        <f t="shared" si="417"/>
        <v>0</v>
      </c>
      <c r="J651" s="84">
        <f t="shared" si="417"/>
        <v>0</v>
      </c>
      <c r="K651" s="84">
        <f t="shared" si="417"/>
        <v>0</v>
      </c>
      <c r="L651" s="84">
        <f t="shared" si="417"/>
        <v>0</v>
      </c>
      <c r="M651" s="84">
        <f t="shared" si="417"/>
        <v>0</v>
      </c>
      <c r="N651" s="84">
        <f t="shared" si="417"/>
        <v>0</v>
      </c>
      <c r="O651" s="84">
        <f t="shared" si="417"/>
        <v>0</v>
      </c>
      <c r="P651" s="84">
        <f t="shared" si="417"/>
        <v>0</v>
      </c>
      <c r="Q651" s="84">
        <f t="shared" si="417"/>
        <v>0</v>
      </c>
    </row>
    <row r="652" spans="1:17" hidden="1" outlineLevel="2">
      <c r="E652" s="212" t="s">
        <v>719</v>
      </c>
      <c r="F652" s="212"/>
      <c r="G652" s="212" t="s">
        <v>170</v>
      </c>
      <c r="H652" s="212"/>
      <c r="I652" s="212"/>
      <c r="J652" s="212">
        <f t="shared" ref="J652" si="418" xml:space="preserve"> SUM(J649:J651)</f>
        <v>0</v>
      </c>
      <c r="K652" s="212">
        <f t="shared" ref="K652:Q652" si="419" xml:space="preserve"> SUM(K649:K651)</f>
        <v>0</v>
      </c>
      <c r="L652" s="212">
        <f t="shared" si="419"/>
        <v>0</v>
      </c>
      <c r="M652" s="212">
        <f t="shared" si="419"/>
        <v>0</v>
      </c>
      <c r="N652" s="212">
        <f t="shared" si="419"/>
        <v>0</v>
      </c>
      <c r="O652" s="212">
        <f t="shared" si="419"/>
        <v>0</v>
      </c>
      <c r="P652" s="212">
        <f t="shared" si="419"/>
        <v>0</v>
      </c>
      <c r="Q652" s="212">
        <f t="shared" si="419"/>
        <v>0</v>
      </c>
    </row>
    <row r="653" spans="1:17" s="149" customFormat="1" hidden="1" outlineLevel="2">
      <c r="A653" s="144"/>
      <c r="B653" s="145"/>
      <c r="C653" s="146"/>
      <c r="D653" s="147"/>
      <c r="E653" s="148"/>
      <c r="G653" s="150"/>
    </row>
    <row r="654" spans="1:17" hidden="1" outlineLevel="2">
      <c r="E654" s="84" t="str">
        <f t="shared" ref="E654:Q654" si="420" xml:space="preserve"> E647</f>
        <v>Total: Opening RCV - BR - real</v>
      </c>
      <c r="F654" s="84">
        <f t="shared" si="420"/>
        <v>0</v>
      </c>
      <c r="G654" s="84" t="str">
        <f t="shared" si="420"/>
        <v>£m</v>
      </c>
      <c r="H654" s="84">
        <f t="shared" si="420"/>
        <v>0</v>
      </c>
      <c r="I654" s="84">
        <f t="shared" si="420"/>
        <v>0</v>
      </c>
      <c r="J654" s="84">
        <f t="shared" si="420"/>
        <v>0</v>
      </c>
      <c r="K654" s="84">
        <f t="shared" si="420"/>
        <v>0</v>
      </c>
      <c r="L654" s="84">
        <f t="shared" si="420"/>
        <v>0</v>
      </c>
      <c r="M654" s="84">
        <f t="shared" si="420"/>
        <v>0</v>
      </c>
      <c r="N654" s="84">
        <f t="shared" si="420"/>
        <v>0</v>
      </c>
      <c r="O654" s="84">
        <f t="shared" si="420"/>
        <v>0</v>
      </c>
      <c r="P654" s="84">
        <f t="shared" si="420"/>
        <v>0</v>
      </c>
      <c r="Q654" s="84">
        <f t="shared" si="420"/>
        <v>0</v>
      </c>
    </row>
    <row r="655" spans="1:17" hidden="1" outlineLevel="2">
      <c r="E655" s="84" t="str">
        <f t="shared" ref="E655:Q655" si="421" xml:space="preserve"> E652</f>
        <v>Total: Closing RCV - BR - real</v>
      </c>
      <c r="F655" s="84">
        <f t="shared" si="421"/>
        <v>0</v>
      </c>
      <c r="G655" s="84" t="str">
        <f t="shared" si="421"/>
        <v>£m</v>
      </c>
      <c r="H655" s="84">
        <f t="shared" si="421"/>
        <v>0</v>
      </c>
      <c r="I655" s="84">
        <f t="shared" si="421"/>
        <v>0</v>
      </c>
      <c r="J655" s="84">
        <f t="shared" si="421"/>
        <v>0</v>
      </c>
      <c r="K655" s="84">
        <f t="shared" si="421"/>
        <v>0</v>
      </c>
      <c r="L655" s="84">
        <f t="shared" si="421"/>
        <v>0</v>
      </c>
      <c r="M655" s="84">
        <f t="shared" si="421"/>
        <v>0</v>
      </c>
      <c r="N655" s="84">
        <f t="shared" si="421"/>
        <v>0</v>
      </c>
      <c r="O655" s="84">
        <f t="shared" si="421"/>
        <v>0</v>
      </c>
      <c r="P655" s="84">
        <f t="shared" si="421"/>
        <v>0</v>
      </c>
      <c r="Q655" s="84">
        <f t="shared" si="421"/>
        <v>0</v>
      </c>
    </row>
    <row r="656" spans="1:17" hidden="1" outlineLevel="2">
      <c r="E656" s="212" t="s">
        <v>720</v>
      </c>
      <c r="F656" s="212"/>
      <c r="G656" s="212" t="s">
        <v>170</v>
      </c>
      <c r="H656" s="212"/>
      <c r="I656" s="212"/>
      <c r="J656" s="212">
        <f t="shared" ref="J656:Q656" si="422" xml:space="preserve"> AVERAGE(J654:J655)</f>
        <v>0</v>
      </c>
      <c r="K656" s="212">
        <f t="shared" si="422"/>
        <v>0</v>
      </c>
      <c r="L656" s="212">
        <f t="shared" si="422"/>
        <v>0</v>
      </c>
      <c r="M656" s="212">
        <f t="shared" si="422"/>
        <v>0</v>
      </c>
      <c r="N656" s="212">
        <f t="shared" si="422"/>
        <v>0</v>
      </c>
      <c r="O656" s="212">
        <f t="shared" si="422"/>
        <v>0</v>
      </c>
      <c r="P656" s="212">
        <f t="shared" si="422"/>
        <v>0</v>
      </c>
      <c r="Q656" s="212">
        <f t="shared" si="422"/>
        <v>0</v>
      </c>
    </row>
    <row r="657" spans="1:17" hidden="1" outlineLevel="2">
      <c r="F657" s="84"/>
      <c r="G657" s="84"/>
      <c r="H657" s="84"/>
      <c r="I657" s="84"/>
      <c r="J657" s="84"/>
      <c r="K657" s="84"/>
      <c r="L657" s="84"/>
      <c r="M657" s="84"/>
      <c r="N657" s="84"/>
      <c r="O657" s="84"/>
      <c r="P657" s="84"/>
      <c r="Q657" s="84"/>
    </row>
    <row r="658" spans="1:17" hidden="1" outlineLevel="2">
      <c r="C658" s="86" t="s">
        <v>372</v>
      </c>
      <c r="F658" s="84"/>
      <c r="G658" s="84"/>
      <c r="H658" s="84"/>
      <c r="I658" s="84"/>
      <c r="J658" s="84"/>
      <c r="K658" s="84"/>
      <c r="L658" s="84"/>
      <c r="M658" s="84"/>
      <c r="N658" s="84"/>
      <c r="O658" s="84"/>
      <c r="P658" s="84"/>
      <c r="Q658" s="84"/>
    </row>
    <row r="659" spans="1:17" s="188" customFormat="1" hidden="1" outlineLevel="2">
      <c r="A659" s="184"/>
      <c r="B659" s="219"/>
      <c r="C659" s="186"/>
      <c r="D659" s="187"/>
      <c r="E659" s="182" t="str">
        <f xml:space="preserve"> Inp!E$172</f>
        <v>RCV balance - BR BEG - nominal</v>
      </c>
      <c r="F659" s="182">
        <f xml:space="preserve"> Inp!F$172</f>
        <v>0</v>
      </c>
      <c r="G659" s="182" t="str">
        <f xml:space="preserve"> Inp!G$172</f>
        <v>£m</v>
      </c>
      <c r="H659" s="182">
        <f xml:space="preserve"> Inp!H$172</f>
        <v>0</v>
      </c>
      <c r="I659" s="182">
        <f xml:space="preserve"> Inp!I$172</f>
        <v>0</v>
      </c>
      <c r="J659" s="182">
        <f xml:space="preserve"> Inp!J$172</f>
        <v>0</v>
      </c>
      <c r="K659" s="182">
        <f xml:space="preserve"> Inp!K$172</f>
        <v>0</v>
      </c>
      <c r="L659" s="182">
        <f xml:space="preserve"> Inp!L$172</f>
        <v>0</v>
      </c>
      <c r="M659" s="182">
        <f xml:space="preserve"> Inp!M$172</f>
        <v>0</v>
      </c>
      <c r="N659" s="182">
        <f xml:space="preserve"> Inp!N$172</f>
        <v>0</v>
      </c>
      <c r="O659" s="182">
        <f xml:space="preserve"> Inp!O$172</f>
        <v>0</v>
      </c>
      <c r="P659" s="182">
        <f xml:space="preserve"> Inp!P$172</f>
        <v>0</v>
      </c>
      <c r="Q659" s="182">
        <f xml:space="preserve"> Inp!Q$172</f>
        <v>0</v>
      </c>
    </row>
    <row r="660" spans="1:17" s="188" customFormat="1" hidden="1" outlineLevel="2">
      <c r="A660" s="184"/>
      <c r="B660" s="219"/>
      <c r="C660" s="186"/>
      <c r="D660" s="187"/>
      <c r="E660" s="182" t="str">
        <f xml:space="preserve"> Inp!E$173</f>
        <v>Indexation on RCV balance BEG - BR - nominal</v>
      </c>
      <c r="F660" s="182">
        <f xml:space="preserve"> Inp!F$173</f>
        <v>0</v>
      </c>
      <c r="G660" s="182" t="str">
        <f xml:space="preserve"> Inp!G$173</f>
        <v>£m</v>
      </c>
      <c r="H660" s="182">
        <f xml:space="preserve"> Inp!H$173</f>
        <v>0</v>
      </c>
      <c r="I660" s="182">
        <f xml:space="preserve"> Inp!I$173</f>
        <v>0</v>
      </c>
      <c r="J660" s="182">
        <f xml:space="preserve"> Inp!J$173</f>
        <v>0</v>
      </c>
      <c r="K660" s="182">
        <f xml:space="preserve"> Inp!K$173</f>
        <v>0</v>
      </c>
      <c r="L660" s="182">
        <f xml:space="preserve"> Inp!L$173</f>
        <v>0</v>
      </c>
      <c r="M660" s="182">
        <f xml:space="preserve"> Inp!M$173</f>
        <v>0</v>
      </c>
      <c r="N660" s="182">
        <f xml:space="preserve"> Inp!N$173</f>
        <v>0</v>
      </c>
      <c r="O660" s="182">
        <f xml:space="preserve"> Inp!O$173</f>
        <v>0</v>
      </c>
      <c r="P660" s="182">
        <f xml:space="preserve"> Inp!P$173</f>
        <v>0</v>
      </c>
      <c r="Q660" s="182">
        <f xml:space="preserve"> Inp!Q$173</f>
        <v>0</v>
      </c>
    </row>
    <row r="661" spans="1:17" s="188" customFormat="1" hidden="1" outlineLevel="2">
      <c r="A661" s="184"/>
      <c r="B661" s="217"/>
      <c r="C661" s="186"/>
      <c r="D661" s="187"/>
      <c r="E661" s="182" t="str">
        <f>Index!E$85</f>
        <v>CPIH index (PR19FD) - FYA - inflate from FYA 2017-18</v>
      </c>
      <c r="F661" s="182">
        <f>Index!F$85</f>
        <v>0</v>
      </c>
      <c r="G661" s="182" t="str">
        <f>Index!G$85</f>
        <v>Factor</v>
      </c>
      <c r="H661" s="182">
        <f>Index!H$85</f>
        <v>0</v>
      </c>
      <c r="I661" s="182">
        <f>Index!I$85</f>
        <v>0</v>
      </c>
      <c r="J661" s="182">
        <f>Index!J$85</f>
        <v>1</v>
      </c>
      <c r="K661" s="182">
        <f>Index!K$85</f>
        <v>1.0212697905005599</v>
      </c>
      <c r="L661" s="182">
        <f>Index!L$85</f>
        <v>1.0416029201511179</v>
      </c>
      <c r="M661" s="182">
        <f>Index!M$85</f>
        <v>1.0622616980779827</v>
      </c>
      <c r="N661" s="182">
        <f>Index!N$85</f>
        <v>1.0835515290872799</v>
      </c>
      <c r="O661" s="182">
        <f>Index!O$85</f>
        <v>1.1060365794841869</v>
      </c>
      <c r="P661" s="182">
        <f>Index!P$85</f>
        <v>1.1292633476533553</v>
      </c>
      <c r="Q661" s="182">
        <f>Index!Q$85</f>
        <v>1.1529778779540774</v>
      </c>
    </row>
    <row r="662" spans="1:17" s="241" customFormat="1" hidden="1" outlineLevel="2">
      <c r="A662" s="238"/>
      <c r="B662" s="221"/>
      <c r="C662" s="239"/>
      <c r="D662" s="240"/>
      <c r="E662" s="197" t="s">
        <v>721</v>
      </c>
      <c r="F662" s="197"/>
      <c r="G662" s="197" t="s">
        <v>170</v>
      </c>
      <c r="H662" s="197"/>
      <c r="I662" s="197"/>
      <c r="J662" s="197">
        <f t="shared" ref="J662:Q662" si="423" xml:space="preserve"> J659 / J661</f>
        <v>0</v>
      </c>
      <c r="K662" s="197">
        <f t="shared" si="423"/>
        <v>0</v>
      </c>
      <c r="L662" s="197">
        <f t="shared" si="423"/>
        <v>0</v>
      </c>
      <c r="M662" s="197">
        <f t="shared" si="423"/>
        <v>0</v>
      </c>
      <c r="N662" s="197">
        <f t="shared" si="423"/>
        <v>0</v>
      </c>
      <c r="O662" s="197">
        <f t="shared" si="423"/>
        <v>0</v>
      </c>
      <c r="P662" s="197">
        <f t="shared" si="423"/>
        <v>0</v>
      </c>
      <c r="Q662" s="197">
        <f t="shared" si="423"/>
        <v>0</v>
      </c>
    </row>
    <row r="663" spans="1:17" s="225" customFormat="1" hidden="1" outlineLevel="2">
      <c r="A663" s="220"/>
      <c r="B663" s="221"/>
      <c r="C663" s="222"/>
      <c r="D663" s="223"/>
      <c r="E663" s="224" t="s">
        <v>722</v>
      </c>
      <c r="F663" s="224"/>
      <c r="G663" s="224" t="s">
        <v>170</v>
      </c>
      <c r="H663" s="224"/>
      <c r="I663" s="224"/>
      <c r="J663" s="224">
        <f t="shared" ref="J663:Q663" si="424" xml:space="preserve"> J660 / J661</f>
        <v>0</v>
      </c>
      <c r="K663" s="224">
        <f t="shared" si="424"/>
        <v>0</v>
      </c>
      <c r="L663" s="224">
        <f t="shared" si="424"/>
        <v>0</v>
      </c>
      <c r="M663" s="224">
        <f t="shared" si="424"/>
        <v>0</v>
      </c>
      <c r="N663" s="224">
        <f t="shared" si="424"/>
        <v>0</v>
      </c>
      <c r="O663" s="224">
        <f t="shared" si="424"/>
        <v>0</v>
      </c>
      <c r="P663" s="224">
        <f t="shared" si="424"/>
        <v>0</v>
      </c>
      <c r="Q663" s="224">
        <f t="shared" si="424"/>
        <v>0</v>
      </c>
    </row>
    <row r="664" spans="1:17" s="225" customFormat="1" hidden="1" outlineLevel="2">
      <c r="A664" s="220"/>
      <c r="B664" s="221"/>
      <c r="C664" s="222"/>
      <c r="D664" s="223"/>
      <c r="E664" s="224" t="str">
        <f t="shared" ref="E664:Q664" si="425" xml:space="preserve"> E572</f>
        <v>Indexation on RCV - CPI(H) other adjustments balance - BR - real</v>
      </c>
      <c r="F664" s="224">
        <f t="shared" si="425"/>
        <v>0</v>
      </c>
      <c r="G664" s="224" t="str">
        <f t="shared" si="425"/>
        <v>£m</v>
      </c>
      <c r="H664" s="224">
        <f t="shared" si="425"/>
        <v>0</v>
      </c>
      <c r="I664" s="224">
        <f t="shared" si="425"/>
        <v>0</v>
      </c>
      <c r="J664" s="224">
        <f t="shared" si="425"/>
        <v>0</v>
      </c>
      <c r="K664" s="224">
        <f t="shared" si="425"/>
        <v>0</v>
      </c>
      <c r="L664" s="224">
        <f t="shared" si="425"/>
        <v>0</v>
      </c>
      <c r="M664" s="224">
        <f t="shared" si="425"/>
        <v>0</v>
      </c>
      <c r="N664" s="224">
        <f t="shared" si="425"/>
        <v>0</v>
      </c>
      <c r="O664" s="224">
        <f t="shared" si="425"/>
        <v>0</v>
      </c>
      <c r="P664" s="224">
        <f t="shared" si="425"/>
        <v>0</v>
      </c>
      <c r="Q664" s="224">
        <f t="shared" si="425"/>
        <v>0</v>
      </c>
    </row>
    <row r="665" spans="1:17" s="243" customFormat="1" hidden="1" outlineLevel="2">
      <c r="A665" s="11"/>
      <c r="B665" s="12"/>
      <c r="C665" s="13"/>
      <c r="D665" s="14"/>
      <c r="E665" s="8" t="s">
        <v>723</v>
      </c>
      <c r="F665" s="8"/>
      <c r="G665" s="8" t="s">
        <v>170</v>
      </c>
      <c r="H665" s="8"/>
      <c r="I665" s="8"/>
      <c r="J665" s="8">
        <f t="shared" ref="J665:Q665" si="426" xml:space="preserve"> SUM(J662:J664)</f>
        <v>0</v>
      </c>
      <c r="K665" s="8">
        <f t="shared" si="426"/>
        <v>0</v>
      </c>
      <c r="L665" s="8">
        <f t="shared" si="426"/>
        <v>0</v>
      </c>
      <c r="M665" s="8">
        <f t="shared" si="426"/>
        <v>0</v>
      </c>
      <c r="N665" s="8">
        <f t="shared" si="426"/>
        <v>0</v>
      </c>
      <c r="O665" s="8">
        <f t="shared" si="426"/>
        <v>0</v>
      </c>
      <c r="P665" s="8">
        <f t="shared" si="426"/>
        <v>0</v>
      </c>
      <c r="Q665" s="8">
        <f t="shared" si="426"/>
        <v>0</v>
      </c>
    </row>
    <row r="666" spans="1:17" s="241" customFormat="1" hidden="1" outlineLevel="2">
      <c r="A666" s="238"/>
      <c r="B666" s="242"/>
      <c r="C666" s="239"/>
      <c r="D666" s="240"/>
      <c r="E666" s="197"/>
      <c r="F666" s="197"/>
      <c r="G666" s="197"/>
      <c r="H666" s="197"/>
      <c r="I666" s="197"/>
      <c r="J666" s="197"/>
      <c r="K666" s="197"/>
      <c r="L666" s="197"/>
      <c r="M666" s="197"/>
      <c r="N666" s="197"/>
      <c r="O666" s="197"/>
      <c r="P666" s="197"/>
      <c r="Q666" s="197"/>
    </row>
    <row r="667" spans="1:17" hidden="1" outlineLevel="2">
      <c r="E667" s="84" t="str">
        <f t="shared" ref="E667:Q667" si="427" xml:space="preserve"> E647</f>
        <v>Total: Opening RCV - BR - real</v>
      </c>
      <c r="F667" s="84">
        <f t="shared" si="427"/>
        <v>0</v>
      </c>
      <c r="G667" s="84" t="str">
        <f t="shared" si="427"/>
        <v>£m</v>
      </c>
      <c r="H667" s="84">
        <f t="shared" si="427"/>
        <v>0</v>
      </c>
      <c r="I667" s="84">
        <f t="shared" si="427"/>
        <v>0</v>
      </c>
      <c r="J667" s="84">
        <f t="shared" si="427"/>
        <v>0</v>
      </c>
      <c r="K667" s="84">
        <f t="shared" si="427"/>
        <v>0</v>
      </c>
      <c r="L667" s="84">
        <f t="shared" si="427"/>
        <v>0</v>
      </c>
      <c r="M667" s="84">
        <f t="shared" si="427"/>
        <v>0</v>
      </c>
      <c r="N667" s="84">
        <f t="shared" si="427"/>
        <v>0</v>
      </c>
      <c r="O667" s="84">
        <f t="shared" si="427"/>
        <v>0</v>
      </c>
      <c r="P667" s="84">
        <f t="shared" si="427"/>
        <v>0</v>
      </c>
      <c r="Q667" s="84">
        <f t="shared" si="427"/>
        <v>0</v>
      </c>
    </row>
    <row r="668" spans="1:17" s="241" customFormat="1" hidden="1" outlineLevel="2">
      <c r="A668" s="238"/>
      <c r="B668" s="221"/>
      <c r="C668" s="239"/>
      <c r="D668" s="240"/>
      <c r="E668" s="197" t="str">
        <f t="shared" ref="E668:Q668" si="428" xml:space="preserve"> E665</f>
        <v>Total: BR BEG - real</v>
      </c>
      <c r="F668" s="197">
        <f t="shared" si="428"/>
        <v>0</v>
      </c>
      <c r="G668" s="197" t="str">
        <f t="shared" si="428"/>
        <v>£m</v>
      </c>
      <c r="H668" s="197">
        <f t="shared" si="428"/>
        <v>0</v>
      </c>
      <c r="I668" s="197">
        <f t="shared" si="428"/>
        <v>0</v>
      </c>
      <c r="J668" s="197">
        <f t="shared" si="428"/>
        <v>0</v>
      </c>
      <c r="K668" s="197">
        <f t="shared" si="428"/>
        <v>0</v>
      </c>
      <c r="L668" s="197">
        <f t="shared" si="428"/>
        <v>0</v>
      </c>
      <c r="M668" s="197">
        <f t="shared" si="428"/>
        <v>0</v>
      </c>
      <c r="N668" s="197">
        <f t="shared" si="428"/>
        <v>0</v>
      </c>
      <c r="O668" s="197">
        <f t="shared" si="428"/>
        <v>0</v>
      </c>
      <c r="P668" s="197">
        <f t="shared" si="428"/>
        <v>0</v>
      </c>
      <c r="Q668" s="197">
        <f t="shared" si="428"/>
        <v>0</v>
      </c>
    </row>
    <row r="669" spans="1:17" s="225" customFormat="1" hidden="1" outlineLevel="2">
      <c r="A669" s="220"/>
      <c r="B669" s="221"/>
      <c r="C669" s="222"/>
      <c r="D669" s="223"/>
      <c r="E669" s="224" t="s">
        <v>724</v>
      </c>
      <c r="G669" s="225" t="s">
        <v>570</v>
      </c>
      <c r="H669" s="248">
        <f xml:space="preserve"> SUM(J669:Q669)</f>
        <v>0</v>
      </c>
      <c r="I669" s="197"/>
      <c r="J669" s="225">
        <f t="shared" ref="J669:Q669" si="429" xml:space="preserve"> IF(ROUND(J667,3) = ROUND(J668,3), 0, 1)</f>
        <v>0</v>
      </c>
      <c r="K669" s="225">
        <f t="shared" si="429"/>
        <v>0</v>
      </c>
      <c r="L669" s="225">
        <f t="shared" si="429"/>
        <v>0</v>
      </c>
      <c r="M669" s="225">
        <f t="shared" si="429"/>
        <v>0</v>
      </c>
      <c r="N669" s="225">
        <f t="shared" si="429"/>
        <v>0</v>
      </c>
      <c r="O669" s="225">
        <f t="shared" si="429"/>
        <v>0</v>
      </c>
      <c r="P669" s="225">
        <f t="shared" si="429"/>
        <v>0</v>
      </c>
      <c r="Q669" s="225">
        <f t="shared" si="429"/>
        <v>0</v>
      </c>
    </row>
    <row r="670" spans="1:17" hidden="1" outlineLevel="2"/>
    <row r="671" spans="1:17" hidden="1" outlineLevel="2">
      <c r="C671" s="86" t="s">
        <v>372</v>
      </c>
      <c r="F671" s="84"/>
      <c r="G671" s="84"/>
      <c r="H671" s="84"/>
      <c r="I671" s="84"/>
      <c r="J671" s="84"/>
      <c r="K671" s="84"/>
      <c r="L671" s="84"/>
      <c r="M671" s="84"/>
      <c r="N671" s="84"/>
      <c r="O671" s="84"/>
      <c r="P671" s="84"/>
      <c r="Q671" s="84"/>
    </row>
    <row r="672" spans="1:17" hidden="1" outlineLevel="2">
      <c r="E672" s="84" t="str">
        <f t="shared" ref="E672:Q672" si="430" xml:space="preserve"> E652</f>
        <v>Total: Closing RCV - BR - real</v>
      </c>
      <c r="F672" s="84">
        <f t="shared" si="430"/>
        <v>0</v>
      </c>
      <c r="G672" s="84" t="str">
        <f t="shared" si="430"/>
        <v>£m</v>
      </c>
      <c r="H672" s="84">
        <f t="shared" si="430"/>
        <v>0</v>
      </c>
      <c r="I672" s="84">
        <f t="shared" si="430"/>
        <v>0</v>
      </c>
      <c r="J672" s="84">
        <f t="shared" si="430"/>
        <v>0</v>
      </c>
      <c r="K672" s="84">
        <f t="shared" si="430"/>
        <v>0</v>
      </c>
      <c r="L672" s="84">
        <f t="shared" si="430"/>
        <v>0</v>
      </c>
      <c r="M672" s="84">
        <f t="shared" si="430"/>
        <v>0</v>
      </c>
      <c r="N672" s="84">
        <f t="shared" si="430"/>
        <v>0</v>
      </c>
      <c r="O672" s="84">
        <f t="shared" si="430"/>
        <v>0</v>
      </c>
      <c r="P672" s="84">
        <f t="shared" si="430"/>
        <v>0</v>
      </c>
      <c r="Q672" s="84">
        <f t="shared" si="430"/>
        <v>0</v>
      </c>
    </row>
    <row r="673" spans="1:17" s="188" customFormat="1" hidden="1" outlineLevel="2">
      <c r="A673" s="184"/>
      <c r="B673" s="219"/>
      <c r="C673" s="186"/>
      <c r="D673" s="187"/>
      <c r="E673" s="182" t="str">
        <f xml:space="preserve"> Inp!E$174</f>
        <v>RCV balance - BR - real</v>
      </c>
      <c r="F673" s="182">
        <f xml:space="preserve"> Inp!F$174</f>
        <v>0</v>
      </c>
      <c r="G673" s="182" t="str">
        <f xml:space="preserve"> Inp!G$174</f>
        <v>£m</v>
      </c>
      <c r="H673" s="182">
        <f xml:space="preserve"> Inp!H$174</f>
        <v>0</v>
      </c>
      <c r="I673" s="182">
        <f xml:space="preserve"> Inp!I$174</f>
        <v>0</v>
      </c>
      <c r="J673" s="182">
        <f xml:space="preserve"> Inp!J$174</f>
        <v>0</v>
      </c>
      <c r="K673" s="182">
        <f xml:space="preserve"> Inp!K$174</f>
        <v>0</v>
      </c>
      <c r="L673" s="182">
        <f xml:space="preserve"> Inp!L$174</f>
        <v>0</v>
      </c>
      <c r="M673" s="182">
        <f xml:space="preserve"> Inp!M$174</f>
        <v>0</v>
      </c>
      <c r="N673" s="182">
        <f xml:space="preserve"> Inp!N$174</f>
        <v>0</v>
      </c>
      <c r="O673" s="182">
        <f xml:space="preserve"> Inp!O$174</f>
        <v>0</v>
      </c>
      <c r="P673" s="182">
        <f xml:space="preserve"> Inp!P$174</f>
        <v>0</v>
      </c>
      <c r="Q673" s="182">
        <f xml:space="preserve"> Inp!Q$174</f>
        <v>0</v>
      </c>
    </row>
    <row r="674" spans="1:17" s="241" customFormat="1" hidden="1" outlineLevel="2">
      <c r="A674" s="238"/>
      <c r="B674" s="221"/>
      <c r="C674" s="239"/>
      <c r="D674" s="240"/>
      <c r="E674" s="197" t="str">
        <f t="shared" ref="E674:Q674" si="431" xml:space="preserve"> E572</f>
        <v>Indexation on RCV - CPI(H) other adjustments balance - BR - real</v>
      </c>
      <c r="F674" s="197">
        <f t="shared" si="431"/>
        <v>0</v>
      </c>
      <c r="G674" s="197" t="str">
        <f t="shared" si="431"/>
        <v>£m</v>
      </c>
      <c r="H674" s="197">
        <f t="shared" si="431"/>
        <v>0</v>
      </c>
      <c r="I674" s="197">
        <f t="shared" si="431"/>
        <v>0</v>
      </c>
      <c r="J674" s="197">
        <f t="shared" si="431"/>
        <v>0</v>
      </c>
      <c r="K674" s="197">
        <f t="shared" si="431"/>
        <v>0</v>
      </c>
      <c r="L674" s="197">
        <f t="shared" si="431"/>
        <v>0</v>
      </c>
      <c r="M674" s="197">
        <f t="shared" si="431"/>
        <v>0</v>
      </c>
      <c r="N674" s="197">
        <f t="shared" si="431"/>
        <v>0</v>
      </c>
      <c r="O674" s="197">
        <f t="shared" si="431"/>
        <v>0</v>
      </c>
      <c r="P674" s="197">
        <f t="shared" si="431"/>
        <v>0</v>
      </c>
      <c r="Q674" s="197">
        <f t="shared" si="431"/>
        <v>0</v>
      </c>
    </row>
    <row r="675" spans="1:17" s="225" customFormat="1" hidden="1" outlineLevel="2">
      <c r="A675" s="220"/>
      <c r="B675" s="221"/>
      <c r="C675" s="222"/>
      <c r="D675" s="223"/>
      <c r="E675" s="224" t="s">
        <v>1394</v>
      </c>
      <c r="G675" s="225" t="s">
        <v>570</v>
      </c>
      <c r="H675" s="248">
        <f xml:space="preserve"> SUM(J675:Q675)</f>
        <v>0</v>
      </c>
      <c r="I675" s="197"/>
      <c r="J675" s="225">
        <f t="shared" ref="J675:Q675" si="432" xml:space="preserve"> IF(ROUND(J672,3) = ROUND((J673 + J674),3), 0, 1)</f>
        <v>0</v>
      </c>
      <c r="K675" s="225">
        <f t="shared" si="432"/>
        <v>0</v>
      </c>
      <c r="L675" s="225">
        <f t="shared" si="432"/>
        <v>0</v>
      </c>
      <c r="M675" s="225">
        <f t="shared" si="432"/>
        <v>0</v>
      </c>
      <c r="N675" s="225">
        <f t="shared" si="432"/>
        <v>0</v>
      </c>
      <c r="O675" s="225">
        <f t="shared" si="432"/>
        <v>0</v>
      </c>
      <c r="P675" s="225">
        <f t="shared" si="432"/>
        <v>0</v>
      </c>
      <c r="Q675" s="225">
        <f t="shared" si="432"/>
        <v>0</v>
      </c>
    </row>
    <row r="676" spans="1:17" hidden="1" outlineLevel="2"/>
    <row r="677" spans="1:17" hidden="1" outlineLevel="2"/>
    <row r="678" spans="1:17" hidden="1" outlineLevel="1"/>
    <row r="679" spans="1:17" hidden="1" outlineLevel="1" collapsed="1">
      <c r="B679" s="85" t="s">
        <v>603</v>
      </c>
    </row>
    <row r="680" spans="1:17" hidden="1" outlineLevel="2"/>
    <row r="681" spans="1:17" s="162" customFormat="1" hidden="1" outlineLevel="2">
      <c r="A681" s="158"/>
      <c r="B681" s="159"/>
      <c r="C681" s="160"/>
      <c r="D681" s="161"/>
      <c r="E681" s="156" t="str">
        <f xml:space="preserve"> Inp!E$201</f>
        <v>Regulatory equity notional (PR19FD)</v>
      </c>
      <c r="F681" s="156">
        <f xml:space="preserve"> Inp!F$201</f>
        <v>0</v>
      </c>
      <c r="G681" s="156" t="str">
        <f xml:space="preserve"> Inp!G$201</f>
        <v>%</v>
      </c>
      <c r="H681" s="156">
        <f xml:space="preserve"> Inp!H$201</f>
        <v>0</v>
      </c>
      <c r="I681" s="156">
        <f xml:space="preserve"> Inp!I$201</f>
        <v>0</v>
      </c>
      <c r="J681" s="250">
        <f xml:space="preserve"> Inp!J$201</f>
        <v>0</v>
      </c>
      <c r="K681" s="250">
        <f xml:space="preserve"> Inp!K$201</f>
        <v>0</v>
      </c>
      <c r="L681" s="250">
        <f xml:space="preserve"> Inp!L$201</f>
        <v>0</v>
      </c>
      <c r="M681" s="250">
        <f xml:space="preserve"> Inp!M$201</f>
        <v>0.4</v>
      </c>
      <c r="N681" s="250">
        <f xml:space="preserve"> Inp!N$201</f>
        <v>0.4</v>
      </c>
      <c r="O681" s="250">
        <f xml:space="preserve"> Inp!O$201</f>
        <v>0.4</v>
      </c>
      <c r="P681" s="250">
        <f xml:space="preserve"> Inp!P$201</f>
        <v>0.4</v>
      </c>
      <c r="Q681" s="250">
        <f xml:space="preserve"> Inp!Q$201</f>
        <v>0.4</v>
      </c>
    </row>
    <row r="682" spans="1:17" hidden="1" outlineLevel="2">
      <c r="B682" s="309"/>
      <c r="E682" s="84" t="str">
        <f t="shared" ref="E682:Q682" si="433" xml:space="preserve"> E656</f>
        <v>Average total RCV - BR - real</v>
      </c>
      <c r="F682" s="84">
        <f t="shared" si="433"/>
        <v>0</v>
      </c>
      <c r="G682" s="84" t="str">
        <f t="shared" si="433"/>
        <v>£m</v>
      </c>
      <c r="H682" s="84">
        <f t="shared" si="433"/>
        <v>0</v>
      </c>
      <c r="I682" s="84">
        <f t="shared" si="433"/>
        <v>0</v>
      </c>
      <c r="J682" s="84">
        <f t="shared" si="433"/>
        <v>0</v>
      </c>
      <c r="K682" s="84">
        <f t="shared" si="433"/>
        <v>0</v>
      </c>
      <c r="L682" s="84">
        <f t="shared" si="433"/>
        <v>0</v>
      </c>
      <c r="M682" s="84">
        <f t="shared" si="433"/>
        <v>0</v>
      </c>
      <c r="N682" s="84">
        <f t="shared" si="433"/>
        <v>0</v>
      </c>
      <c r="O682" s="84">
        <f t="shared" si="433"/>
        <v>0</v>
      </c>
      <c r="P682" s="84">
        <f t="shared" si="433"/>
        <v>0</v>
      </c>
      <c r="Q682" s="84">
        <f t="shared" si="433"/>
        <v>0</v>
      </c>
    </row>
    <row r="683" spans="1:17" hidden="1" outlineLevel="2">
      <c r="B683" s="270"/>
      <c r="E683" s="84" t="s">
        <v>725</v>
      </c>
      <c r="G683" s="70" t="s">
        <v>170</v>
      </c>
      <c r="J683" s="84">
        <f t="shared" ref="J683:Q683" si="434" xml:space="preserve"> J681 * J682</f>
        <v>0</v>
      </c>
      <c r="K683" s="84">
        <f t="shared" si="434"/>
        <v>0</v>
      </c>
      <c r="L683" s="84">
        <f t="shared" si="434"/>
        <v>0</v>
      </c>
      <c r="M683" s="84">
        <f t="shared" si="434"/>
        <v>0</v>
      </c>
      <c r="N683" s="84">
        <f t="shared" si="434"/>
        <v>0</v>
      </c>
      <c r="O683" s="84">
        <f t="shared" si="434"/>
        <v>0</v>
      </c>
      <c r="P683" s="84">
        <f t="shared" si="434"/>
        <v>0</v>
      </c>
      <c r="Q683" s="84">
        <f t="shared" si="434"/>
        <v>0</v>
      </c>
    </row>
    <row r="684" spans="1:17" hidden="1" outlineLevel="1"/>
    <row r="685" spans="1:17" hidden="1" outlineLevel="1" collapsed="1">
      <c r="B685" s="85" t="s">
        <v>605</v>
      </c>
    </row>
    <row r="686" spans="1:17" hidden="1" outlineLevel="2"/>
    <row r="687" spans="1:17" s="162" customFormat="1" hidden="1" outlineLevel="2">
      <c r="A687" s="158"/>
      <c r="B687" s="159"/>
      <c r="C687" s="160"/>
      <c r="D687" s="161"/>
      <c r="E687" s="156" t="str">
        <f xml:space="preserve"> Inp!E$209</f>
        <v>Regulatory equity actual</v>
      </c>
      <c r="F687" s="156">
        <f xml:space="preserve"> Inp!F$209</f>
        <v>0</v>
      </c>
      <c r="G687" s="156" t="str">
        <f xml:space="preserve"> Inp!G$209</f>
        <v>%</v>
      </c>
      <c r="H687" s="156">
        <f xml:space="preserve"> Inp!H$209</f>
        <v>0</v>
      </c>
      <c r="I687" s="156">
        <f xml:space="preserve"> Inp!I$209</f>
        <v>0</v>
      </c>
      <c r="J687" s="250">
        <f xml:space="preserve"> Inp!J$209</f>
        <v>0</v>
      </c>
      <c r="K687" s="250">
        <f xml:space="preserve"> Inp!K$209</f>
        <v>0</v>
      </c>
      <c r="L687" s="250">
        <f xml:space="preserve"> Inp!L$209</f>
        <v>0</v>
      </c>
      <c r="M687" s="250">
        <f xml:space="preserve"> Inp!M$209</f>
        <v>0</v>
      </c>
      <c r="N687" s="250">
        <f xml:space="preserve"> Inp!N$209</f>
        <v>0</v>
      </c>
      <c r="O687" s="250">
        <f xml:space="preserve"> Inp!O$209</f>
        <v>0</v>
      </c>
      <c r="P687" s="250">
        <f xml:space="preserve"> Inp!P$209</f>
        <v>0</v>
      </c>
      <c r="Q687" s="250">
        <f xml:space="preserve"> Inp!Q$209</f>
        <v>0</v>
      </c>
    </row>
    <row r="688" spans="1:17" hidden="1" outlineLevel="2">
      <c r="E688" s="84" t="str">
        <f t="shared" ref="E688" si="435" xml:space="preserve"> E656</f>
        <v>Average total RCV - BR - real</v>
      </c>
      <c r="F688" s="84">
        <f t="shared" ref="F688" si="436" xml:space="preserve"> F656</f>
        <v>0</v>
      </c>
      <c r="G688" s="84" t="str">
        <f t="shared" ref="G688" si="437" xml:space="preserve"> G656</f>
        <v>£m</v>
      </c>
      <c r="H688" s="84">
        <f t="shared" ref="H688" si="438" xml:space="preserve"> H656</f>
        <v>0</v>
      </c>
      <c r="I688" s="84">
        <f t="shared" ref="I688:Q688" si="439" xml:space="preserve"> I656</f>
        <v>0</v>
      </c>
      <c r="J688" s="84">
        <f t="shared" si="439"/>
        <v>0</v>
      </c>
      <c r="K688" s="84">
        <f t="shared" si="439"/>
        <v>0</v>
      </c>
      <c r="L688" s="84">
        <f t="shared" si="439"/>
        <v>0</v>
      </c>
      <c r="M688" s="84">
        <f t="shared" si="439"/>
        <v>0</v>
      </c>
      <c r="N688" s="84">
        <f t="shared" si="439"/>
        <v>0</v>
      </c>
      <c r="O688" s="84">
        <f t="shared" si="439"/>
        <v>0</v>
      </c>
      <c r="P688" s="84">
        <f t="shared" si="439"/>
        <v>0</v>
      </c>
      <c r="Q688" s="84">
        <f t="shared" si="439"/>
        <v>0</v>
      </c>
    </row>
    <row r="689" spans="1:20" hidden="1" outlineLevel="2">
      <c r="E689" s="84" t="s">
        <v>726</v>
      </c>
      <c r="G689" s="70" t="s">
        <v>170</v>
      </c>
      <c r="J689" s="84">
        <f t="shared" ref="J689:Q689" si="440" xml:space="preserve"> J687 * J688</f>
        <v>0</v>
      </c>
      <c r="K689" s="84">
        <f t="shared" si="440"/>
        <v>0</v>
      </c>
      <c r="L689" s="84">
        <f t="shared" si="440"/>
        <v>0</v>
      </c>
      <c r="M689" s="84">
        <f t="shared" si="440"/>
        <v>0</v>
      </c>
      <c r="N689" s="84">
        <f t="shared" si="440"/>
        <v>0</v>
      </c>
      <c r="O689" s="84">
        <f t="shared" si="440"/>
        <v>0</v>
      </c>
      <c r="P689" s="84">
        <f t="shared" si="440"/>
        <v>0</v>
      </c>
      <c r="Q689" s="84">
        <f t="shared" si="440"/>
        <v>0</v>
      </c>
    </row>
    <row r="690" spans="1:20" hidden="1" outlineLevel="1"/>
    <row r="691" spans="1:20" hidden="1" outlineLevel="1"/>
    <row r="692" spans="1:20" s="149" customFormat="1">
      <c r="A692" s="144"/>
      <c r="B692" s="145"/>
      <c r="C692" s="146"/>
      <c r="D692" s="147"/>
      <c r="E692" s="148"/>
      <c r="G692" s="150"/>
    </row>
    <row r="693" spans="1:20" collapsed="1">
      <c r="A693" s="33" t="s">
        <v>727</v>
      </c>
      <c r="B693" s="33"/>
      <c r="C693" s="33"/>
      <c r="D693" s="33"/>
      <c r="E693" s="33"/>
      <c r="F693" s="33"/>
      <c r="G693" s="33"/>
      <c r="H693" s="33"/>
      <c r="I693" s="33"/>
      <c r="J693" s="33"/>
      <c r="K693" s="33"/>
      <c r="L693" s="33"/>
      <c r="M693" s="33"/>
      <c r="N693" s="33"/>
      <c r="O693" s="33"/>
      <c r="P693" s="33"/>
      <c r="Q693" s="33"/>
      <c r="R693" s="33"/>
      <c r="S693" s="33"/>
      <c r="T693" s="33"/>
    </row>
    <row r="694" spans="1:20" hidden="1" outlineLevel="1"/>
    <row r="695" spans="1:20" s="92" customFormat="1" hidden="1" outlineLevel="1" collapsed="1">
      <c r="A695" s="11"/>
      <c r="B695" s="12" t="s">
        <v>559</v>
      </c>
      <c r="C695" s="13"/>
      <c r="D695" s="14"/>
      <c r="E695" s="91"/>
      <c r="G695" s="93"/>
    </row>
    <row r="696" spans="1:20" s="92" customFormat="1" hidden="1" outlineLevel="2">
      <c r="A696" s="11"/>
      <c r="B696" s="12"/>
      <c r="C696" s="13"/>
      <c r="D696" s="115"/>
      <c r="E696" s="91"/>
      <c r="G696" s="93"/>
    </row>
    <row r="697" spans="1:20" s="296" customFormat="1" hidden="1" outlineLevel="2">
      <c r="A697" s="291"/>
      <c r="B697" s="292"/>
      <c r="C697" s="293"/>
      <c r="D697" s="294"/>
      <c r="E697" s="182" t="str">
        <f>Inp!E$178</f>
        <v>RCV CPI(H) + RPI wedge bf balance BEG - DMMY - nominal</v>
      </c>
      <c r="F697" s="182">
        <f>Inp!F$178</f>
        <v>0</v>
      </c>
      <c r="G697" s="182" t="str">
        <f>Inp!G$178</f>
        <v>£m</v>
      </c>
      <c r="H697" s="182">
        <f>Inp!H$178</f>
        <v>0</v>
      </c>
      <c r="I697" s="182">
        <f>Inp!I$178</f>
        <v>0</v>
      </c>
      <c r="J697" s="182">
        <f>Inp!J$178</f>
        <v>0</v>
      </c>
      <c r="K697" s="182">
        <f>Inp!K$178</f>
        <v>0</v>
      </c>
      <c r="L697" s="182">
        <f>Inp!L$178</f>
        <v>0</v>
      </c>
      <c r="M697" s="297">
        <f>Inp!M$178</f>
        <v>5.2080146007555897E-9</v>
      </c>
      <c r="N697" s="297">
        <f>Inp!N$178</f>
        <v>5.3343510955452099E-9</v>
      </c>
      <c r="O697" s="297">
        <f>Inp!O$178</f>
        <v>5.4921820017258203E-9</v>
      </c>
      <c r="P697" s="297">
        <f>Inp!P$178</f>
        <v>5.6652059639735597E-9</v>
      </c>
      <c r="Q697" s="297">
        <f>Inp!Q$178</f>
        <v>5.8464925548207198E-9</v>
      </c>
    </row>
    <row r="698" spans="1:20" s="188" customFormat="1" hidden="1" outlineLevel="2">
      <c r="A698" s="184"/>
      <c r="B698" s="217"/>
      <c r="C698" s="186"/>
      <c r="D698" s="187"/>
      <c r="E698" s="182" t="str">
        <f>Inp!E$179</f>
        <v>Indexation on RCV - CPI(H) + RPI wedge bf balance - DMMY - nominal</v>
      </c>
      <c r="F698" s="182">
        <f>Inp!F$179</f>
        <v>0</v>
      </c>
      <c r="G698" s="182" t="str">
        <f>Inp!G$179</f>
        <v>£m</v>
      </c>
      <c r="H698" s="182">
        <f>Inp!H$179</f>
        <v>0</v>
      </c>
      <c r="I698" s="182">
        <f>Inp!I$179</f>
        <v>0</v>
      </c>
      <c r="J698" s="182">
        <f>Inp!J$179</f>
        <v>0</v>
      </c>
      <c r="K698" s="182">
        <f>Inp!K$179</f>
        <v>0</v>
      </c>
      <c r="L698" s="182">
        <f>Inp!L$179</f>
        <v>0</v>
      </c>
      <c r="M698" s="297">
        <f>Inp!M$179</f>
        <v>1.2633649478962101E-10</v>
      </c>
      <c r="N698" s="297">
        <f>Inp!N$179</f>
        <v>1.5783090618061001E-10</v>
      </c>
      <c r="O698" s="297">
        <f>Inp!O$179</f>
        <v>1.73023962247739E-10</v>
      </c>
      <c r="P698" s="297">
        <f>Inp!P$179</f>
        <v>1.8128659084715799E-10</v>
      </c>
      <c r="Q698" s="297">
        <f>Inp!Q$179</f>
        <v>1.8708776175426701E-10</v>
      </c>
    </row>
    <row r="699" spans="1:20" s="188" customFormat="1" hidden="1" outlineLevel="2">
      <c r="A699" s="184"/>
      <c r="B699" s="217"/>
      <c r="C699" s="186"/>
      <c r="D699" s="187"/>
      <c r="E699" s="182" t="str">
        <f>Inp!E$180</f>
        <v>RCV - CPI(H) + RPI wedge bf depreciation - DMMY - nominal</v>
      </c>
      <c r="F699" s="182">
        <f>Inp!F$180</f>
        <v>0</v>
      </c>
      <c r="G699" s="182" t="str">
        <f>Inp!G$180</f>
        <v>£m</v>
      </c>
      <c r="H699" s="182">
        <f>Inp!H$180</f>
        <v>0</v>
      </c>
      <c r="I699" s="182">
        <f>Inp!I$180</f>
        <v>0</v>
      </c>
      <c r="J699" s="182">
        <f>Inp!J$180</f>
        <v>0</v>
      </c>
      <c r="K699" s="182">
        <f>Inp!K$180</f>
        <v>0</v>
      </c>
      <c r="L699" s="182">
        <f>Inp!L$180</f>
        <v>0</v>
      </c>
      <c r="M699" s="297">
        <f>Inp!M$180</f>
        <v>0</v>
      </c>
      <c r="N699" s="297">
        <f>Inp!N$180</f>
        <v>0</v>
      </c>
      <c r="O699" s="297">
        <f>Inp!O$180</f>
        <v>0</v>
      </c>
      <c r="P699" s="297">
        <f>Inp!P$180</f>
        <v>0</v>
      </c>
      <c r="Q699" s="297">
        <f>Inp!Q$180</f>
        <v>0</v>
      </c>
    </row>
    <row r="700" spans="1:20" s="260" customFormat="1" hidden="1" outlineLevel="2">
      <c r="A700" s="257"/>
      <c r="B700" s="258"/>
      <c r="C700" s="259"/>
      <c r="D700" s="256"/>
      <c r="E700" s="273" t="str">
        <f>Time!E$39</f>
        <v>Acquisition / initial balance date flag</v>
      </c>
      <c r="F700" s="273">
        <f>Time!F$39</f>
        <v>0</v>
      </c>
      <c r="G700" s="273" t="str">
        <f>Time!G$39</f>
        <v>flag</v>
      </c>
      <c r="H700" s="273">
        <f>Time!H$39</f>
        <v>1</v>
      </c>
      <c r="I700" s="273">
        <f>Time!I$39</f>
        <v>0</v>
      </c>
      <c r="J700" s="273">
        <f>Time!J$39</f>
        <v>0</v>
      </c>
      <c r="K700" s="273">
        <f>Time!K$39</f>
        <v>0</v>
      </c>
      <c r="L700" s="273">
        <f>Time!L$39</f>
        <v>1</v>
      </c>
      <c r="M700" s="273">
        <f>Time!M$39</f>
        <v>0</v>
      </c>
      <c r="N700" s="273">
        <f>Time!N$39</f>
        <v>0</v>
      </c>
      <c r="O700" s="273">
        <f>Time!O$39</f>
        <v>0</v>
      </c>
      <c r="P700" s="273">
        <f>Time!P$39</f>
        <v>0</v>
      </c>
      <c r="Q700" s="273">
        <f>Time!Q$39</f>
        <v>0</v>
      </c>
    </row>
    <row r="701" spans="1:20" s="260" customFormat="1" hidden="1" outlineLevel="2">
      <c r="A701" s="257"/>
      <c r="B701" s="258"/>
      <c r="C701" s="259"/>
      <c r="D701" s="256"/>
      <c r="E701" s="197" t="s">
        <v>728</v>
      </c>
      <c r="F701" s="279"/>
      <c r="G701" s="197" t="s">
        <v>170</v>
      </c>
      <c r="H701" s="279"/>
      <c r="I701" s="279"/>
      <c r="J701" s="279">
        <f t="shared" ref="J701" si="441" xml:space="preserve"> IF(J700 = 1, K697 * J700, 0)</f>
        <v>0</v>
      </c>
      <c r="K701" s="279">
        <f t="shared" ref="K701" si="442" xml:space="preserve"> IF(K700 = 1, L697 * K700, 0)</f>
        <v>0</v>
      </c>
      <c r="L701" s="279">
        <f t="shared" ref="L701" si="443" xml:space="preserve"> IF(L700 = 1, M697 * L700, 0)</f>
        <v>5.2080146007555897E-9</v>
      </c>
      <c r="M701" s="279">
        <f t="shared" ref="M701" si="444" xml:space="preserve"> IF(M700 = 1, N697 * M700, 0)</f>
        <v>0</v>
      </c>
      <c r="N701" s="279">
        <f t="shared" ref="N701" si="445" xml:space="preserve"> IF(N700 = 1, O697 * N700, 0)</f>
        <v>0</v>
      </c>
      <c r="O701" s="279">
        <f t="shared" ref="O701" si="446" xml:space="preserve"> IF(O700 = 1, P697 * O700, 0)</f>
        <v>0</v>
      </c>
      <c r="P701" s="279">
        <f t="shared" ref="P701" si="447" xml:space="preserve"> IF(P700 = 1, Q697 * P700, 0)</f>
        <v>0</v>
      </c>
      <c r="Q701" s="279">
        <f t="shared" ref="Q701" si="448" xml:space="preserve"> IF(Q700 = 1, R697 * Q700, 0)</f>
        <v>0</v>
      </c>
    </row>
    <row r="702" spans="1:20" s="260" customFormat="1" hidden="1" outlineLevel="2">
      <c r="A702" s="257"/>
      <c r="B702" s="258"/>
      <c r="C702" s="259"/>
      <c r="D702" s="256"/>
      <c r="E702" s="197"/>
      <c r="F702" s="279"/>
      <c r="G702" s="197"/>
      <c r="H702" s="279"/>
      <c r="I702" s="279"/>
      <c r="J702" s="279"/>
      <c r="K702" s="279"/>
      <c r="L702" s="279"/>
      <c r="M702" s="279"/>
      <c r="N702" s="279"/>
      <c r="O702" s="279"/>
      <c r="P702" s="279"/>
      <c r="Q702" s="279"/>
    </row>
    <row r="703" spans="1:20" s="188" customFormat="1" hidden="1" outlineLevel="2">
      <c r="A703" s="184"/>
      <c r="B703" s="217"/>
      <c r="C703" s="186"/>
      <c r="D703" s="187"/>
      <c r="E703" s="182" t="str">
        <f>Index!E$85</f>
        <v>CPIH index (PR19FD) - FYA - inflate from FYA 2017-18</v>
      </c>
      <c r="F703" s="182">
        <f>Index!F$85</f>
        <v>0</v>
      </c>
      <c r="G703" s="182" t="str">
        <f>Index!G$85</f>
        <v>Factor</v>
      </c>
      <c r="H703" s="182">
        <f>Index!H$85</f>
        <v>0</v>
      </c>
      <c r="I703" s="182">
        <f>Index!I$85</f>
        <v>0</v>
      </c>
      <c r="J703" s="182">
        <f>Index!J$85</f>
        <v>1</v>
      </c>
      <c r="K703" s="182">
        <f>Index!K$85</f>
        <v>1.0212697905005599</v>
      </c>
      <c r="L703" s="182">
        <f>Index!L$85</f>
        <v>1.0416029201511179</v>
      </c>
      <c r="M703" s="182">
        <f>Index!M$85</f>
        <v>1.0622616980779827</v>
      </c>
      <c r="N703" s="182">
        <f>Index!N$85</f>
        <v>1.0835515290872799</v>
      </c>
      <c r="O703" s="182">
        <f>Index!O$85</f>
        <v>1.1060365794841869</v>
      </c>
      <c r="P703" s="182">
        <f>Index!P$85</f>
        <v>1.1292633476533553</v>
      </c>
      <c r="Q703" s="182">
        <f>Index!Q$85</f>
        <v>1.1529778779540774</v>
      </c>
    </row>
    <row r="704" spans="1:20" hidden="1" outlineLevel="2">
      <c r="F704" s="84"/>
      <c r="G704" s="84"/>
      <c r="H704" s="84"/>
      <c r="I704" s="84"/>
      <c r="J704" s="84"/>
      <c r="K704" s="84"/>
      <c r="L704" s="84"/>
      <c r="M704" s="84"/>
      <c r="N704" s="84"/>
      <c r="O704" s="84"/>
      <c r="P704" s="84"/>
      <c r="Q704" s="84"/>
    </row>
    <row r="705" spans="1:17" s="118" customFormat="1" hidden="1" outlineLevel="2">
      <c r="A705" s="387"/>
      <c r="B705" s="270"/>
      <c r="C705" s="271"/>
      <c r="D705" s="272"/>
      <c r="E705" s="117" t="s">
        <v>729</v>
      </c>
      <c r="F705" s="117"/>
      <c r="G705" s="117" t="s">
        <v>170</v>
      </c>
      <c r="H705" s="117"/>
      <c r="I705" s="117"/>
      <c r="J705" s="117">
        <f t="shared" ref="J705:Q705" si="449" xml:space="preserve"> J701 / J703</f>
        <v>0</v>
      </c>
      <c r="K705" s="117">
        <f t="shared" si="449"/>
        <v>0</v>
      </c>
      <c r="L705" s="117">
        <f t="shared" si="449"/>
        <v>5.0000000000000001E-9</v>
      </c>
      <c r="M705" s="117">
        <f t="shared" si="449"/>
        <v>0</v>
      </c>
      <c r="N705" s="117">
        <f t="shared" si="449"/>
        <v>0</v>
      </c>
      <c r="O705" s="117">
        <f t="shared" si="449"/>
        <v>0</v>
      </c>
      <c r="P705" s="117">
        <f t="shared" si="449"/>
        <v>0</v>
      </c>
      <c r="Q705" s="117">
        <f t="shared" si="449"/>
        <v>0</v>
      </c>
    </row>
    <row r="706" spans="1:17" hidden="1" outlineLevel="2">
      <c r="E706" s="84" t="s">
        <v>730</v>
      </c>
      <c r="F706" s="84"/>
      <c r="G706" s="84" t="s">
        <v>170</v>
      </c>
      <c r="H706" s="84"/>
      <c r="I706" s="84"/>
      <c r="J706" s="84">
        <f t="shared" ref="J706:Q706" si="450" xml:space="preserve"> J697 / J703</f>
        <v>0</v>
      </c>
      <c r="K706" s="84">
        <f t="shared" si="450"/>
        <v>0</v>
      </c>
      <c r="L706" s="84">
        <f t="shared" si="450"/>
        <v>0</v>
      </c>
      <c r="M706" s="84">
        <f t="shared" si="450"/>
        <v>4.9027604122211881E-9</v>
      </c>
      <c r="N706" s="84">
        <f t="shared" si="450"/>
        <v>4.9230248422412859E-9</v>
      </c>
      <c r="O706" s="84">
        <f t="shared" si="450"/>
        <v>4.9656422794688798E-9</v>
      </c>
      <c r="P706" s="84">
        <f t="shared" si="450"/>
        <v>5.0167270333762581E-9</v>
      </c>
      <c r="Q706" s="84">
        <f t="shared" si="450"/>
        <v>5.0707760023940229E-9</v>
      </c>
    </row>
    <row r="707" spans="1:17" hidden="1" outlineLevel="2">
      <c r="E707" s="84" t="s">
        <v>731</v>
      </c>
      <c r="F707" s="84"/>
      <c r="G707" s="84" t="s">
        <v>170</v>
      </c>
      <c r="H707" s="84"/>
      <c r="I707" s="84"/>
      <c r="J707" s="84">
        <f t="shared" ref="J707:Q707" si="451" xml:space="preserve"> J698 / J703</f>
        <v>0</v>
      </c>
      <c r="K707" s="84">
        <f t="shared" si="451"/>
        <v>0</v>
      </c>
      <c r="L707" s="84">
        <f t="shared" si="451"/>
        <v>0</v>
      </c>
      <c r="M707" s="84">
        <f t="shared" si="451"/>
        <v>1.1893161074922464E-10</v>
      </c>
      <c r="N707" s="84">
        <f t="shared" si="451"/>
        <v>1.4566072950269148E-10</v>
      </c>
      <c r="O707" s="84">
        <f t="shared" si="451"/>
        <v>1.5643602160828239E-10</v>
      </c>
      <c r="P707" s="84">
        <f t="shared" si="451"/>
        <v>1.6053526506804387E-10</v>
      </c>
      <c r="Q707" s="84">
        <f t="shared" si="451"/>
        <v>1.6226483207661216E-10</v>
      </c>
    </row>
    <row r="708" spans="1:17" hidden="1" outlineLevel="2">
      <c r="E708" s="84" t="s">
        <v>732</v>
      </c>
      <c r="F708" s="84"/>
      <c r="G708" s="84" t="s">
        <v>170</v>
      </c>
      <c r="H708" s="84"/>
      <c r="I708" s="84"/>
      <c r="J708" s="84">
        <f t="shared" ref="J708:Q708" si="452" xml:space="preserve"> J699 / J703</f>
        <v>0</v>
      </c>
      <c r="K708" s="84">
        <f t="shared" si="452"/>
        <v>0</v>
      </c>
      <c r="L708" s="84">
        <f t="shared" si="452"/>
        <v>0</v>
      </c>
      <c r="M708" s="84">
        <f t="shared" si="452"/>
        <v>0</v>
      </c>
      <c r="N708" s="84">
        <f t="shared" si="452"/>
        <v>0</v>
      </c>
      <c r="O708" s="84">
        <f t="shared" si="452"/>
        <v>0</v>
      </c>
      <c r="P708" s="84">
        <f t="shared" si="452"/>
        <v>0</v>
      </c>
      <c r="Q708" s="84">
        <f t="shared" si="452"/>
        <v>0</v>
      </c>
    </row>
    <row r="709" spans="1:17" hidden="1" outlineLevel="2">
      <c r="F709" s="84"/>
      <c r="G709" s="84"/>
      <c r="H709" s="84"/>
      <c r="I709" s="84"/>
      <c r="J709" s="84"/>
      <c r="K709" s="84"/>
      <c r="L709" s="84"/>
      <c r="M709" s="84"/>
      <c r="N709" s="84"/>
      <c r="O709" s="84"/>
      <c r="P709" s="84"/>
      <c r="Q709" s="84"/>
    </row>
    <row r="710" spans="1:17" hidden="1" outlineLevel="2">
      <c r="E710" s="84" t="str">
        <f t="shared" ref="E710:Q710" si="453" xml:space="preserve"> E706</f>
        <v>RCV CPI(H) + RPI wedge bf balance BEG - DMMY - real</v>
      </c>
      <c r="F710" s="84">
        <f t="shared" si="453"/>
        <v>0</v>
      </c>
      <c r="G710" s="84" t="str">
        <f t="shared" si="453"/>
        <v>£m</v>
      </c>
      <c r="H710" s="84">
        <f t="shared" si="453"/>
        <v>0</v>
      </c>
      <c r="I710" s="84">
        <f t="shared" si="453"/>
        <v>0</v>
      </c>
      <c r="J710" s="84">
        <f t="shared" si="453"/>
        <v>0</v>
      </c>
      <c r="K710" s="84">
        <f t="shared" si="453"/>
        <v>0</v>
      </c>
      <c r="L710" s="84">
        <f t="shared" si="453"/>
        <v>0</v>
      </c>
      <c r="M710" s="84">
        <f t="shared" si="453"/>
        <v>4.9027604122211881E-9</v>
      </c>
      <c r="N710" s="84">
        <f t="shared" si="453"/>
        <v>4.9230248422412859E-9</v>
      </c>
      <c r="O710" s="84">
        <f t="shared" si="453"/>
        <v>4.9656422794688798E-9</v>
      </c>
      <c r="P710" s="84">
        <f t="shared" si="453"/>
        <v>5.0167270333762581E-9</v>
      </c>
      <c r="Q710" s="84">
        <f t="shared" si="453"/>
        <v>5.0707760023940229E-9</v>
      </c>
    </row>
    <row r="711" spans="1:17" hidden="1" outlineLevel="2">
      <c r="D711" s="83" t="s">
        <v>565</v>
      </c>
      <c r="E711" s="84" t="str">
        <f t="shared" ref="E711:Q711" si="454" xml:space="preserve"> E707</f>
        <v>Indexation on RCV - CPI(H) + RPI wedge bf balance - DMMY - real</v>
      </c>
      <c r="F711" s="84">
        <f t="shared" si="454"/>
        <v>0</v>
      </c>
      <c r="G711" s="84" t="str">
        <f t="shared" si="454"/>
        <v>£m</v>
      </c>
      <c r="H711" s="84">
        <f t="shared" si="454"/>
        <v>0</v>
      </c>
      <c r="I711" s="84">
        <f t="shared" si="454"/>
        <v>0</v>
      </c>
      <c r="J711" s="84">
        <f t="shared" si="454"/>
        <v>0</v>
      </c>
      <c r="K711" s="84">
        <f t="shared" si="454"/>
        <v>0</v>
      </c>
      <c r="L711" s="84">
        <f t="shared" si="454"/>
        <v>0</v>
      </c>
      <c r="M711" s="84">
        <f t="shared" si="454"/>
        <v>1.1893161074922464E-10</v>
      </c>
      <c r="N711" s="84">
        <f t="shared" si="454"/>
        <v>1.4566072950269148E-10</v>
      </c>
      <c r="O711" s="84">
        <f t="shared" si="454"/>
        <v>1.5643602160828239E-10</v>
      </c>
      <c r="P711" s="84">
        <f t="shared" si="454"/>
        <v>1.6053526506804387E-10</v>
      </c>
      <c r="Q711" s="84">
        <f t="shared" si="454"/>
        <v>1.6226483207661216E-10</v>
      </c>
    </row>
    <row r="712" spans="1:17" hidden="1" outlineLevel="2">
      <c r="E712" s="212" t="s">
        <v>733</v>
      </c>
      <c r="F712" s="212"/>
      <c r="G712" s="212" t="s">
        <v>170</v>
      </c>
      <c r="H712" s="212"/>
      <c r="I712" s="212"/>
      <c r="J712" s="212">
        <f t="shared" ref="J712:Q712" si="455" xml:space="preserve"> SUM(J710:J711)</f>
        <v>0</v>
      </c>
      <c r="K712" s="212">
        <f t="shared" si="455"/>
        <v>0</v>
      </c>
      <c r="L712" s="212">
        <f t="shared" si="455"/>
        <v>0</v>
      </c>
      <c r="M712" s="212">
        <f t="shared" si="455"/>
        <v>5.0216920229704124E-9</v>
      </c>
      <c r="N712" s="212">
        <f t="shared" si="455"/>
        <v>5.0686855717439773E-9</v>
      </c>
      <c r="O712" s="212">
        <f t="shared" si="455"/>
        <v>5.1220783010771625E-9</v>
      </c>
      <c r="P712" s="212">
        <f t="shared" si="455"/>
        <v>5.1772622984443023E-9</v>
      </c>
      <c r="Q712" s="212">
        <f t="shared" si="455"/>
        <v>5.2330408344706355E-9</v>
      </c>
    </row>
    <row r="713" spans="1:17" hidden="1" outlineLevel="2">
      <c r="F713" s="84"/>
      <c r="G713" s="84"/>
      <c r="H713" s="84"/>
      <c r="I713" s="84"/>
      <c r="J713" s="84"/>
      <c r="K713" s="84"/>
      <c r="L713" s="84"/>
      <c r="M713" s="84"/>
      <c r="N713" s="84"/>
      <c r="O713" s="84"/>
      <c r="P713" s="84"/>
      <c r="Q713" s="84"/>
    </row>
    <row r="714" spans="1:17" s="315" customFormat="1" hidden="1" outlineLevel="2">
      <c r="A714" s="311"/>
      <c r="B714" s="312"/>
      <c r="C714" s="313"/>
      <c r="D714" s="251"/>
      <c r="E714" s="314" t="str">
        <f t="shared" ref="E714:Q714" si="456" xml:space="preserve"> E712</f>
        <v>Opening RCV (RPI inflated RCV) - DMMY - real</v>
      </c>
      <c r="F714" s="314">
        <f t="shared" si="456"/>
        <v>0</v>
      </c>
      <c r="G714" s="314" t="str">
        <f t="shared" si="456"/>
        <v>£m</v>
      </c>
      <c r="H714" s="314">
        <f t="shared" si="456"/>
        <v>0</v>
      </c>
      <c r="I714" s="314">
        <f t="shared" si="456"/>
        <v>0</v>
      </c>
      <c r="J714" s="314">
        <f t="shared" si="456"/>
        <v>0</v>
      </c>
      <c r="K714" s="314">
        <f t="shared" si="456"/>
        <v>0</v>
      </c>
      <c r="L714" s="314">
        <f t="shared" si="456"/>
        <v>0</v>
      </c>
      <c r="M714" s="314">
        <f t="shared" si="456"/>
        <v>5.0216920229704124E-9</v>
      </c>
      <c r="N714" s="314">
        <f t="shared" si="456"/>
        <v>5.0686855717439773E-9</v>
      </c>
      <c r="O714" s="314">
        <f t="shared" si="456"/>
        <v>5.1220783010771625E-9</v>
      </c>
      <c r="P714" s="314">
        <f t="shared" si="456"/>
        <v>5.1772622984443023E-9</v>
      </c>
      <c r="Q714" s="314">
        <f t="shared" si="456"/>
        <v>5.2330408344706355E-9</v>
      </c>
    </row>
    <row r="715" spans="1:17" s="315" customFormat="1" hidden="1" outlineLevel="2">
      <c r="A715" s="311"/>
      <c r="B715" s="312"/>
      <c r="C715" s="313"/>
      <c r="D715" s="251" t="s">
        <v>473</v>
      </c>
      <c r="E715" s="314" t="str">
        <f t="shared" ref="E715:Q715" si="457" xml:space="preserve"> E708</f>
        <v>RCV - CPI(H) + RPI wedge bf depreciation - DMMY - real</v>
      </c>
      <c r="F715" s="314">
        <f t="shared" si="457"/>
        <v>0</v>
      </c>
      <c r="G715" s="314" t="str">
        <f t="shared" si="457"/>
        <v>£m</v>
      </c>
      <c r="H715" s="314">
        <f t="shared" si="457"/>
        <v>0</v>
      </c>
      <c r="I715" s="314">
        <f t="shared" si="457"/>
        <v>0</v>
      </c>
      <c r="J715" s="314">
        <f t="shared" si="457"/>
        <v>0</v>
      </c>
      <c r="K715" s="314">
        <f t="shared" si="457"/>
        <v>0</v>
      </c>
      <c r="L715" s="314">
        <f t="shared" si="457"/>
        <v>0</v>
      </c>
      <c r="M715" s="314">
        <f t="shared" si="457"/>
        <v>0</v>
      </c>
      <c r="N715" s="314">
        <f t="shared" si="457"/>
        <v>0</v>
      </c>
      <c r="O715" s="314">
        <f t="shared" si="457"/>
        <v>0</v>
      </c>
      <c r="P715" s="314">
        <f t="shared" si="457"/>
        <v>0</v>
      </c>
      <c r="Q715" s="314">
        <f t="shared" si="457"/>
        <v>0</v>
      </c>
    </row>
    <row r="716" spans="1:17" s="315" customFormat="1" hidden="1" outlineLevel="2">
      <c r="A716" s="311"/>
      <c r="B716" s="312"/>
      <c r="C716" s="313"/>
      <c r="D716" s="251"/>
      <c r="E716" s="317" t="s">
        <v>734</v>
      </c>
      <c r="F716" s="317"/>
      <c r="G716" s="317" t="s">
        <v>170</v>
      </c>
      <c r="H716" s="317"/>
      <c r="I716" s="317"/>
      <c r="J716" s="317">
        <f t="shared" ref="J716:Q716" si="458" xml:space="preserve"> J714 - J715</f>
        <v>0</v>
      </c>
      <c r="K716" s="317">
        <f t="shared" si="458"/>
        <v>0</v>
      </c>
      <c r="L716" s="317">
        <f t="shared" si="458"/>
        <v>0</v>
      </c>
      <c r="M716" s="317">
        <f t="shared" si="458"/>
        <v>5.0216920229704124E-9</v>
      </c>
      <c r="N716" s="317">
        <f t="shared" si="458"/>
        <v>5.0686855717439773E-9</v>
      </c>
      <c r="O716" s="317">
        <f t="shared" si="458"/>
        <v>5.1220783010771625E-9</v>
      </c>
      <c r="P716" s="317">
        <f t="shared" si="458"/>
        <v>5.1772622984443023E-9</v>
      </c>
      <c r="Q716" s="317">
        <f t="shared" si="458"/>
        <v>5.2330408344706355E-9</v>
      </c>
    </row>
    <row r="717" spans="1:17" s="92" customFormat="1" hidden="1" outlineLevel="2">
      <c r="A717" s="11"/>
      <c r="B717" s="12"/>
      <c r="C717" s="13"/>
      <c r="D717" s="14"/>
      <c r="E717" s="91"/>
      <c r="G717" s="93"/>
    </row>
    <row r="718" spans="1:17" s="92" customFormat="1" hidden="1" outlineLevel="2">
      <c r="A718" s="11"/>
      <c r="B718" s="12"/>
      <c r="C718" s="13"/>
      <c r="D718" s="115"/>
      <c r="E718" s="91" t="str">
        <f t="shared" ref="E718:Q718" si="459" xml:space="preserve"> E712</f>
        <v>Opening RCV (RPI inflated RCV) - DMMY - real</v>
      </c>
      <c r="F718" s="91">
        <f t="shared" si="459"/>
        <v>0</v>
      </c>
      <c r="G718" s="91" t="str">
        <f t="shared" si="459"/>
        <v>£m</v>
      </c>
      <c r="H718" s="91">
        <f t="shared" si="459"/>
        <v>0</v>
      </c>
      <c r="I718" s="91">
        <f t="shared" si="459"/>
        <v>0</v>
      </c>
      <c r="J718" s="91">
        <f t="shared" si="459"/>
        <v>0</v>
      </c>
      <c r="K718" s="91">
        <f t="shared" si="459"/>
        <v>0</v>
      </c>
      <c r="L718" s="91">
        <f t="shared" si="459"/>
        <v>0</v>
      </c>
      <c r="M718" s="91">
        <f t="shared" si="459"/>
        <v>5.0216920229704124E-9</v>
      </c>
      <c r="N718" s="91">
        <f t="shared" si="459"/>
        <v>5.0686855717439773E-9</v>
      </c>
      <c r="O718" s="91">
        <f t="shared" si="459"/>
        <v>5.1220783010771625E-9</v>
      </c>
      <c r="P718" s="91">
        <f t="shared" si="459"/>
        <v>5.1772622984443023E-9</v>
      </c>
      <c r="Q718" s="91">
        <f t="shared" si="459"/>
        <v>5.2330408344706355E-9</v>
      </c>
    </row>
    <row r="719" spans="1:17" s="92" customFormat="1" hidden="1" outlineLevel="2">
      <c r="A719" s="11"/>
      <c r="B719" s="12"/>
      <c r="C719" s="13"/>
      <c r="D719" s="115"/>
      <c r="E719" s="91" t="str">
        <f t="shared" ref="E719:Q719" si="460" xml:space="preserve"> E716</f>
        <v>Closing RCV (RPI inflated RCV) - DMMY - real</v>
      </c>
      <c r="F719" s="91">
        <f t="shared" si="460"/>
        <v>0</v>
      </c>
      <c r="G719" s="91" t="str">
        <f t="shared" si="460"/>
        <v>£m</v>
      </c>
      <c r="H719" s="91">
        <f t="shared" si="460"/>
        <v>0</v>
      </c>
      <c r="I719" s="91">
        <f t="shared" si="460"/>
        <v>0</v>
      </c>
      <c r="J719" s="91">
        <f t="shared" si="460"/>
        <v>0</v>
      </c>
      <c r="K719" s="91">
        <f t="shared" si="460"/>
        <v>0</v>
      </c>
      <c r="L719" s="91">
        <f t="shared" si="460"/>
        <v>0</v>
      </c>
      <c r="M719" s="91">
        <f t="shared" si="460"/>
        <v>5.0216920229704124E-9</v>
      </c>
      <c r="N719" s="91">
        <f t="shared" si="460"/>
        <v>5.0686855717439773E-9</v>
      </c>
      <c r="O719" s="91">
        <f t="shared" si="460"/>
        <v>5.1220783010771625E-9</v>
      </c>
      <c r="P719" s="91">
        <f t="shared" si="460"/>
        <v>5.1772622984443023E-9</v>
      </c>
      <c r="Q719" s="91">
        <f t="shared" si="460"/>
        <v>5.2330408344706355E-9</v>
      </c>
    </row>
    <row r="720" spans="1:17" s="315" customFormat="1" hidden="1" outlineLevel="2">
      <c r="A720" s="311"/>
      <c r="B720" s="312"/>
      <c r="C720" s="313"/>
      <c r="D720" s="251"/>
      <c r="E720" s="317" t="s">
        <v>735</v>
      </c>
      <c r="F720" s="317"/>
      <c r="G720" s="317" t="s">
        <v>170</v>
      </c>
      <c r="H720" s="317"/>
      <c r="I720" s="317"/>
      <c r="J720" s="317">
        <f t="shared" ref="J720:Q720" si="461" xml:space="preserve"> AVERAGE(J718:J719)</f>
        <v>0</v>
      </c>
      <c r="K720" s="317">
        <f t="shared" si="461"/>
        <v>0</v>
      </c>
      <c r="L720" s="317">
        <f t="shared" si="461"/>
        <v>0</v>
      </c>
      <c r="M720" s="317">
        <f t="shared" si="461"/>
        <v>5.0216920229704124E-9</v>
      </c>
      <c r="N720" s="317">
        <f t="shared" si="461"/>
        <v>5.0686855717439773E-9</v>
      </c>
      <c r="O720" s="317">
        <f t="shared" si="461"/>
        <v>5.1220783010771625E-9</v>
      </c>
      <c r="P720" s="317">
        <f t="shared" si="461"/>
        <v>5.1772622984443023E-9</v>
      </c>
      <c r="Q720" s="317">
        <f t="shared" si="461"/>
        <v>5.2330408344706355E-9</v>
      </c>
    </row>
    <row r="721" spans="1:17" hidden="1" outlineLevel="2">
      <c r="F721" s="84"/>
      <c r="G721" s="84"/>
      <c r="H721" s="84"/>
      <c r="I721" s="84"/>
      <c r="J721" s="84"/>
      <c r="K721" s="84"/>
      <c r="L721" s="84"/>
      <c r="M721" s="84"/>
      <c r="N721" s="84"/>
      <c r="O721" s="84"/>
      <c r="P721" s="84"/>
      <c r="Q721" s="84"/>
    </row>
    <row r="722" spans="1:17" hidden="1" outlineLevel="2">
      <c r="C722" s="86" t="s">
        <v>372</v>
      </c>
      <c r="F722" s="84"/>
      <c r="G722" s="84"/>
      <c r="H722" s="84"/>
      <c r="I722" s="84"/>
      <c r="J722" s="84"/>
      <c r="K722" s="84"/>
      <c r="L722" s="84"/>
      <c r="M722" s="84"/>
      <c r="N722" s="84"/>
      <c r="O722" s="84"/>
      <c r="P722" s="84"/>
      <c r="Q722" s="84"/>
    </row>
    <row r="723" spans="1:17" hidden="1" outlineLevel="2">
      <c r="E723" s="84" t="str">
        <f t="shared" ref="E723:Q723" si="462" xml:space="preserve"> E716</f>
        <v>Closing RCV (RPI inflated RCV) - DMMY - real</v>
      </c>
      <c r="F723" s="84">
        <f t="shared" si="462"/>
        <v>0</v>
      </c>
      <c r="G723" s="84" t="str">
        <f t="shared" si="462"/>
        <v>£m</v>
      </c>
      <c r="H723" s="84">
        <f t="shared" si="462"/>
        <v>0</v>
      </c>
      <c r="I723" s="84">
        <f t="shared" si="462"/>
        <v>0</v>
      </c>
      <c r="J723" s="84">
        <f t="shared" si="462"/>
        <v>0</v>
      </c>
      <c r="K723" s="84">
        <f t="shared" si="462"/>
        <v>0</v>
      </c>
      <c r="L723" s="84">
        <f t="shared" si="462"/>
        <v>0</v>
      </c>
      <c r="M723" s="84">
        <f t="shared" si="462"/>
        <v>5.0216920229704124E-9</v>
      </c>
      <c r="N723" s="84">
        <f t="shared" si="462"/>
        <v>5.0686855717439773E-9</v>
      </c>
      <c r="O723" s="84">
        <f t="shared" si="462"/>
        <v>5.1220783010771625E-9</v>
      </c>
      <c r="P723" s="84">
        <f t="shared" si="462"/>
        <v>5.1772622984443023E-9</v>
      </c>
      <c r="Q723" s="84">
        <f t="shared" si="462"/>
        <v>5.2330408344706355E-9</v>
      </c>
    </row>
    <row r="724" spans="1:17" s="188" customFormat="1" hidden="1" outlineLevel="2">
      <c r="A724" s="184"/>
      <c r="B724" s="219"/>
      <c r="C724" s="186"/>
      <c r="D724" s="187"/>
      <c r="E724" s="182" t="str">
        <f xml:space="preserve"> Inp!E$181</f>
        <v>RCV CPI(H) + RPI wedge bf balance - DMMY - real</v>
      </c>
      <c r="F724" s="182">
        <f xml:space="preserve"> Inp!F$181</f>
        <v>0</v>
      </c>
      <c r="G724" s="182" t="str">
        <f xml:space="preserve"> Inp!G$181</f>
        <v>£m</v>
      </c>
      <c r="H724" s="182">
        <f xml:space="preserve"> Inp!H$181</f>
        <v>0</v>
      </c>
      <c r="I724" s="182">
        <f xml:space="preserve"> Inp!I$181</f>
        <v>0</v>
      </c>
      <c r="J724" s="182">
        <f xml:space="preserve"> Inp!J$181</f>
        <v>0</v>
      </c>
      <c r="K724" s="182">
        <f xml:space="preserve"> Inp!K$181</f>
        <v>0</v>
      </c>
      <c r="L724" s="182">
        <f xml:space="preserve"> Inp!L$181</f>
        <v>0</v>
      </c>
      <c r="M724" s="182">
        <f xml:space="preserve"> Inp!M$181</f>
        <v>5.0216920229704099E-9</v>
      </c>
      <c r="N724" s="182">
        <f xml:space="preserve"> Inp!N$181</f>
        <v>5.0686855717439797E-9</v>
      </c>
      <c r="O724" s="182">
        <f xml:space="preserve"> Inp!O$181</f>
        <v>5.12207830107716E-9</v>
      </c>
      <c r="P724" s="182">
        <f xml:space="preserve"> Inp!P$181</f>
        <v>5.1772622984442998E-9</v>
      </c>
      <c r="Q724" s="182">
        <f xml:space="preserve"> Inp!Q$181</f>
        <v>5.2330408344706297E-9</v>
      </c>
    </row>
    <row r="725" spans="1:17" s="225" customFormat="1" hidden="1" outlineLevel="2">
      <c r="A725" s="220"/>
      <c r="B725" s="221"/>
      <c r="C725" s="222"/>
      <c r="D725" s="223"/>
      <c r="E725" s="224" t="s">
        <v>736</v>
      </c>
      <c r="G725" s="225" t="s">
        <v>570</v>
      </c>
      <c r="H725" s="248">
        <f xml:space="preserve"> SUM(J725:Q725)</f>
        <v>0</v>
      </c>
      <c r="I725" s="197"/>
      <c r="J725" s="225">
        <f t="shared" ref="J725:Q725" si="463" xml:space="preserve"> IF(ROUND(J723,3) = ROUND(J724,3), 0, 1)</f>
        <v>0</v>
      </c>
      <c r="K725" s="225">
        <f t="shared" si="463"/>
        <v>0</v>
      </c>
      <c r="L725" s="225">
        <f t="shared" si="463"/>
        <v>0</v>
      </c>
      <c r="M725" s="225">
        <f t="shared" si="463"/>
        <v>0</v>
      </c>
      <c r="N725" s="225">
        <f t="shared" si="463"/>
        <v>0</v>
      </c>
      <c r="O725" s="225">
        <f t="shared" si="463"/>
        <v>0</v>
      </c>
      <c r="P725" s="225">
        <f t="shared" si="463"/>
        <v>0</v>
      </c>
      <c r="Q725" s="225">
        <f t="shared" si="463"/>
        <v>0</v>
      </c>
    </row>
    <row r="726" spans="1:17" s="149" customFormat="1" hidden="1" outlineLevel="2">
      <c r="A726" s="144"/>
      <c r="B726" s="145"/>
      <c r="C726" s="146"/>
      <c r="D726" s="218"/>
      <c r="E726" s="148"/>
      <c r="G726" s="150"/>
    </row>
    <row r="727" spans="1:17" s="188" customFormat="1" hidden="1" outlineLevel="2">
      <c r="A727" s="184"/>
      <c r="B727" s="217"/>
      <c r="C727" s="186"/>
      <c r="D727" s="187"/>
      <c r="E727" s="182"/>
      <c r="F727" s="182"/>
      <c r="G727" s="182"/>
      <c r="H727" s="182"/>
      <c r="I727" s="182"/>
      <c r="J727" s="182"/>
      <c r="K727" s="182"/>
      <c r="L727" s="182"/>
      <c r="M727" s="182"/>
      <c r="N727" s="182"/>
      <c r="O727" s="182"/>
      <c r="P727" s="182"/>
      <c r="Q727" s="182"/>
    </row>
    <row r="728" spans="1:17" s="149" customFormat="1" hidden="1" outlineLevel="1">
      <c r="A728" s="144"/>
      <c r="B728" s="145"/>
      <c r="C728" s="146"/>
      <c r="D728" s="147"/>
      <c r="E728" s="148"/>
      <c r="G728" s="150"/>
    </row>
    <row r="729" spans="1:17" s="92" customFormat="1" hidden="1" outlineLevel="1">
      <c r="A729" s="11"/>
      <c r="B729" s="12" t="s">
        <v>571</v>
      </c>
      <c r="C729" s="13"/>
      <c r="D729" s="14"/>
      <c r="E729" s="91"/>
      <c r="G729" s="93"/>
    </row>
    <row r="730" spans="1:17" s="92" customFormat="1" hidden="1" outlineLevel="2">
      <c r="A730" s="11"/>
      <c r="B730" s="12"/>
      <c r="C730" s="13"/>
      <c r="D730" s="115"/>
      <c r="E730" s="91"/>
      <c r="G730" s="93"/>
    </row>
    <row r="731" spans="1:17" s="157" customFormat="1" hidden="1" outlineLevel="2">
      <c r="A731" s="152"/>
      <c r="B731" s="153"/>
      <c r="C731" s="154"/>
      <c r="D731" s="155"/>
      <c r="E731" s="156" t="str">
        <f>Inp!E$182</f>
        <v>RCV CPI(H) bf balance BEG - DMMY - nominal</v>
      </c>
      <c r="F731" s="156">
        <f>Inp!F$182</f>
        <v>0</v>
      </c>
      <c r="G731" s="156" t="str">
        <f>Inp!G$182</f>
        <v>£m</v>
      </c>
      <c r="H731" s="156">
        <f>Inp!H$182</f>
        <v>0</v>
      </c>
      <c r="I731" s="156">
        <f>Inp!I$182</f>
        <v>0</v>
      </c>
      <c r="J731" s="156">
        <f>Inp!J$182</f>
        <v>0</v>
      </c>
      <c r="K731" s="156">
        <f>Inp!K$182</f>
        <v>0</v>
      </c>
      <c r="L731" s="156">
        <f>Inp!L$182</f>
        <v>0</v>
      </c>
      <c r="M731" s="247">
        <f>Inp!M$182</f>
        <v>5.2080146007555897E-9</v>
      </c>
      <c r="N731" s="156">
        <f>Inp!N$182</f>
        <v>5.3113084903899102E-9</v>
      </c>
      <c r="O731" s="156">
        <f>Inp!O$182</f>
        <v>5.4177576454363997E-9</v>
      </c>
      <c r="P731" s="156">
        <f>Inp!P$182</f>
        <v>5.5301828974209403E-9</v>
      </c>
      <c r="Q731" s="156">
        <f>Inp!Q$182</f>
        <v>5.6463167382667803E-9</v>
      </c>
    </row>
    <row r="732" spans="1:17" s="162" customFormat="1" hidden="1" outlineLevel="2">
      <c r="A732" s="158"/>
      <c r="B732" s="159"/>
      <c r="C732" s="160"/>
      <c r="D732" s="161"/>
      <c r="E732" s="156" t="str">
        <f>Inp!E$183</f>
        <v>Indexation on RCV - CPI(H) bf balance - DMMY - nominal</v>
      </c>
      <c r="F732" s="156">
        <f>Inp!F$183</f>
        <v>0</v>
      </c>
      <c r="G732" s="156" t="str">
        <f>Inp!G$183</f>
        <v>£m</v>
      </c>
      <c r="H732" s="156">
        <f>Inp!H$183</f>
        <v>0</v>
      </c>
      <c r="I732" s="156">
        <f>Inp!I$183</f>
        <v>0</v>
      </c>
      <c r="J732" s="156">
        <f>Inp!J$183</f>
        <v>0</v>
      </c>
      <c r="K732" s="156">
        <f>Inp!K$183</f>
        <v>0</v>
      </c>
      <c r="L732" s="156">
        <f>Inp!L$183</f>
        <v>0</v>
      </c>
      <c r="M732" s="247">
        <f>Inp!M$183</f>
        <v>1.03293889634324E-10</v>
      </c>
      <c r="N732" s="156">
        <f>Inp!N$183</f>
        <v>1.06449155046487E-10</v>
      </c>
      <c r="O732" s="156">
        <f>Inp!O$183</f>
        <v>1.12425251984535E-10</v>
      </c>
      <c r="P732" s="156">
        <f>Inp!P$183</f>
        <v>1.1613384084584299E-10</v>
      </c>
      <c r="Q732" s="156">
        <f>Inp!Q$183</f>
        <v>1.18572651503611E-10</v>
      </c>
    </row>
    <row r="733" spans="1:17" s="162" customFormat="1" hidden="1" outlineLevel="2">
      <c r="A733" s="158"/>
      <c r="B733" s="159"/>
      <c r="C733" s="160"/>
      <c r="D733" s="161"/>
      <c r="E733" s="156" t="str">
        <f>Inp!E$185</f>
        <v>Indexation on RCV other adjustments balance BEG - DMMY - nominal</v>
      </c>
      <c r="F733" s="156">
        <f>Inp!F$185</f>
        <v>0</v>
      </c>
      <c r="G733" s="156" t="str">
        <f>Inp!G$185</f>
        <v>£m</v>
      </c>
      <c r="H733" s="156">
        <f>Inp!H$185</f>
        <v>0</v>
      </c>
      <c r="I733" s="156">
        <f>Inp!I$185</f>
        <v>0</v>
      </c>
      <c r="J733" s="247">
        <f>Inp!J$185</f>
        <v>0</v>
      </c>
      <c r="K733" s="156">
        <f>Inp!K$185</f>
        <v>0</v>
      </c>
      <c r="L733" s="156">
        <f>Inp!L$185</f>
        <v>0</v>
      </c>
      <c r="M733" s="156">
        <f>Inp!M$185</f>
        <v>0</v>
      </c>
      <c r="N733" s="156">
        <f>Inp!N$185</f>
        <v>0</v>
      </c>
      <c r="O733" s="156">
        <f>Inp!O$185</f>
        <v>0</v>
      </c>
      <c r="P733" s="156">
        <f>Inp!P$185</f>
        <v>0</v>
      </c>
      <c r="Q733" s="156">
        <f>Inp!Q$185</f>
        <v>0</v>
      </c>
    </row>
    <row r="734" spans="1:17" s="162" customFormat="1" hidden="1" outlineLevel="2">
      <c r="A734" s="158"/>
      <c r="B734" s="159"/>
      <c r="C734" s="160"/>
      <c r="D734" s="161"/>
      <c r="E734" s="156" t="str">
        <f>Inp!E$186</f>
        <v>RCV - CPI(H) bf depreciation - DMMY - nominal</v>
      </c>
      <c r="F734" s="156">
        <f>Inp!F$186</f>
        <v>0</v>
      </c>
      <c r="G734" s="156" t="str">
        <f>Inp!G$186</f>
        <v>£m</v>
      </c>
      <c r="H734" s="156">
        <f>Inp!H$186</f>
        <v>0</v>
      </c>
      <c r="I734" s="156">
        <f>Inp!I$186</f>
        <v>0</v>
      </c>
      <c r="J734" s="156">
        <f>Inp!J$186</f>
        <v>0</v>
      </c>
      <c r="K734" s="156">
        <f>Inp!K$186</f>
        <v>0</v>
      </c>
      <c r="L734" s="156">
        <f>Inp!L$186</f>
        <v>0</v>
      </c>
      <c r="M734" s="156">
        <f>Inp!M$186</f>
        <v>0</v>
      </c>
      <c r="N734" s="156">
        <f>Inp!N$186</f>
        <v>0</v>
      </c>
      <c r="O734" s="156">
        <f>Inp!O$186</f>
        <v>0</v>
      </c>
      <c r="P734" s="156">
        <f>Inp!P$186</f>
        <v>0</v>
      </c>
      <c r="Q734" s="156">
        <f>Inp!Q$186</f>
        <v>0</v>
      </c>
    </row>
    <row r="735" spans="1:17" s="162" customFormat="1" hidden="1" outlineLevel="2">
      <c r="A735" s="158"/>
      <c r="B735" s="159"/>
      <c r="C735" s="160"/>
      <c r="D735" s="161"/>
      <c r="E735" s="156" t="str">
        <f>Inp!E$187</f>
        <v>Other adjustments CPI(H) - DMMY - nominal</v>
      </c>
      <c r="F735" s="156">
        <f>Inp!F$187</f>
        <v>0</v>
      </c>
      <c r="G735" s="156" t="str">
        <f>Inp!G$187</f>
        <v>£m</v>
      </c>
      <c r="H735" s="156">
        <f>Inp!H$187</f>
        <v>0</v>
      </c>
      <c r="I735" s="156">
        <f>Inp!I$187</f>
        <v>0</v>
      </c>
      <c r="J735" s="156">
        <f>Inp!J$187</f>
        <v>0</v>
      </c>
      <c r="K735" s="156">
        <f>Inp!K$187</f>
        <v>0</v>
      </c>
      <c r="L735" s="156">
        <f>Inp!L$187</f>
        <v>0</v>
      </c>
      <c r="M735" s="156">
        <f>Inp!M$187</f>
        <v>0</v>
      </c>
      <c r="N735" s="156">
        <f>Inp!N$187</f>
        <v>0</v>
      </c>
      <c r="O735" s="156">
        <f>Inp!O$187</f>
        <v>0</v>
      </c>
      <c r="P735" s="156">
        <f>Inp!P$187</f>
        <v>0</v>
      </c>
      <c r="Q735" s="156">
        <f>Inp!Q$187</f>
        <v>0</v>
      </c>
    </row>
    <row r="736" spans="1:17" s="260" customFormat="1" hidden="1" outlineLevel="2">
      <c r="A736" s="257"/>
      <c r="B736" s="258"/>
      <c r="C736" s="259"/>
      <c r="D736" s="256"/>
      <c r="E736" s="273" t="str">
        <f>Time!E$39</f>
        <v>Acquisition / initial balance date flag</v>
      </c>
      <c r="F736" s="273">
        <f>Time!F$39</f>
        <v>0</v>
      </c>
      <c r="G736" s="273" t="str">
        <f>Time!G$39</f>
        <v>flag</v>
      </c>
      <c r="H736" s="273">
        <f>Time!H$39</f>
        <v>1</v>
      </c>
      <c r="I736" s="273">
        <f>Time!I$39</f>
        <v>0</v>
      </c>
      <c r="J736" s="273">
        <f>Time!J$39</f>
        <v>0</v>
      </c>
      <c r="K736" s="273">
        <f>Time!K$39</f>
        <v>0</v>
      </c>
      <c r="L736" s="273">
        <f>Time!L$39</f>
        <v>1</v>
      </c>
      <c r="M736" s="273">
        <f>Time!M$39</f>
        <v>0</v>
      </c>
      <c r="N736" s="273">
        <f>Time!N$39</f>
        <v>0</v>
      </c>
      <c r="O736" s="273">
        <f>Time!O$39</f>
        <v>0</v>
      </c>
      <c r="P736" s="273">
        <f>Time!P$39</f>
        <v>0</v>
      </c>
      <c r="Q736" s="273">
        <f>Time!Q$39</f>
        <v>0</v>
      </c>
    </row>
    <row r="737" spans="1:17" s="260" customFormat="1" hidden="1" outlineLevel="2">
      <c r="A737" s="257"/>
      <c r="B737" s="258"/>
      <c r="C737" s="259"/>
      <c r="D737" s="256"/>
      <c r="E737" s="197" t="s">
        <v>737</v>
      </c>
      <c r="F737" s="279"/>
      <c r="G737" s="197" t="s">
        <v>170</v>
      </c>
      <c r="H737" s="279"/>
      <c r="I737" s="279"/>
      <c r="J737" s="279">
        <f t="shared" ref="J737:Q737" si="464" xml:space="preserve"> IF(J736 = 1, K731 * J736, 0)</f>
        <v>0</v>
      </c>
      <c r="K737" s="279">
        <f t="shared" si="464"/>
        <v>0</v>
      </c>
      <c r="L737" s="279">
        <f t="shared" si="464"/>
        <v>5.2080146007555897E-9</v>
      </c>
      <c r="M737" s="279">
        <f t="shared" si="464"/>
        <v>0</v>
      </c>
      <c r="N737" s="279">
        <f t="shared" si="464"/>
        <v>0</v>
      </c>
      <c r="O737" s="279">
        <f t="shared" si="464"/>
        <v>0</v>
      </c>
      <c r="P737" s="279">
        <f t="shared" si="464"/>
        <v>0</v>
      </c>
      <c r="Q737" s="279">
        <f t="shared" si="464"/>
        <v>0</v>
      </c>
    </row>
    <row r="738" spans="1:17" hidden="1" outlineLevel="2">
      <c r="F738" s="84"/>
      <c r="G738" s="84"/>
      <c r="H738" s="84"/>
      <c r="I738" s="84"/>
      <c r="J738" s="84"/>
      <c r="K738" s="84"/>
      <c r="L738" s="84"/>
      <c r="M738" s="84"/>
      <c r="N738" s="84"/>
      <c r="O738" s="84"/>
      <c r="P738" s="84"/>
      <c r="Q738" s="84"/>
    </row>
    <row r="739" spans="1:17" s="188" customFormat="1" hidden="1" outlineLevel="2">
      <c r="A739" s="184"/>
      <c r="B739" s="217"/>
      <c r="C739" s="186"/>
      <c r="D739" s="187"/>
      <c r="E739" s="182" t="str">
        <f>Index!E$85</f>
        <v>CPIH index (PR19FD) - FYA - inflate from FYA 2017-18</v>
      </c>
      <c r="F739" s="182">
        <f>Index!F$85</f>
        <v>0</v>
      </c>
      <c r="G739" s="182" t="str">
        <f>Index!G$85</f>
        <v>Factor</v>
      </c>
      <c r="H739" s="182">
        <f>Index!H$85</f>
        <v>0</v>
      </c>
      <c r="I739" s="182">
        <f>Index!I$85</f>
        <v>0</v>
      </c>
      <c r="J739" s="182">
        <f>Index!J$85</f>
        <v>1</v>
      </c>
      <c r="K739" s="182">
        <f>Index!K$85</f>
        <v>1.0212697905005599</v>
      </c>
      <c r="L739" s="182">
        <f>Index!L$85</f>
        <v>1.0416029201511179</v>
      </c>
      <c r="M739" s="182">
        <f>Index!M$85</f>
        <v>1.0622616980779827</v>
      </c>
      <c r="N739" s="182">
        <f>Index!N$85</f>
        <v>1.0835515290872799</v>
      </c>
      <c r="O739" s="182">
        <f>Index!O$85</f>
        <v>1.1060365794841869</v>
      </c>
      <c r="P739" s="182">
        <f>Index!P$85</f>
        <v>1.1292633476533553</v>
      </c>
      <c r="Q739" s="182">
        <f>Index!Q$85</f>
        <v>1.1529778779540774</v>
      </c>
    </row>
    <row r="740" spans="1:17" hidden="1" outlineLevel="2">
      <c r="F740" s="84"/>
      <c r="G740" s="84"/>
      <c r="H740" s="84"/>
      <c r="I740" s="84"/>
      <c r="J740" s="84"/>
      <c r="K740" s="84"/>
      <c r="L740" s="84"/>
      <c r="M740" s="84"/>
      <c r="N740" s="84"/>
      <c r="O740" s="84"/>
      <c r="P740" s="84"/>
      <c r="Q740" s="84"/>
    </row>
    <row r="741" spans="1:17" s="118" customFormat="1" hidden="1" outlineLevel="2">
      <c r="A741" s="269"/>
      <c r="B741" s="270"/>
      <c r="C741" s="271"/>
      <c r="D741" s="272"/>
      <c r="E741" s="280" t="s">
        <v>738</v>
      </c>
      <c r="F741" s="316"/>
      <c r="G741" s="280" t="s">
        <v>170</v>
      </c>
      <c r="H741" s="117"/>
      <c r="I741" s="117"/>
      <c r="J741" s="280">
        <f t="shared" ref="J741:Q741" si="465" xml:space="preserve"> J737 / J739</f>
        <v>0</v>
      </c>
      <c r="K741" s="280">
        <f t="shared" si="465"/>
        <v>0</v>
      </c>
      <c r="L741" s="280">
        <f t="shared" si="465"/>
        <v>5.0000000000000001E-9</v>
      </c>
      <c r="M741" s="280">
        <f t="shared" si="465"/>
        <v>0</v>
      </c>
      <c r="N741" s="280">
        <f t="shared" si="465"/>
        <v>0</v>
      </c>
      <c r="O741" s="280">
        <f t="shared" si="465"/>
        <v>0</v>
      </c>
      <c r="P741" s="280">
        <f t="shared" si="465"/>
        <v>0</v>
      </c>
      <c r="Q741" s="280">
        <f t="shared" si="465"/>
        <v>0</v>
      </c>
    </row>
    <row r="742" spans="1:17" hidden="1" outlineLevel="2">
      <c r="E742" s="196" t="s">
        <v>739</v>
      </c>
      <c r="F742" s="84"/>
      <c r="G742" s="84" t="s">
        <v>170</v>
      </c>
      <c r="H742" s="84"/>
      <c r="I742" s="84"/>
      <c r="J742" s="196">
        <f t="shared" ref="J742:Q742" si="466" xml:space="preserve"> J731 / J739</f>
        <v>0</v>
      </c>
      <c r="K742" s="196">
        <f t="shared" si="466"/>
        <v>0</v>
      </c>
      <c r="L742" s="196">
        <f t="shared" si="466"/>
        <v>0</v>
      </c>
      <c r="M742" s="196">
        <f t="shared" si="466"/>
        <v>4.9027604122211881E-9</v>
      </c>
      <c r="N742" s="196">
        <f t="shared" si="466"/>
        <v>4.9017590283535882E-9</v>
      </c>
      <c r="O742" s="196">
        <f t="shared" si="466"/>
        <v>4.8983530435883364E-9</v>
      </c>
      <c r="P742" s="196">
        <f t="shared" si="466"/>
        <v>4.8971596474045086E-9</v>
      </c>
      <c r="Q742" s="196">
        <f t="shared" si="466"/>
        <v>4.897159647404502E-9</v>
      </c>
    </row>
    <row r="743" spans="1:17" hidden="1" outlineLevel="2">
      <c r="E743" s="196" t="s">
        <v>740</v>
      </c>
      <c r="F743" s="84"/>
      <c r="G743" s="84" t="s">
        <v>170</v>
      </c>
      <c r="H743" s="84"/>
      <c r="I743" s="84"/>
      <c r="J743" s="196">
        <f t="shared" ref="J743:Q743" si="467" xml:space="preserve"> J732 / J739</f>
        <v>0</v>
      </c>
      <c r="K743" s="196">
        <f t="shared" si="467"/>
        <v>0</v>
      </c>
      <c r="L743" s="196">
        <f t="shared" si="467"/>
        <v>0</v>
      </c>
      <c r="M743" s="196">
        <f t="shared" si="467"/>
        <v>9.7239587778812111E-11</v>
      </c>
      <c r="N743" s="196">
        <f t="shared" si="467"/>
        <v>9.8240971646409375E-11</v>
      </c>
      <c r="O743" s="196">
        <f t="shared" si="467"/>
        <v>1.0164695641166391E-10</v>
      </c>
      <c r="P743" s="196">
        <f t="shared" si="467"/>
        <v>1.0284035259549755E-10</v>
      </c>
      <c r="Q743" s="196">
        <f t="shared" si="467"/>
        <v>1.0284035259550201E-10</v>
      </c>
    </row>
    <row r="744" spans="1:17" hidden="1" outlineLevel="2">
      <c r="E744" s="196" t="s">
        <v>741</v>
      </c>
      <c r="F744" s="84"/>
      <c r="G744" s="84" t="s">
        <v>170</v>
      </c>
      <c r="H744" s="84"/>
      <c r="I744" s="84"/>
      <c r="J744" s="196">
        <f t="shared" ref="J744:Q744" si="468" xml:space="preserve"> J733 / J739</f>
        <v>0</v>
      </c>
      <c r="K744" s="196">
        <f t="shared" si="468"/>
        <v>0</v>
      </c>
      <c r="L744" s="196">
        <f t="shared" si="468"/>
        <v>0</v>
      </c>
      <c r="M744" s="196">
        <f t="shared" si="468"/>
        <v>0</v>
      </c>
      <c r="N744" s="196">
        <f t="shared" si="468"/>
        <v>0</v>
      </c>
      <c r="O744" s="196">
        <f t="shared" si="468"/>
        <v>0</v>
      </c>
      <c r="P744" s="196">
        <f t="shared" si="468"/>
        <v>0</v>
      </c>
      <c r="Q744" s="196">
        <f t="shared" si="468"/>
        <v>0</v>
      </c>
    </row>
    <row r="745" spans="1:17" hidden="1" outlineLevel="2">
      <c r="E745" s="196" t="s">
        <v>742</v>
      </c>
      <c r="F745" s="84"/>
      <c r="G745" s="84" t="s">
        <v>170</v>
      </c>
      <c r="H745" s="84"/>
      <c r="I745" s="84"/>
      <c r="J745" s="196">
        <f t="shared" ref="J745:Q745" si="469" xml:space="preserve"> J734 / J739</f>
        <v>0</v>
      </c>
      <c r="K745" s="196">
        <f t="shared" si="469"/>
        <v>0</v>
      </c>
      <c r="L745" s="196">
        <f t="shared" si="469"/>
        <v>0</v>
      </c>
      <c r="M745" s="196">
        <f t="shared" si="469"/>
        <v>0</v>
      </c>
      <c r="N745" s="196">
        <f t="shared" si="469"/>
        <v>0</v>
      </c>
      <c r="O745" s="196">
        <f t="shared" si="469"/>
        <v>0</v>
      </c>
      <c r="P745" s="196">
        <f t="shared" si="469"/>
        <v>0</v>
      </c>
      <c r="Q745" s="196">
        <f t="shared" si="469"/>
        <v>0</v>
      </c>
    </row>
    <row r="746" spans="1:17" hidden="1" outlineLevel="2">
      <c r="E746" s="196" t="s">
        <v>743</v>
      </c>
      <c r="F746" s="84"/>
      <c r="G746" s="84" t="s">
        <v>170</v>
      </c>
      <c r="H746" s="84"/>
      <c r="I746" s="84"/>
      <c r="J746" s="196">
        <f t="shared" ref="J746:Q746" si="470" xml:space="preserve"> J735 / J739</f>
        <v>0</v>
      </c>
      <c r="K746" s="196">
        <f t="shared" si="470"/>
        <v>0</v>
      </c>
      <c r="L746" s="196">
        <f t="shared" si="470"/>
        <v>0</v>
      </c>
      <c r="M746" s="196">
        <f t="shared" si="470"/>
        <v>0</v>
      </c>
      <c r="N746" s="196">
        <f t="shared" si="470"/>
        <v>0</v>
      </c>
      <c r="O746" s="196">
        <f t="shared" si="470"/>
        <v>0</v>
      </c>
      <c r="P746" s="196">
        <f t="shared" si="470"/>
        <v>0</v>
      </c>
      <c r="Q746" s="196">
        <f t="shared" si="470"/>
        <v>0</v>
      </c>
    </row>
    <row r="747" spans="1:17" hidden="1" outlineLevel="2">
      <c r="F747" s="84"/>
      <c r="G747" s="84"/>
      <c r="H747" s="84"/>
      <c r="I747" s="84"/>
      <c r="J747" s="84"/>
      <c r="K747" s="84"/>
      <c r="L747" s="84"/>
      <c r="M747" s="84"/>
      <c r="N747" s="84"/>
      <c r="O747" s="84"/>
      <c r="P747" s="84"/>
      <c r="Q747" s="84"/>
    </row>
    <row r="748" spans="1:17" hidden="1" outlineLevel="2">
      <c r="E748" s="196" t="str">
        <f t="shared" ref="E748:Q748" si="471" xml:space="preserve"> E742</f>
        <v>RCV CPI(H) bf balance BEG - DMMY - real</v>
      </c>
      <c r="F748" s="196">
        <f t="shared" si="471"/>
        <v>0</v>
      </c>
      <c r="G748" s="196" t="str">
        <f t="shared" si="471"/>
        <v>£m</v>
      </c>
      <c r="H748" s="196">
        <f t="shared" si="471"/>
        <v>0</v>
      </c>
      <c r="I748" s="196">
        <f t="shared" si="471"/>
        <v>0</v>
      </c>
      <c r="J748" s="196">
        <f t="shared" si="471"/>
        <v>0</v>
      </c>
      <c r="K748" s="196">
        <f t="shared" si="471"/>
        <v>0</v>
      </c>
      <c r="L748" s="196">
        <f t="shared" si="471"/>
        <v>0</v>
      </c>
      <c r="M748" s="196">
        <f t="shared" si="471"/>
        <v>4.9027604122211881E-9</v>
      </c>
      <c r="N748" s="196">
        <f t="shared" si="471"/>
        <v>4.9017590283535882E-9</v>
      </c>
      <c r="O748" s="196">
        <f t="shared" si="471"/>
        <v>4.8983530435883364E-9</v>
      </c>
      <c r="P748" s="196">
        <f t="shared" si="471"/>
        <v>4.8971596474045086E-9</v>
      </c>
      <c r="Q748" s="196">
        <f t="shared" si="471"/>
        <v>4.897159647404502E-9</v>
      </c>
    </row>
    <row r="749" spans="1:17" hidden="1" outlineLevel="2">
      <c r="D749" s="83" t="s">
        <v>565</v>
      </c>
      <c r="E749" s="196" t="str">
        <f t="shared" ref="E749:Q749" si="472" xml:space="preserve"> E743</f>
        <v>Indexation on RCV - CPI(H) bf balance - DMMY - real</v>
      </c>
      <c r="F749" s="196">
        <f t="shared" si="472"/>
        <v>0</v>
      </c>
      <c r="G749" s="196" t="str">
        <f t="shared" si="472"/>
        <v>£m</v>
      </c>
      <c r="H749" s="196">
        <f t="shared" si="472"/>
        <v>0</v>
      </c>
      <c r="I749" s="196">
        <f t="shared" si="472"/>
        <v>0</v>
      </c>
      <c r="J749" s="196">
        <f t="shared" si="472"/>
        <v>0</v>
      </c>
      <c r="K749" s="196">
        <f t="shared" si="472"/>
        <v>0</v>
      </c>
      <c r="L749" s="196">
        <f t="shared" si="472"/>
        <v>0</v>
      </c>
      <c r="M749" s="196">
        <f t="shared" si="472"/>
        <v>9.7239587778812111E-11</v>
      </c>
      <c r="N749" s="196">
        <f t="shared" si="472"/>
        <v>9.8240971646409375E-11</v>
      </c>
      <c r="O749" s="196">
        <f t="shared" si="472"/>
        <v>1.0164695641166391E-10</v>
      </c>
      <c r="P749" s="196">
        <f t="shared" si="472"/>
        <v>1.0284035259549755E-10</v>
      </c>
      <c r="Q749" s="196">
        <f t="shared" si="472"/>
        <v>1.0284035259550201E-10</v>
      </c>
    </row>
    <row r="750" spans="1:17" s="193" customFormat="1" hidden="1" outlineLevel="2">
      <c r="A750" s="189"/>
      <c r="B750" s="309"/>
      <c r="C750" s="191"/>
      <c r="D750" s="192" t="s">
        <v>565</v>
      </c>
      <c r="E750" s="182" t="str">
        <f>Inp!E$184</f>
        <v>RCV other adjustments balance - DMMY - real</v>
      </c>
      <c r="F750" s="182">
        <f>Inp!F$184</f>
        <v>0</v>
      </c>
      <c r="G750" s="182" t="str">
        <f>Inp!G$184</f>
        <v>£m</v>
      </c>
      <c r="H750" s="182">
        <f>Inp!H$184</f>
        <v>0</v>
      </c>
      <c r="I750" s="182">
        <f>Inp!I$184</f>
        <v>0</v>
      </c>
      <c r="J750" s="182">
        <f>Inp!J$184</f>
        <v>0</v>
      </c>
      <c r="K750" s="182">
        <f>Inp!K$184</f>
        <v>0</v>
      </c>
      <c r="L750" s="182">
        <f>Inp!L$184</f>
        <v>0</v>
      </c>
      <c r="M750" s="182">
        <f>Inp!M$184</f>
        <v>0</v>
      </c>
      <c r="N750" s="182">
        <f>Inp!N$184</f>
        <v>0</v>
      </c>
      <c r="O750" s="182">
        <f>Inp!O$184</f>
        <v>0</v>
      </c>
      <c r="P750" s="182">
        <f>Inp!P$184</f>
        <v>0</v>
      </c>
      <c r="Q750" s="182">
        <f>Inp!Q$184</f>
        <v>0</v>
      </c>
    </row>
    <row r="751" spans="1:17" s="193" customFormat="1" hidden="1" outlineLevel="2">
      <c r="A751" s="189"/>
      <c r="B751" s="309"/>
      <c r="C751" s="191"/>
      <c r="D751" s="192" t="s">
        <v>565</v>
      </c>
      <c r="E751" s="196" t="str">
        <f t="shared" ref="E751:Q751" si="473" xml:space="preserve"> E744</f>
        <v>Indexation on RCV - CPI(H) other adjustments balance - DMMY - real</v>
      </c>
      <c r="F751" s="196">
        <f t="shared" si="473"/>
        <v>0</v>
      </c>
      <c r="G751" s="196" t="str">
        <f t="shared" si="473"/>
        <v>£m</v>
      </c>
      <c r="H751" s="196">
        <f t="shared" si="473"/>
        <v>0</v>
      </c>
      <c r="I751" s="196">
        <f t="shared" si="473"/>
        <v>0</v>
      </c>
      <c r="J751" s="196">
        <f t="shared" si="473"/>
        <v>0</v>
      </c>
      <c r="K751" s="196">
        <f t="shared" si="473"/>
        <v>0</v>
      </c>
      <c r="L751" s="196">
        <f t="shared" si="473"/>
        <v>0</v>
      </c>
      <c r="M751" s="196">
        <f t="shared" si="473"/>
        <v>0</v>
      </c>
      <c r="N751" s="196">
        <f t="shared" si="473"/>
        <v>0</v>
      </c>
      <c r="O751" s="196">
        <f t="shared" si="473"/>
        <v>0</v>
      </c>
      <c r="P751" s="196">
        <f t="shared" si="473"/>
        <v>0</v>
      </c>
      <c r="Q751" s="196">
        <f t="shared" si="473"/>
        <v>0</v>
      </c>
    </row>
    <row r="752" spans="1:17" hidden="1" outlineLevel="2">
      <c r="E752" s="244" t="s">
        <v>744</v>
      </c>
      <c r="F752" s="244"/>
      <c r="G752" s="244" t="s">
        <v>170</v>
      </c>
      <c r="H752" s="244"/>
      <c r="I752" s="244"/>
      <c r="J752" s="244">
        <f xml:space="preserve"> SUM(J748:J751)</f>
        <v>0</v>
      </c>
      <c r="K752" s="244">
        <f t="shared" ref="K752:Q752" si="474" xml:space="preserve"> SUM(K748:K751)</f>
        <v>0</v>
      </c>
      <c r="L752" s="244">
        <f t="shared" si="474"/>
        <v>0</v>
      </c>
      <c r="M752" s="244">
        <f t="shared" si="474"/>
        <v>5.0000000000000001E-9</v>
      </c>
      <c r="N752" s="244">
        <f t="shared" si="474"/>
        <v>4.9999999999999976E-9</v>
      </c>
      <c r="O752" s="244">
        <f t="shared" si="474"/>
        <v>5.0000000000000001E-9</v>
      </c>
      <c r="P752" s="244">
        <f t="shared" si="474"/>
        <v>5.0000000000000059E-9</v>
      </c>
      <c r="Q752" s="244">
        <f t="shared" si="474"/>
        <v>5.0000000000000042E-9</v>
      </c>
    </row>
    <row r="753" spans="1:17" s="503" customFormat="1" hidden="1" outlineLevel="2">
      <c r="A753" s="498"/>
      <c r="B753" s="499"/>
      <c r="C753" s="500"/>
      <c r="D753" s="501"/>
      <c r="E753" s="502"/>
      <c r="F753" s="502"/>
      <c r="G753" s="502"/>
      <c r="H753" s="502"/>
      <c r="I753" s="502"/>
      <c r="J753" s="502"/>
      <c r="K753" s="502"/>
      <c r="L753" s="502"/>
      <c r="M753" s="502"/>
      <c r="N753" s="502"/>
      <c r="O753" s="502"/>
      <c r="P753" s="502"/>
      <c r="Q753" s="502"/>
    </row>
    <row r="754" spans="1:17" s="118" customFormat="1" hidden="1" outlineLevel="2">
      <c r="A754" s="67"/>
      <c r="B754" s="85"/>
      <c r="C754" s="86"/>
      <c r="D754" s="192"/>
      <c r="E754" s="280" t="str">
        <f t="shared" ref="E754:Q754" si="475" xml:space="preserve"> E752</f>
        <v>Opening RCV (CPIH inflated RCV) - DMMY - real</v>
      </c>
      <c r="F754" s="280">
        <f t="shared" si="475"/>
        <v>0</v>
      </c>
      <c r="G754" s="280" t="str">
        <f t="shared" si="475"/>
        <v>£m</v>
      </c>
      <c r="H754" s="280">
        <f t="shared" si="475"/>
        <v>0</v>
      </c>
      <c r="I754" s="280">
        <f t="shared" si="475"/>
        <v>0</v>
      </c>
      <c r="J754" s="280">
        <f t="shared" si="475"/>
        <v>0</v>
      </c>
      <c r="K754" s="280">
        <f t="shared" si="475"/>
        <v>0</v>
      </c>
      <c r="L754" s="280">
        <f t="shared" si="475"/>
        <v>0</v>
      </c>
      <c r="M754" s="280">
        <f t="shared" si="475"/>
        <v>5.0000000000000001E-9</v>
      </c>
      <c r="N754" s="280">
        <f t="shared" si="475"/>
        <v>4.9999999999999976E-9</v>
      </c>
      <c r="O754" s="280">
        <f t="shared" si="475"/>
        <v>5.0000000000000001E-9</v>
      </c>
      <c r="P754" s="280">
        <f t="shared" si="475"/>
        <v>5.0000000000000059E-9</v>
      </c>
      <c r="Q754" s="280">
        <f t="shared" si="475"/>
        <v>5.0000000000000042E-9</v>
      </c>
    </row>
    <row r="755" spans="1:17" s="118" customFormat="1" hidden="1" outlineLevel="2">
      <c r="A755" s="67"/>
      <c r="B755" s="85"/>
      <c r="C755" s="86"/>
      <c r="D755" s="192" t="s">
        <v>473</v>
      </c>
      <c r="E755" s="280" t="str">
        <f t="shared" ref="E755:Q755" si="476" xml:space="preserve"> E745</f>
        <v>RCV - CPI(H) bf depreciation - DMMY - real</v>
      </c>
      <c r="F755" s="280">
        <f t="shared" si="476"/>
        <v>0</v>
      </c>
      <c r="G755" s="280" t="str">
        <f t="shared" si="476"/>
        <v>£m</v>
      </c>
      <c r="H755" s="280">
        <f t="shared" si="476"/>
        <v>0</v>
      </c>
      <c r="I755" s="280">
        <f t="shared" si="476"/>
        <v>0</v>
      </c>
      <c r="J755" s="280">
        <f t="shared" si="476"/>
        <v>0</v>
      </c>
      <c r="K755" s="280">
        <f t="shared" si="476"/>
        <v>0</v>
      </c>
      <c r="L755" s="280">
        <f t="shared" si="476"/>
        <v>0</v>
      </c>
      <c r="M755" s="280">
        <f t="shared" si="476"/>
        <v>0</v>
      </c>
      <c r="N755" s="280">
        <f t="shared" si="476"/>
        <v>0</v>
      </c>
      <c r="O755" s="280">
        <f t="shared" si="476"/>
        <v>0</v>
      </c>
      <c r="P755" s="280">
        <f t="shared" si="476"/>
        <v>0</v>
      </c>
      <c r="Q755" s="280">
        <f t="shared" si="476"/>
        <v>0</v>
      </c>
    </row>
    <row r="756" spans="1:17" s="118" customFormat="1" hidden="1" outlineLevel="2">
      <c r="A756" s="67"/>
      <c r="B756" s="85"/>
      <c r="C756" s="86"/>
      <c r="D756" s="192" t="s">
        <v>473</v>
      </c>
      <c r="E756" s="280" t="str">
        <f t="shared" ref="E756:Q756" si="477" xml:space="preserve"> E746</f>
        <v>Other adjustments CPI(H) - DMMY - real</v>
      </c>
      <c r="F756" s="280">
        <f t="shared" si="477"/>
        <v>0</v>
      </c>
      <c r="G756" s="280" t="str">
        <f t="shared" si="477"/>
        <v>£m</v>
      </c>
      <c r="H756" s="280">
        <f t="shared" si="477"/>
        <v>0</v>
      </c>
      <c r="I756" s="280">
        <f t="shared" si="477"/>
        <v>0</v>
      </c>
      <c r="J756" s="280">
        <f t="shared" si="477"/>
        <v>0</v>
      </c>
      <c r="K756" s="280">
        <f t="shared" si="477"/>
        <v>0</v>
      </c>
      <c r="L756" s="280">
        <f t="shared" si="477"/>
        <v>0</v>
      </c>
      <c r="M756" s="280">
        <f t="shared" si="477"/>
        <v>0</v>
      </c>
      <c r="N756" s="280">
        <f t="shared" si="477"/>
        <v>0</v>
      </c>
      <c r="O756" s="280">
        <f t="shared" si="477"/>
        <v>0</v>
      </c>
      <c r="P756" s="280">
        <f t="shared" si="477"/>
        <v>0</v>
      </c>
      <c r="Q756" s="280">
        <f t="shared" si="477"/>
        <v>0</v>
      </c>
    </row>
    <row r="757" spans="1:17" s="118" customFormat="1" hidden="1" outlineLevel="2">
      <c r="A757" s="67"/>
      <c r="B757" s="85"/>
      <c r="C757" s="86"/>
      <c r="D757" s="83"/>
      <c r="E757" s="381" t="s">
        <v>745</v>
      </c>
      <c r="F757" s="381"/>
      <c r="G757" s="381" t="s">
        <v>170</v>
      </c>
      <c r="H757" s="381"/>
      <c r="I757" s="381"/>
      <c r="J757" s="381">
        <f t="shared" ref="J757:Q757" si="478" xml:space="preserve"> J754 - J755 - J756</f>
        <v>0</v>
      </c>
      <c r="K757" s="381">
        <f t="shared" si="478"/>
        <v>0</v>
      </c>
      <c r="L757" s="381">
        <f t="shared" si="478"/>
        <v>0</v>
      </c>
      <c r="M757" s="381">
        <f t="shared" si="478"/>
        <v>5.0000000000000001E-9</v>
      </c>
      <c r="N757" s="381">
        <f t="shared" si="478"/>
        <v>4.9999999999999976E-9</v>
      </c>
      <c r="O757" s="381">
        <f t="shared" si="478"/>
        <v>5.0000000000000001E-9</v>
      </c>
      <c r="P757" s="381">
        <f t="shared" si="478"/>
        <v>5.0000000000000059E-9</v>
      </c>
      <c r="Q757" s="381">
        <f t="shared" si="478"/>
        <v>5.0000000000000042E-9</v>
      </c>
    </row>
    <row r="758" spans="1:17" s="503" customFormat="1" hidden="1" outlineLevel="2">
      <c r="A758" s="498"/>
      <c r="B758" s="499"/>
      <c r="C758" s="500"/>
      <c r="D758" s="501"/>
      <c r="E758" s="502"/>
      <c r="F758" s="502"/>
      <c r="G758" s="502"/>
      <c r="H758" s="502"/>
      <c r="I758" s="502"/>
      <c r="J758" s="502"/>
      <c r="K758" s="502"/>
      <c r="L758" s="502"/>
      <c r="M758" s="502"/>
      <c r="N758" s="502"/>
      <c r="O758" s="502"/>
      <c r="P758" s="502"/>
      <c r="Q758" s="502"/>
    </row>
    <row r="759" spans="1:17" s="92" customFormat="1" hidden="1" outlineLevel="2">
      <c r="A759" s="11"/>
      <c r="B759" s="12"/>
      <c r="C759" s="13"/>
      <c r="D759" s="115"/>
      <c r="E759" s="148" t="str">
        <f t="shared" ref="E759:Q759" si="479" xml:space="preserve"> E752</f>
        <v>Opening RCV (CPIH inflated RCV) - DMMY - real</v>
      </c>
      <c r="F759" s="148">
        <f t="shared" si="479"/>
        <v>0</v>
      </c>
      <c r="G759" s="148" t="str">
        <f t="shared" si="479"/>
        <v>£m</v>
      </c>
      <c r="H759" s="148">
        <f t="shared" si="479"/>
        <v>0</v>
      </c>
      <c r="I759" s="148">
        <f t="shared" si="479"/>
        <v>0</v>
      </c>
      <c r="J759" s="148">
        <f t="shared" si="479"/>
        <v>0</v>
      </c>
      <c r="K759" s="148">
        <f t="shared" si="479"/>
        <v>0</v>
      </c>
      <c r="L759" s="148">
        <f t="shared" si="479"/>
        <v>0</v>
      </c>
      <c r="M759" s="148">
        <f t="shared" si="479"/>
        <v>5.0000000000000001E-9</v>
      </c>
      <c r="N759" s="148">
        <f t="shared" si="479"/>
        <v>4.9999999999999976E-9</v>
      </c>
      <c r="O759" s="148">
        <f t="shared" si="479"/>
        <v>5.0000000000000001E-9</v>
      </c>
      <c r="P759" s="148">
        <f t="shared" si="479"/>
        <v>5.0000000000000059E-9</v>
      </c>
      <c r="Q759" s="148">
        <f t="shared" si="479"/>
        <v>5.0000000000000042E-9</v>
      </c>
    </row>
    <row r="760" spans="1:17" s="92" customFormat="1" hidden="1" outlineLevel="2">
      <c r="A760" s="11"/>
      <c r="B760" s="12"/>
      <c r="C760" s="13"/>
      <c r="D760" s="115"/>
      <c r="E760" s="148" t="str">
        <f t="shared" ref="E760:Q760" si="480" xml:space="preserve"> E757</f>
        <v>Closing RCV (CPIH inflated RCV) - DMMY - real</v>
      </c>
      <c r="F760" s="148">
        <f t="shared" si="480"/>
        <v>0</v>
      </c>
      <c r="G760" s="148" t="str">
        <f t="shared" si="480"/>
        <v>£m</v>
      </c>
      <c r="H760" s="148">
        <f t="shared" si="480"/>
        <v>0</v>
      </c>
      <c r="I760" s="148">
        <f t="shared" si="480"/>
        <v>0</v>
      </c>
      <c r="J760" s="148">
        <f t="shared" si="480"/>
        <v>0</v>
      </c>
      <c r="K760" s="148">
        <f t="shared" si="480"/>
        <v>0</v>
      </c>
      <c r="L760" s="148">
        <f t="shared" si="480"/>
        <v>0</v>
      </c>
      <c r="M760" s="148">
        <f t="shared" si="480"/>
        <v>5.0000000000000001E-9</v>
      </c>
      <c r="N760" s="148">
        <f t="shared" si="480"/>
        <v>4.9999999999999976E-9</v>
      </c>
      <c r="O760" s="148">
        <f t="shared" si="480"/>
        <v>5.0000000000000001E-9</v>
      </c>
      <c r="P760" s="148">
        <f t="shared" si="480"/>
        <v>5.0000000000000059E-9</v>
      </c>
      <c r="Q760" s="148">
        <f t="shared" si="480"/>
        <v>5.0000000000000042E-9</v>
      </c>
    </row>
    <row r="761" spans="1:17" hidden="1" outlineLevel="2">
      <c r="C761" s="191"/>
      <c r="E761" s="381" t="s">
        <v>746</v>
      </c>
      <c r="F761" s="261"/>
      <c r="G761" s="381" t="s">
        <v>170</v>
      </c>
      <c r="H761" s="261"/>
      <c r="I761" s="261"/>
      <c r="J761" s="381">
        <f t="shared" ref="J761:Q761" si="481" xml:space="preserve"> AVERAGE(J759:J760)</f>
        <v>0</v>
      </c>
      <c r="K761" s="381">
        <f t="shared" si="481"/>
        <v>0</v>
      </c>
      <c r="L761" s="381">
        <f t="shared" si="481"/>
        <v>0</v>
      </c>
      <c r="M761" s="381">
        <f t="shared" si="481"/>
        <v>5.0000000000000001E-9</v>
      </c>
      <c r="N761" s="381">
        <f t="shared" si="481"/>
        <v>4.9999999999999976E-9</v>
      </c>
      <c r="O761" s="381">
        <f t="shared" si="481"/>
        <v>5.0000000000000001E-9</v>
      </c>
      <c r="P761" s="381">
        <f t="shared" si="481"/>
        <v>5.0000000000000059E-9</v>
      </c>
      <c r="Q761" s="381">
        <f t="shared" si="481"/>
        <v>5.0000000000000042E-9</v>
      </c>
    </row>
    <row r="762" spans="1:17" s="503" customFormat="1" hidden="1" outlineLevel="2">
      <c r="A762" s="498"/>
      <c r="B762" s="499"/>
      <c r="C762" s="500"/>
      <c r="D762" s="501"/>
      <c r="E762" s="502"/>
      <c r="F762" s="502"/>
      <c r="G762" s="502"/>
      <c r="H762" s="502"/>
      <c r="I762" s="502"/>
      <c r="J762" s="502"/>
      <c r="K762" s="502"/>
      <c r="L762" s="502"/>
      <c r="M762" s="502"/>
      <c r="N762" s="502"/>
      <c r="O762" s="502"/>
      <c r="P762" s="502"/>
      <c r="Q762" s="502"/>
    </row>
    <row r="763" spans="1:17" hidden="1" outlineLevel="2">
      <c r="C763" s="191" t="s">
        <v>372</v>
      </c>
      <c r="E763" s="196"/>
      <c r="F763" s="196"/>
      <c r="G763" s="196"/>
      <c r="H763" s="196"/>
      <c r="I763" s="196"/>
      <c r="J763" s="196"/>
      <c r="K763" s="196"/>
      <c r="L763" s="196"/>
      <c r="M763" s="196"/>
      <c r="N763" s="196"/>
      <c r="O763" s="196"/>
      <c r="P763" s="196"/>
      <c r="Q763" s="196"/>
    </row>
    <row r="764" spans="1:17" hidden="1" outlineLevel="2">
      <c r="E764" s="196" t="str">
        <f t="shared" ref="E764:Q764" si="482" xml:space="preserve"> E757</f>
        <v>Closing RCV (CPIH inflated RCV) - DMMY - real</v>
      </c>
      <c r="F764" s="196">
        <f t="shared" si="482"/>
        <v>0</v>
      </c>
      <c r="G764" s="196" t="str">
        <f t="shared" si="482"/>
        <v>£m</v>
      </c>
      <c r="H764" s="196">
        <f t="shared" si="482"/>
        <v>0</v>
      </c>
      <c r="I764" s="196">
        <f t="shared" si="482"/>
        <v>0</v>
      </c>
      <c r="J764" s="196">
        <f t="shared" si="482"/>
        <v>0</v>
      </c>
      <c r="K764" s="196">
        <f t="shared" si="482"/>
        <v>0</v>
      </c>
      <c r="L764" s="196">
        <f t="shared" si="482"/>
        <v>0</v>
      </c>
      <c r="M764" s="196">
        <f t="shared" si="482"/>
        <v>5.0000000000000001E-9</v>
      </c>
      <c r="N764" s="196">
        <f t="shared" si="482"/>
        <v>4.9999999999999976E-9</v>
      </c>
      <c r="O764" s="196">
        <f t="shared" si="482"/>
        <v>5.0000000000000001E-9</v>
      </c>
      <c r="P764" s="196">
        <f t="shared" si="482"/>
        <v>5.0000000000000059E-9</v>
      </c>
      <c r="Q764" s="196">
        <f t="shared" si="482"/>
        <v>5.0000000000000042E-9</v>
      </c>
    </row>
    <row r="765" spans="1:17" s="188" customFormat="1" hidden="1" outlineLevel="2">
      <c r="A765" s="184"/>
      <c r="B765" s="219"/>
      <c r="C765" s="186"/>
      <c r="D765" s="187"/>
      <c r="E765" s="182" t="str">
        <f xml:space="preserve"> Inp!E$188</f>
        <v>RCV CPI(H) bf balance - DMMY - real</v>
      </c>
      <c r="F765" s="182">
        <f xml:space="preserve"> Inp!F$188</f>
        <v>0</v>
      </c>
      <c r="G765" s="182" t="str">
        <f xml:space="preserve"> Inp!G$188</f>
        <v>£m</v>
      </c>
      <c r="H765" s="182">
        <f xml:space="preserve"> Inp!H$188</f>
        <v>0</v>
      </c>
      <c r="I765" s="182">
        <f xml:space="preserve"> Inp!I$188</f>
        <v>0</v>
      </c>
      <c r="J765" s="182">
        <f xml:space="preserve"> Inp!J$188</f>
        <v>0</v>
      </c>
      <c r="K765" s="182">
        <f xml:space="preserve"> Inp!K$188</f>
        <v>0</v>
      </c>
      <c r="L765" s="182">
        <f xml:space="preserve"> Inp!L$188</f>
        <v>0</v>
      </c>
      <c r="M765" s="182">
        <f xml:space="preserve"> Inp!M$188</f>
        <v>5.0000000000000001E-9</v>
      </c>
      <c r="N765" s="182">
        <f xml:space="preserve"> Inp!N$188</f>
        <v>5.0000000000000001E-9</v>
      </c>
      <c r="O765" s="182">
        <f xml:space="preserve"> Inp!O$188</f>
        <v>5.0000000000000001E-9</v>
      </c>
      <c r="P765" s="182">
        <f xml:space="preserve"> Inp!P$188</f>
        <v>5.0000000000000001E-9</v>
      </c>
      <c r="Q765" s="182">
        <f xml:space="preserve"> Inp!Q$188</f>
        <v>5.0000000000000001E-9</v>
      </c>
    </row>
    <row r="766" spans="1:17" s="188" customFormat="1" hidden="1" outlineLevel="2">
      <c r="A766" s="184"/>
      <c r="B766" s="219"/>
      <c r="C766" s="186"/>
      <c r="D766" s="187"/>
      <c r="E766" s="182" t="str">
        <f xml:space="preserve"> Inp!E$184</f>
        <v>RCV other adjustments balance - DMMY - real</v>
      </c>
      <c r="F766" s="182">
        <f xml:space="preserve"> Inp!F$184</f>
        <v>0</v>
      </c>
      <c r="G766" s="182" t="str">
        <f xml:space="preserve"> Inp!G$184</f>
        <v>£m</v>
      </c>
      <c r="H766" s="182">
        <f xml:space="preserve"> Inp!H$184</f>
        <v>0</v>
      </c>
      <c r="I766" s="182">
        <f xml:space="preserve"> Inp!I$184</f>
        <v>0</v>
      </c>
      <c r="J766" s="182">
        <f xml:space="preserve"> Inp!J$184</f>
        <v>0</v>
      </c>
      <c r="K766" s="182">
        <f xml:space="preserve"> Inp!K$184</f>
        <v>0</v>
      </c>
      <c r="L766" s="182">
        <f xml:space="preserve"> Inp!L$184</f>
        <v>0</v>
      </c>
      <c r="M766" s="182">
        <f xml:space="preserve"> Inp!M$184</f>
        <v>0</v>
      </c>
      <c r="N766" s="182">
        <f xml:space="preserve"> Inp!N$184</f>
        <v>0</v>
      </c>
      <c r="O766" s="182">
        <f xml:space="preserve"> Inp!O$184</f>
        <v>0</v>
      </c>
      <c r="P766" s="182">
        <f xml:space="preserve"> Inp!P$184</f>
        <v>0</v>
      </c>
      <c r="Q766" s="182">
        <f xml:space="preserve"> Inp!Q$184</f>
        <v>0</v>
      </c>
    </row>
    <row r="767" spans="1:17" s="241" customFormat="1" hidden="1" outlineLevel="2">
      <c r="A767" s="238"/>
      <c r="B767" s="221"/>
      <c r="C767" s="239"/>
      <c r="D767" s="240"/>
      <c r="E767" s="197" t="str">
        <f t="shared" ref="E767:Q767" si="483" xml:space="preserve"> E744</f>
        <v>Indexation on RCV - CPI(H) other adjustments balance - DMMY - real</v>
      </c>
      <c r="F767" s="197">
        <f t="shared" si="483"/>
        <v>0</v>
      </c>
      <c r="G767" s="197" t="str">
        <f t="shared" si="483"/>
        <v>£m</v>
      </c>
      <c r="H767" s="197">
        <f t="shared" si="483"/>
        <v>0</v>
      </c>
      <c r="I767" s="197">
        <f t="shared" si="483"/>
        <v>0</v>
      </c>
      <c r="J767" s="197">
        <f t="shared" si="483"/>
        <v>0</v>
      </c>
      <c r="K767" s="197">
        <f t="shared" si="483"/>
        <v>0</v>
      </c>
      <c r="L767" s="197">
        <f t="shared" si="483"/>
        <v>0</v>
      </c>
      <c r="M767" s="197">
        <f t="shared" si="483"/>
        <v>0</v>
      </c>
      <c r="N767" s="197">
        <f t="shared" si="483"/>
        <v>0</v>
      </c>
      <c r="O767" s="197">
        <f t="shared" si="483"/>
        <v>0</v>
      </c>
      <c r="P767" s="197">
        <f t="shared" si="483"/>
        <v>0</v>
      </c>
      <c r="Q767" s="197">
        <f t="shared" si="483"/>
        <v>0</v>
      </c>
    </row>
    <row r="768" spans="1:17" s="225" customFormat="1" hidden="1" outlineLevel="2">
      <c r="A768" s="220"/>
      <c r="B768" s="221"/>
      <c r="C768" s="222"/>
      <c r="D768" s="223"/>
      <c r="E768" s="224" t="s">
        <v>747</v>
      </c>
      <c r="G768" s="225" t="s">
        <v>570</v>
      </c>
      <c r="H768" s="248">
        <f xml:space="preserve"> SUM(J768:Q768)</f>
        <v>0</v>
      </c>
      <c r="I768" s="197"/>
      <c r="J768" s="225">
        <f xml:space="preserve"> IF(ROUND(J764,3) = ROUND((J765 + J766 + J767),3), 0, 1)</f>
        <v>0</v>
      </c>
      <c r="K768" s="225">
        <f t="shared" ref="K768" si="484" xml:space="preserve"> IF(ROUND(K764,3) = ROUND((K765 + K766 + K767),3), 0, 1)</f>
        <v>0</v>
      </c>
      <c r="L768" s="225">
        <f t="shared" ref="L768" si="485" xml:space="preserve"> IF(ROUND(L764,3) = ROUND((L765 + L766 + L767),3), 0, 1)</f>
        <v>0</v>
      </c>
      <c r="M768" s="225">
        <f xml:space="preserve"> IF(ROUND(M764,3) = ROUND((M765 + M766 + M767),3), 0, 1)</f>
        <v>0</v>
      </c>
      <c r="N768" s="225">
        <f t="shared" ref="N768" si="486" xml:space="preserve"> IF(ROUND(N764,3) = ROUND((N765 + N766 + N767),3), 0, 1)</f>
        <v>0</v>
      </c>
      <c r="O768" s="225">
        <f t="shared" ref="O768" si="487" xml:space="preserve"> IF(ROUND(O764,3) = ROUND((O765 + O766 + O767),3), 0, 1)</f>
        <v>0</v>
      </c>
      <c r="P768" s="225">
        <f t="shared" ref="P768" si="488" xml:space="preserve"> IF(ROUND(P764,3) = ROUND((P765 + P766 + P767),3), 0, 1)</f>
        <v>0</v>
      </c>
      <c r="Q768" s="225">
        <f t="shared" ref="Q768" si="489" xml:space="preserve"> IF(ROUND(Q764,3) = ROUND((Q765 + Q766 + Q767),3), 0, 1)</f>
        <v>0</v>
      </c>
    </row>
    <row r="769" spans="1:17" hidden="1" outlineLevel="2">
      <c r="F769" s="84"/>
      <c r="G769" s="84"/>
      <c r="H769" s="84"/>
      <c r="I769" s="84"/>
      <c r="J769" s="84"/>
      <c r="K769" s="84"/>
      <c r="L769" s="84"/>
      <c r="M769" s="84"/>
      <c r="N769" s="84"/>
      <c r="O769" s="84"/>
      <c r="P769" s="84"/>
      <c r="Q769" s="84"/>
    </row>
    <row r="770" spans="1:17" hidden="1" outlineLevel="2">
      <c r="F770" s="84"/>
      <c r="G770" s="84"/>
      <c r="H770" s="84"/>
      <c r="I770" s="84"/>
      <c r="J770" s="84"/>
      <c r="K770" s="84"/>
      <c r="L770" s="84"/>
      <c r="M770" s="84"/>
      <c r="N770" s="84"/>
      <c r="O770" s="84"/>
      <c r="P770" s="84"/>
      <c r="Q770" s="84"/>
    </row>
    <row r="771" spans="1:17" hidden="1" outlineLevel="1">
      <c r="F771" s="84"/>
      <c r="G771" s="84"/>
      <c r="H771" s="84"/>
      <c r="I771" s="84"/>
      <c r="J771" s="84"/>
      <c r="K771" s="84"/>
      <c r="L771" s="84"/>
      <c r="M771" s="84"/>
      <c r="N771" s="84"/>
      <c r="O771" s="84"/>
      <c r="P771" s="84"/>
      <c r="Q771" s="84"/>
    </row>
    <row r="772" spans="1:17" s="92" customFormat="1" hidden="1" outlineLevel="1" collapsed="1">
      <c r="A772" s="11"/>
      <c r="B772" s="12" t="s">
        <v>583</v>
      </c>
      <c r="C772" s="13"/>
      <c r="D772" s="14"/>
      <c r="E772" s="91"/>
      <c r="G772" s="93"/>
    </row>
    <row r="773" spans="1:17" s="92" customFormat="1" hidden="1" outlineLevel="2">
      <c r="A773" s="11"/>
      <c r="B773" s="12"/>
      <c r="C773" s="13"/>
      <c r="D773" s="115"/>
      <c r="E773" s="91"/>
      <c r="G773" s="93"/>
    </row>
    <row r="774" spans="1:17" s="231" customFormat="1" hidden="1" outlineLevel="2">
      <c r="A774" s="226"/>
      <c r="B774" s="227"/>
      <c r="C774" s="228"/>
      <c r="D774" s="229"/>
      <c r="E774" s="230" t="str">
        <f xml:space="preserve"> Inp!E$189</f>
        <v>RCV additions balance BEG - DMMY - nominal</v>
      </c>
      <c r="F774" s="230">
        <f xml:space="preserve"> Inp!F$189</f>
        <v>0</v>
      </c>
      <c r="G774" s="230" t="str">
        <f xml:space="preserve"> Inp!G$189</f>
        <v>£m</v>
      </c>
      <c r="H774" s="230">
        <f xml:space="preserve"> Inp!H$189</f>
        <v>0</v>
      </c>
      <c r="I774" s="230">
        <f xml:space="preserve"> Inp!I$189</f>
        <v>0</v>
      </c>
      <c r="J774" s="230">
        <f xml:space="preserve"> Inp!J$189</f>
        <v>0</v>
      </c>
      <c r="K774" s="230">
        <f xml:space="preserve"> Inp!K$189</f>
        <v>0</v>
      </c>
      <c r="L774" s="230">
        <f xml:space="preserve"> Inp!L$189</f>
        <v>0</v>
      </c>
      <c r="M774" s="230">
        <f xml:space="preserve"> Inp!M$189</f>
        <v>0</v>
      </c>
      <c r="N774" s="230">
        <f xml:space="preserve"> Inp!N$189</f>
        <v>10.6930379250692</v>
      </c>
      <c r="O774" s="230">
        <f xml:space="preserve"> Inp!O$189</f>
        <v>17.363334718744301</v>
      </c>
      <c r="P774" s="230">
        <f xml:space="preserve"> Inp!P$189</f>
        <v>25.330283005320599</v>
      </c>
      <c r="Q774" s="230">
        <f xml:space="preserve"> Inp!Q$189</f>
        <v>45.351544095052297</v>
      </c>
    </row>
    <row r="775" spans="1:17" s="231" customFormat="1" hidden="1" outlineLevel="2">
      <c r="A775" s="226"/>
      <c r="B775" s="227"/>
      <c r="C775" s="228"/>
      <c r="D775" s="229"/>
      <c r="E775" s="230" t="str">
        <f xml:space="preserve"> Inp!E$190</f>
        <v>Indexation of RCV additions b/f - DMMY - nominal</v>
      </c>
      <c r="F775" s="230">
        <f xml:space="preserve"> Inp!F$190</f>
        <v>0</v>
      </c>
      <c r="G775" s="230" t="str">
        <f xml:space="preserve"> Inp!G$190</f>
        <v>£m</v>
      </c>
      <c r="H775" s="230">
        <f xml:space="preserve"> Inp!H$190</f>
        <v>0</v>
      </c>
      <c r="I775" s="230">
        <f xml:space="preserve"> Inp!I$190</f>
        <v>0</v>
      </c>
      <c r="J775" s="230">
        <f xml:space="preserve"> Inp!J$190</f>
        <v>0</v>
      </c>
      <c r="K775" s="230">
        <f xml:space="preserve"> Inp!K$190</f>
        <v>0</v>
      </c>
      <c r="L775" s="230">
        <f xml:space="preserve"> Inp!L$190</f>
        <v>0</v>
      </c>
      <c r="M775" s="230">
        <f xml:space="preserve"> Inp!M$190</f>
        <v>0</v>
      </c>
      <c r="N775" s="230">
        <f xml:space="preserve"> Inp!N$190</f>
        <v>0.21430968546887899</v>
      </c>
      <c r="O775" s="230">
        <f xml:space="preserve"> Inp!O$190</f>
        <v>0.360310927287597</v>
      </c>
      <c r="P775" s="230">
        <f xml:space="preserve"> Inp!P$190</f>
        <v>0.53193594311174797</v>
      </c>
      <c r="Q775" s="230">
        <f xml:space="preserve"> Inp!Q$190</f>
        <v>0.95238242599616496</v>
      </c>
    </row>
    <row r="776" spans="1:17" s="231" customFormat="1" hidden="1" outlineLevel="2">
      <c r="A776" s="226"/>
      <c r="B776" s="227"/>
      <c r="C776" s="228"/>
      <c r="D776" s="229"/>
      <c r="E776" s="230" t="str">
        <f xml:space="preserve"> Inp!E$191</f>
        <v>Dummy control: Non-PAYG Totex - nominal</v>
      </c>
      <c r="F776" s="230">
        <f xml:space="preserve"> Inp!F$191</f>
        <v>0</v>
      </c>
      <c r="G776" s="230" t="str">
        <f xml:space="preserve"> Inp!G$191</f>
        <v>£m</v>
      </c>
      <c r="H776" s="230">
        <f xml:space="preserve"> Inp!H$191</f>
        <v>0</v>
      </c>
      <c r="I776" s="230">
        <f xml:space="preserve"> Inp!I$191</f>
        <v>0</v>
      </c>
      <c r="J776" s="230">
        <f xml:space="preserve"> Inp!J$191</f>
        <v>0</v>
      </c>
      <c r="K776" s="230">
        <f xml:space="preserve"> Inp!K$191</f>
        <v>0</v>
      </c>
      <c r="L776" s="230">
        <f xml:space="preserve"> Inp!L$191</f>
        <v>0</v>
      </c>
      <c r="M776" s="230">
        <f xml:space="preserve"> Inp!M$191</f>
        <v>10.759970070685901</v>
      </c>
      <c r="N776" s="230">
        <f xml:space="preserve"> Inp!N$191</f>
        <v>6.6308073556659402</v>
      </c>
      <c r="O776" s="230">
        <f xml:space="preserve"> Inp!O$191</f>
        <v>7.8706493691811996</v>
      </c>
      <c r="P776" s="230">
        <f xml:space="preserve"> Inp!P$191</f>
        <v>19.922722479806101</v>
      </c>
      <c r="Q776" s="230">
        <f xml:space="preserve"> Inp!Q$191</f>
        <v>23.543084947014702</v>
      </c>
    </row>
    <row r="777" spans="1:17" s="231" customFormat="1" hidden="1" outlineLevel="2">
      <c r="A777" s="226"/>
      <c r="B777" s="227"/>
      <c r="C777" s="228"/>
      <c r="D777" s="229"/>
      <c r="E777" s="230" t="str">
        <f xml:space="preserve"> Inp!E$192</f>
        <v>RCV additions depreciation - DMMY - nominal POS</v>
      </c>
      <c r="F777" s="230">
        <f xml:space="preserve"> Inp!F$192</f>
        <v>0</v>
      </c>
      <c r="G777" s="230" t="str">
        <f xml:space="preserve"> Inp!G$192</f>
        <v>£m</v>
      </c>
      <c r="H777" s="230">
        <f xml:space="preserve"> Inp!H$192</f>
        <v>0</v>
      </c>
      <c r="I777" s="230">
        <f xml:space="preserve"> Inp!I$192</f>
        <v>0</v>
      </c>
      <c r="J777" s="230">
        <f xml:space="preserve"> Inp!J$192</f>
        <v>0</v>
      </c>
      <c r="K777" s="230">
        <f xml:space="preserve"> Inp!K$192</f>
        <v>0</v>
      </c>
      <c r="L777" s="230">
        <f xml:space="preserve"> Inp!L$192</f>
        <v>0</v>
      </c>
      <c r="M777" s="230">
        <f xml:space="preserve"> Inp!M$192</f>
        <v>6.6932145616707295E-2</v>
      </c>
      <c r="N777" s="230">
        <f xml:space="preserve"> Inp!N$192</f>
        <v>0.17482024745969199</v>
      </c>
      <c r="O777" s="230">
        <f xml:space="preserve"> Inp!O$192</f>
        <v>0.26401200989245299</v>
      </c>
      <c r="P777" s="230">
        <f xml:space="preserve"> Inp!P$192</f>
        <v>0.43339733318617402</v>
      </c>
      <c r="Q777" s="230">
        <f xml:space="preserve"> Inp!Q$192</f>
        <v>0.69662353752067496</v>
      </c>
    </row>
    <row r="778" spans="1:17" s="260" customFormat="1" hidden="1" outlineLevel="2">
      <c r="A778" s="257"/>
      <c r="B778" s="258"/>
      <c r="C778" s="259"/>
      <c r="D778" s="256"/>
      <c r="E778" s="273" t="str">
        <f>Time!E$39</f>
        <v>Acquisition / initial balance date flag</v>
      </c>
      <c r="F778" s="273">
        <f>Time!F$39</f>
        <v>0</v>
      </c>
      <c r="G778" s="273" t="str">
        <f>Time!G$39</f>
        <v>flag</v>
      </c>
      <c r="H778" s="273">
        <f>Time!H$39</f>
        <v>1</v>
      </c>
      <c r="I778" s="273">
        <f>Time!I$39</f>
        <v>0</v>
      </c>
      <c r="J778" s="273">
        <f>Time!J$39</f>
        <v>0</v>
      </c>
      <c r="K778" s="273">
        <f>Time!K$39</f>
        <v>0</v>
      </c>
      <c r="L778" s="273">
        <f>Time!L$39</f>
        <v>1</v>
      </c>
      <c r="M778" s="273">
        <f>Time!M$39</f>
        <v>0</v>
      </c>
      <c r="N778" s="273">
        <f>Time!N$39</f>
        <v>0</v>
      </c>
      <c r="O778" s="273">
        <f>Time!O$39</f>
        <v>0</v>
      </c>
      <c r="P778" s="273">
        <f>Time!P$39</f>
        <v>0</v>
      </c>
      <c r="Q778" s="273">
        <f>Time!Q$39</f>
        <v>0</v>
      </c>
    </row>
    <row r="779" spans="1:17" s="260" customFormat="1" hidden="1" outlineLevel="2">
      <c r="A779" s="257"/>
      <c r="B779" s="258"/>
      <c r="C779" s="259"/>
      <c r="D779" s="256"/>
      <c r="E779" s="197" t="s">
        <v>748</v>
      </c>
      <c r="F779" s="279"/>
      <c r="G779" s="197" t="s">
        <v>170</v>
      </c>
      <c r="H779" s="279"/>
      <c r="I779" s="279"/>
      <c r="J779" s="279">
        <f t="shared" ref="J779" si="490" xml:space="preserve"> IF(J778 = 1, K774 * J778, 0)</f>
        <v>0</v>
      </c>
      <c r="K779" s="279">
        <f t="shared" ref="K779" si="491" xml:space="preserve"> IF(K778 = 1, L774 * K778, 0)</f>
        <v>0</v>
      </c>
      <c r="L779" s="279">
        <f t="shared" ref="L779" si="492" xml:space="preserve"> IF(L778 = 1, M774 * L778, 0)</f>
        <v>0</v>
      </c>
      <c r="M779" s="279">
        <f t="shared" ref="M779" si="493" xml:space="preserve"> IF(M778 = 1, N774 * M778, 0)</f>
        <v>0</v>
      </c>
      <c r="N779" s="279">
        <f t="shared" ref="N779" si="494" xml:space="preserve"> IF(N778 = 1, O774 * N778, 0)</f>
        <v>0</v>
      </c>
      <c r="O779" s="279">
        <f t="shared" ref="O779" si="495" xml:space="preserve"> IF(O778 = 1, P774 * O778, 0)</f>
        <v>0</v>
      </c>
      <c r="P779" s="279">
        <f t="shared" ref="P779" si="496" xml:space="preserve"> IF(P778 = 1, Q774 * P778, 0)</f>
        <v>0</v>
      </c>
      <c r="Q779" s="279">
        <f t="shared" ref="Q779" si="497" xml:space="preserve"> IF(Q778 = 1, R774 * Q778, 0)</f>
        <v>0</v>
      </c>
    </row>
    <row r="780" spans="1:17" s="92" customFormat="1" hidden="1" outlineLevel="2">
      <c r="A780" s="11"/>
      <c r="B780" s="12"/>
      <c r="C780" s="13"/>
      <c r="D780" s="115"/>
      <c r="E780" s="91"/>
      <c r="G780" s="93"/>
    </row>
    <row r="781" spans="1:17" s="188" customFormat="1" hidden="1" outlineLevel="2">
      <c r="A781" s="184"/>
      <c r="B781" s="217"/>
      <c r="C781" s="186"/>
      <c r="D781" s="187"/>
      <c r="E781" s="182" t="str">
        <f>Index!E$85</f>
        <v>CPIH index (PR19FD) - FYA - inflate from FYA 2017-18</v>
      </c>
      <c r="F781" s="182">
        <f>Index!F$85</f>
        <v>0</v>
      </c>
      <c r="G781" s="182" t="str">
        <f>Index!G$85</f>
        <v>Factor</v>
      </c>
      <c r="H781" s="182">
        <f>Index!H$85</f>
        <v>0</v>
      </c>
      <c r="I781" s="182">
        <f>Index!I$85</f>
        <v>0</v>
      </c>
      <c r="J781" s="182">
        <f>Index!J$85</f>
        <v>1</v>
      </c>
      <c r="K781" s="182">
        <f>Index!K$85</f>
        <v>1.0212697905005599</v>
      </c>
      <c r="L781" s="182">
        <f>Index!L$85</f>
        <v>1.0416029201511179</v>
      </c>
      <c r="M781" s="182">
        <f>Index!M$85</f>
        <v>1.0622616980779827</v>
      </c>
      <c r="N781" s="182">
        <f>Index!N$85</f>
        <v>1.0835515290872799</v>
      </c>
      <c r="O781" s="182">
        <f>Index!O$85</f>
        <v>1.1060365794841869</v>
      </c>
      <c r="P781" s="182">
        <f>Index!P$85</f>
        <v>1.1292633476533553</v>
      </c>
      <c r="Q781" s="182">
        <f>Index!Q$85</f>
        <v>1.1529778779540774</v>
      </c>
    </row>
    <row r="782" spans="1:17" s="237" customFormat="1" hidden="1" outlineLevel="2">
      <c r="A782" s="232"/>
      <c r="B782" s="233"/>
      <c r="C782" s="234"/>
      <c r="D782" s="235"/>
      <c r="E782" s="236"/>
    </row>
    <row r="783" spans="1:17" s="237" customFormat="1" hidden="1" outlineLevel="2">
      <c r="A783" s="232"/>
      <c r="B783" s="233"/>
      <c r="C783" s="234"/>
      <c r="D783" s="235"/>
      <c r="E783" s="197" t="s">
        <v>749</v>
      </c>
      <c r="G783" s="237" t="s">
        <v>170</v>
      </c>
      <c r="J783" s="314">
        <f t="shared" ref="J783:Q783" si="498" xml:space="preserve"> J779 / J781</f>
        <v>0</v>
      </c>
      <c r="K783" s="314">
        <f t="shared" si="498"/>
        <v>0</v>
      </c>
      <c r="L783" s="314">
        <f t="shared" si="498"/>
        <v>0</v>
      </c>
      <c r="M783" s="314">
        <f t="shared" si="498"/>
        <v>0</v>
      </c>
      <c r="N783" s="314">
        <f t="shared" si="498"/>
        <v>0</v>
      </c>
      <c r="O783" s="314">
        <f t="shared" si="498"/>
        <v>0</v>
      </c>
      <c r="P783" s="314">
        <f t="shared" si="498"/>
        <v>0</v>
      </c>
      <c r="Q783" s="314">
        <f t="shared" si="498"/>
        <v>0</v>
      </c>
    </row>
    <row r="784" spans="1:17" s="237" customFormat="1" hidden="1" outlineLevel="2">
      <c r="A784" s="232"/>
      <c r="B784" s="233"/>
      <c r="C784" s="234"/>
      <c r="D784" s="235"/>
      <c r="E784" s="236" t="s">
        <v>750</v>
      </c>
      <c r="G784" s="237" t="s">
        <v>170</v>
      </c>
      <c r="J784" s="84">
        <f t="shared" ref="J784:Q784" si="499" xml:space="preserve"> J774 / J781</f>
        <v>0</v>
      </c>
      <c r="K784" s="84">
        <f t="shared" si="499"/>
        <v>0</v>
      </c>
      <c r="L784" s="84">
        <f t="shared" si="499"/>
        <v>0</v>
      </c>
      <c r="M784" s="84">
        <f t="shared" si="499"/>
        <v>0</v>
      </c>
      <c r="N784" s="84">
        <f t="shared" si="499"/>
        <v>9.8685089153779213</v>
      </c>
      <c r="O784" s="84">
        <f t="shared" si="499"/>
        <v>15.698698434406117</v>
      </c>
      <c r="P784" s="84">
        <f t="shared" si="499"/>
        <v>22.430802396941086</v>
      </c>
      <c r="Q784" s="84">
        <f t="shared" si="499"/>
        <v>39.33427081491552</v>
      </c>
    </row>
    <row r="785" spans="1:17" s="237" customFormat="1" hidden="1" outlineLevel="2">
      <c r="A785" s="232"/>
      <c r="B785" s="233"/>
      <c r="C785" s="234"/>
      <c r="D785" s="235"/>
      <c r="E785" s="236" t="s">
        <v>751</v>
      </c>
      <c r="G785" s="237" t="s">
        <v>170</v>
      </c>
      <c r="J785" s="84">
        <f t="shared" ref="J785:Q785" si="500" xml:space="preserve"> J775 / J781</f>
        <v>0</v>
      </c>
      <c r="K785" s="84">
        <f t="shared" si="500"/>
        <v>0</v>
      </c>
      <c r="L785" s="84">
        <f t="shared" si="500"/>
        <v>0</v>
      </c>
      <c r="M785" s="84">
        <f t="shared" si="500"/>
        <v>0</v>
      </c>
      <c r="N785" s="84">
        <f t="shared" si="500"/>
        <v>0.19778448898447945</v>
      </c>
      <c r="O785" s="84">
        <f t="shared" si="500"/>
        <v>0.32576764093610017</v>
      </c>
      <c r="P785" s="84">
        <f t="shared" si="500"/>
        <v>0.47104685033577648</v>
      </c>
      <c r="Q785" s="84">
        <f t="shared" si="500"/>
        <v>0.82601968711328388</v>
      </c>
    </row>
    <row r="786" spans="1:17" s="237" customFormat="1" hidden="1" outlineLevel="2">
      <c r="A786" s="232"/>
      <c r="B786" s="233"/>
      <c r="C786" s="234"/>
      <c r="D786" s="235"/>
      <c r="E786" s="236" t="s">
        <v>752</v>
      </c>
      <c r="G786" s="237" t="s">
        <v>170</v>
      </c>
      <c r="J786" s="84">
        <f t="shared" ref="J786:Q786" si="501" xml:space="preserve"> J776 / J781</f>
        <v>0</v>
      </c>
      <c r="K786" s="84">
        <f t="shared" si="501"/>
        <v>0</v>
      </c>
      <c r="L786" s="84">
        <f t="shared" si="501"/>
        <v>0</v>
      </c>
      <c r="M786" s="84">
        <f t="shared" si="501"/>
        <v>10.129302496884332</v>
      </c>
      <c r="N786" s="84">
        <f t="shared" si="501"/>
        <v>6.1195127113625523</v>
      </c>
      <c r="O786" s="84">
        <f t="shared" si="501"/>
        <v>7.1160841469201399</v>
      </c>
      <c r="P786" s="84">
        <f t="shared" si="501"/>
        <v>17.64222891073738</v>
      </c>
      <c r="Q786" s="84">
        <f t="shared" si="501"/>
        <v>20.419372649882199</v>
      </c>
    </row>
    <row r="787" spans="1:17" s="237" customFormat="1" hidden="1" outlineLevel="2">
      <c r="A787" s="232"/>
      <c r="B787" s="233"/>
      <c r="C787" s="234"/>
      <c r="D787" s="235"/>
      <c r="E787" s="236" t="s">
        <v>753</v>
      </c>
      <c r="G787" s="237" t="s">
        <v>170</v>
      </c>
      <c r="J787" s="84">
        <f t="shared" ref="J787:Q787" si="502" xml:space="preserve"> J777 / J781</f>
        <v>0</v>
      </c>
      <c r="K787" s="84">
        <f t="shared" si="502"/>
        <v>0</v>
      </c>
      <c r="L787" s="84">
        <f t="shared" si="502"/>
        <v>0</v>
      </c>
      <c r="M787" s="84">
        <f t="shared" si="502"/>
        <v>6.3009092521938675E-2</v>
      </c>
      <c r="N787" s="84">
        <f t="shared" si="502"/>
        <v>0.16134004038271285</v>
      </c>
      <c r="O787" s="84">
        <f t="shared" si="502"/>
        <v>0.23870097498545489</v>
      </c>
      <c r="P787" s="84">
        <f t="shared" si="502"/>
        <v>0.38378765598545928</v>
      </c>
      <c r="Q787" s="84">
        <f t="shared" si="502"/>
        <v>0.60419505945492324</v>
      </c>
    </row>
    <row r="788" spans="1:17" s="237" customFormat="1" hidden="1" outlineLevel="2">
      <c r="A788" s="232"/>
      <c r="B788" s="233"/>
      <c r="C788" s="234"/>
      <c r="D788" s="235"/>
      <c r="E788" s="236"/>
      <c r="J788" s="84"/>
      <c r="K788" s="84"/>
      <c r="L788" s="84"/>
      <c r="M788" s="84"/>
      <c r="N788" s="84"/>
      <c r="O788" s="84"/>
      <c r="P788" s="84"/>
      <c r="Q788" s="84"/>
    </row>
    <row r="789" spans="1:17" s="237" customFormat="1" hidden="1" outlineLevel="2">
      <c r="A789" s="232"/>
      <c r="B789" s="233"/>
      <c r="C789" s="234"/>
      <c r="D789" s="235"/>
      <c r="E789" s="236" t="str">
        <f t="shared" ref="E789:Q789" si="503" xml:space="preserve"> E784</f>
        <v>RCV additions balance BEG - DMMY - real</v>
      </c>
      <c r="F789" s="236">
        <f t="shared" si="503"/>
        <v>0</v>
      </c>
      <c r="G789" s="236" t="str">
        <f t="shared" si="503"/>
        <v>£m</v>
      </c>
      <c r="H789" s="236">
        <f t="shared" si="503"/>
        <v>0</v>
      </c>
      <c r="I789" s="236">
        <f t="shared" si="503"/>
        <v>0</v>
      </c>
      <c r="J789" s="236">
        <f t="shared" si="503"/>
        <v>0</v>
      </c>
      <c r="K789" s="236">
        <f t="shared" si="503"/>
        <v>0</v>
      </c>
      <c r="L789" s="236">
        <f t="shared" si="503"/>
        <v>0</v>
      </c>
      <c r="M789" s="236">
        <f t="shared" si="503"/>
        <v>0</v>
      </c>
      <c r="N789" s="236">
        <f t="shared" si="503"/>
        <v>9.8685089153779213</v>
      </c>
      <c r="O789" s="236">
        <f t="shared" si="503"/>
        <v>15.698698434406117</v>
      </c>
      <c r="P789" s="236">
        <f t="shared" si="503"/>
        <v>22.430802396941086</v>
      </c>
      <c r="Q789" s="236">
        <f t="shared" si="503"/>
        <v>39.33427081491552</v>
      </c>
    </row>
    <row r="790" spans="1:17" s="237" customFormat="1" hidden="1" outlineLevel="2">
      <c r="A790" s="232"/>
      <c r="B790" s="233"/>
      <c r="C790" s="234"/>
      <c r="D790" s="235" t="s">
        <v>565</v>
      </c>
      <c r="E790" s="236" t="str">
        <f t="shared" ref="E790:Q790" si="504" xml:space="preserve"> E785</f>
        <v>Indexation of RCV additions b/f - DMMY - real</v>
      </c>
      <c r="F790" s="236">
        <f t="shared" si="504"/>
        <v>0</v>
      </c>
      <c r="G790" s="236" t="str">
        <f t="shared" si="504"/>
        <v>£m</v>
      </c>
      <c r="H790" s="236">
        <f t="shared" si="504"/>
        <v>0</v>
      </c>
      <c r="I790" s="236">
        <f t="shared" si="504"/>
        <v>0</v>
      </c>
      <c r="J790" s="236">
        <f t="shared" si="504"/>
        <v>0</v>
      </c>
      <c r="K790" s="236">
        <f t="shared" si="504"/>
        <v>0</v>
      </c>
      <c r="L790" s="236">
        <f t="shared" si="504"/>
        <v>0</v>
      </c>
      <c r="M790" s="236">
        <f t="shared" si="504"/>
        <v>0</v>
      </c>
      <c r="N790" s="236">
        <f t="shared" si="504"/>
        <v>0.19778448898447945</v>
      </c>
      <c r="O790" s="236">
        <f t="shared" si="504"/>
        <v>0.32576764093610017</v>
      </c>
      <c r="P790" s="236">
        <f t="shared" si="504"/>
        <v>0.47104685033577648</v>
      </c>
      <c r="Q790" s="236">
        <f t="shared" si="504"/>
        <v>0.82601968711328388</v>
      </c>
    </row>
    <row r="791" spans="1:17" hidden="1" outlineLevel="2">
      <c r="E791" s="212" t="s">
        <v>754</v>
      </c>
      <c r="F791" s="212"/>
      <c r="G791" s="212" t="s">
        <v>170</v>
      </c>
      <c r="H791" s="212"/>
      <c r="I791" s="212"/>
      <c r="J791" s="212">
        <f t="shared" ref="J791:Q791" si="505" xml:space="preserve"> SUM(J789:J790)</f>
        <v>0</v>
      </c>
      <c r="K791" s="212">
        <f t="shared" si="505"/>
        <v>0</v>
      </c>
      <c r="L791" s="212">
        <f t="shared" si="505"/>
        <v>0</v>
      </c>
      <c r="M791" s="212">
        <f t="shared" si="505"/>
        <v>0</v>
      </c>
      <c r="N791" s="212">
        <f t="shared" si="505"/>
        <v>10.066293404362401</v>
      </c>
      <c r="O791" s="212">
        <f t="shared" si="505"/>
        <v>16.024466075342218</v>
      </c>
      <c r="P791" s="212">
        <f t="shared" si="505"/>
        <v>22.901849247276864</v>
      </c>
      <c r="Q791" s="212">
        <f t="shared" si="505"/>
        <v>40.160290502028801</v>
      </c>
    </row>
    <row r="792" spans="1:17" s="237" customFormat="1" hidden="1" outlineLevel="2">
      <c r="A792" s="232"/>
      <c r="B792" s="233"/>
      <c r="C792" s="234"/>
      <c r="D792" s="235"/>
      <c r="E792" s="236"/>
      <c r="J792" s="84"/>
      <c r="K792" s="84"/>
      <c r="L792" s="84"/>
      <c r="M792" s="84"/>
      <c r="N792" s="84"/>
      <c r="O792" s="84"/>
      <c r="P792" s="84"/>
      <c r="Q792" s="84"/>
    </row>
    <row r="793" spans="1:17" s="237" customFormat="1" hidden="1" outlineLevel="2">
      <c r="A793" s="232"/>
      <c r="B793" s="233"/>
      <c r="C793" s="234"/>
      <c r="D793" s="235"/>
      <c r="E793" s="262" t="str">
        <f t="shared" ref="E793:Q793" si="506" xml:space="preserve"> E791</f>
        <v>Opening RCV (Post 2020 investment RCV) - DMMY - real</v>
      </c>
      <c r="F793" s="262">
        <f t="shared" si="506"/>
        <v>0</v>
      </c>
      <c r="G793" s="262" t="str">
        <f t="shared" si="506"/>
        <v>£m</v>
      </c>
      <c r="H793" s="262">
        <f t="shared" si="506"/>
        <v>0</v>
      </c>
      <c r="I793" s="262">
        <f t="shared" si="506"/>
        <v>0</v>
      </c>
      <c r="J793" s="262">
        <f t="shared" si="506"/>
        <v>0</v>
      </c>
      <c r="K793" s="262">
        <f t="shared" si="506"/>
        <v>0</v>
      </c>
      <c r="L793" s="262">
        <f t="shared" si="506"/>
        <v>0</v>
      </c>
      <c r="M793" s="262">
        <f t="shared" si="506"/>
        <v>0</v>
      </c>
      <c r="N793" s="262">
        <f t="shared" si="506"/>
        <v>10.066293404362401</v>
      </c>
      <c r="O793" s="262">
        <f t="shared" si="506"/>
        <v>16.024466075342218</v>
      </c>
      <c r="P793" s="262">
        <f t="shared" si="506"/>
        <v>22.901849247276864</v>
      </c>
      <c r="Q793" s="262">
        <f t="shared" si="506"/>
        <v>40.160290502028801</v>
      </c>
    </row>
    <row r="794" spans="1:17" s="237" customFormat="1" hidden="1" outlineLevel="2">
      <c r="A794" s="232"/>
      <c r="B794" s="233"/>
      <c r="C794" s="234"/>
      <c r="D794" s="235" t="s">
        <v>565</v>
      </c>
      <c r="E794" s="262" t="str">
        <f t="shared" ref="E794:Q794" si="507" xml:space="preserve"> E786</f>
        <v>Dummy control: Non-PAYG Totex - real</v>
      </c>
      <c r="F794" s="262">
        <f t="shared" si="507"/>
        <v>0</v>
      </c>
      <c r="G794" s="262" t="str">
        <f t="shared" si="507"/>
        <v>£m</v>
      </c>
      <c r="H794" s="262">
        <f t="shared" si="507"/>
        <v>0</v>
      </c>
      <c r="I794" s="262">
        <f t="shared" si="507"/>
        <v>0</v>
      </c>
      <c r="J794" s="262">
        <f t="shared" si="507"/>
        <v>0</v>
      </c>
      <c r="K794" s="262">
        <f t="shared" si="507"/>
        <v>0</v>
      </c>
      <c r="L794" s="262">
        <f t="shared" si="507"/>
        <v>0</v>
      </c>
      <c r="M794" s="262">
        <f t="shared" si="507"/>
        <v>10.129302496884332</v>
      </c>
      <c r="N794" s="262">
        <f t="shared" si="507"/>
        <v>6.1195127113625523</v>
      </c>
      <c r="O794" s="262">
        <f t="shared" si="507"/>
        <v>7.1160841469201399</v>
      </c>
      <c r="P794" s="262">
        <f t="shared" si="507"/>
        <v>17.64222891073738</v>
      </c>
      <c r="Q794" s="262">
        <f t="shared" si="507"/>
        <v>20.419372649882199</v>
      </c>
    </row>
    <row r="795" spans="1:17" s="237" customFormat="1" hidden="1" outlineLevel="2">
      <c r="A795" s="232"/>
      <c r="B795" s="233"/>
      <c r="C795" s="234"/>
      <c r="D795" s="235" t="s">
        <v>473</v>
      </c>
      <c r="E795" s="262" t="str">
        <f t="shared" ref="E795:Q795" si="508" xml:space="preserve"> E787</f>
        <v>RCV additions depreciation - DMMY - real POS</v>
      </c>
      <c r="F795" s="262">
        <f t="shared" si="508"/>
        <v>0</v>
      </c>
      <c r="G795" s="262" t="str">
        <f t="shared" si="508"/>
        <v>£m</v>
      </c>
      <c r="H795" s="262">
        <f t="shared" si="508"/>
        <v>0</v>
      </c>
      <c r="I795" s="262">
        <f t="shared" si="508"/>
        <v>0</v>
      </c>
      <c r="J795" s="262">
        <f t="shared" si="508"/>
        <v>0</v>
      </c>
      <c r="K795" s="262">
        <f t="shared" si="508"/>
        <v>0</v>
      </c>
      <c r="L795" s="262">
        <f t="shared" si="508"/>
        <v>0</v>
      </c>
      <c r="M795" s="262">
        <f t="shared" si="508"/>
        <v>6.3009092521938675E-2</v>
      </c>
      <c r="N795" s="262">
        <f t="shared" si="508"/>
        <v>0.16134004038271285</v>
      </c>
      <c r="O795" s="262">
        <f t="shared" si="508"/>
        <v>0.23870097498545489</v>
      </c>
      <c r="P795" s="262">
        <f t="shared" si="508"/>
        <v>0.38378765598545928</v>
      </c>
      <c r="Q795" s="262">
        <f t="shared" si="508"/>
        <v>0.60419505945492324</v>
      </c>
    </row>
    <row r="796" spans="1:17" hidden="1" outlineLevel="2">
      <c r="E796" s="261" t="s">
        <v>755</v>
      </c>
      <c r="F796" s="261"/>
      <c r="G796" s="261" t="s">
        <v>170</v>
      </c>
      <c r="H796" s="261"/>
      <c r="I796" s="261"/>
      <c r="J796" s="261">
        <f t="shared" ref="J796:Q796" si="509" xml:space="preserve"> J793 + J794 - J795</f>
        <v>0</v>
      </c>
      <c r="K796" s="261">
        <f t="shared" si="509"/>
        <v>0</v>
      </c>
      <c r="L796" s="261">
        <f t="shared" si="509"/>
        <v>0</v>
      </c>
      <c r="M796" s="261">
        <f t="shared" si="509"/>
        <v>10.066293404362392</v>
      </c>
      <c r="N796" s="261">
        <f t="shared" si="509"/>
        <v>16.024466075342243</v>
      </c>
      <c r="O796" s="261">
        <f t="shared" si="509"/>
        <v>22.901849247276903</v>
      </c>
      <c r="P796" s="261">
        <f t="shared" si="509"/>
        <v>40.160290502028786</v>
      </c>
      <c r="Q796" s="261">
        <f t="shared" si="509"/>
        <v>59.975468092456076</v>
      </c>
    </row>
    <row r="797" spans="1:17" hidden="1" outlineLevel="2"/>
    <row r="798" spans="1:17" hidden="1" outlineLevel="2">
      <c r="E798" s="84" t="str">
        <f t="shared" ref="E798:Q798" si="510" xml:space="preserve"> E791</f>
        <v>Opening RCV (Post 2020 investment RCV) - DMMY - real</v>
      </c>
      <c r="F798" s="84">
        <f t="shared" si="510"/>
        <v>0</v>
      </c>
      <c r="G798" s="84" t="str">
        <f t="shared" si="510"/>
        <v>£m</v>
      </c>
      <c r="H798" s="84">
        <f t="shared" si="510"/>
        <v>0</v>
      </c>
      <c r="I798" s="84">
        <f t="shared" si="510"/>
        <v>0</v>
      </c>
      <c r="J798" s="84">
        <f t="shared" si="510"/>
        <v>0</v>
      </c>
      <c r="K798" s="84">
        <f t="shared" si="510"/>
        <v>0</v>
      </c>
      <c r="L798" s="84">
        <f t="shared" si="510"/>
        <v>0</v>
      </c>
      <c r="M798" s="84">
        <f t="shared" si="510"/>
        <v>0</v>
      </c>
      <c r="N798" s="84">
        <f t="shared" si="510"/>
        <v>10.066293404362401</v>
      </c>
      <c r="O798" s="84">
        <f t="shared" si="510"/>
        <v>16.024466075342218</v>
      </c>
      <c r="P798" s="84">
        <f t="shared" si="510"/>
        <v>22.901849247276864</v>
      </c>
      <c r="Q798" s="84">
        <f t="shared" si="510"/>
        <v>40.160290502028801</v>
      </c>
    </row>
    <row r="799" spans="1:17" hidden="1" outlineLevel="2">
      <c r="E799" s="84" t="str">
        <f t="shared" ref="E799:Q799" si="511" xml:space="preserve"> E796</f>
        <v>Closing RCV (Post 2020 investment RCV) - DMMY - real</v>
      </c>
      <c r="F799" s="84">
        <f t="shared" si="511"/>
        <v>0</v>
      </c>
      <c r="G799" s="84" t="str">
        <f t="shared" si="511"/>
        <v>£m</v>
      </c>
      <c r="H799" s="84">
        <f t="shared" si="511"/>
        <v>0</v>
      </c>
      <c r="I799" s="84">
        <f t="shared" si="511"/>
        <v>0</v>
      </c>
      <c r="J799" s="84">
        <f t="shared" si="511"/>
        <v>0</v>
      </c>
      <c r="K799" s="84">
        <f t="shared" si="511"/>
        <v>0</v>
      </c>
      <c r="L799" s="84">
        <f t="shared" si="511"/>
        <v>0</v>
      </c>
      <c r="M799" s="84">
        <f t="shared" si="511"/>
        <v>10.066293404362392</v>
      </c>
      <c r="N799" s="84">
        <f t="shared" si="511"/>
        <v>16.024466075342243</v>
      </c>
      <c r="O799" s="84">
        <f t="shared" si="511"/>
        <v>22.901849247276903</v>
      </c>
      <c r="P799" s="84">
        <f t="shared" si="511"/>
        <v>40.160290502028786</v>
      </c>
      <c r="Q799" s="84">
        <f t="shared" si="511"/>
        <v>59.975468092456076</v>
      </c>
    </row>
    <row r="800" spans="1:17" hidden="1" outlineLevel="2">
      <c r="E800" s="261" t="s">
        <v>756</v>
      </c>
      <c r="F800" s="261"/>
      <c r="G800" s="261" t="s">
        <v>170</v>
      </c>
      <c r="H800" s="261"/>
      <c r="I800" s="261"/>
      <c r="J800" s="261">
        <f t="shared" ref="J800:Q800" si="512" xml:space="preserve"> AVERAGE(J798:J799)</f>
        <v>0</v>
      </c>
      <c r="K800" s="261">
        <f t="shared" si="512"/>
        <v>0</v>
      </c>
      <c r="L800" s="261">
        <f t="shared" si="512"/>
        <v>0</v>
      </c>
      <c r="M800" s="261">
        <f t="shared" si="512"/>
        <v>5.0331467021811962</v>
      </c>
      <c r="N800" s="261">
        <f t="shared" si="512"/>
        <v>13.045379739852322</v>
      </c>
      <c r="O800" s="261">
        <f t="shared" si="512"/>
        <v>19.463157661309559</v>
      </c>
      <c r="P800" s="261">
        <f t="shared" si="512"/>
        <v>31.531069874652825</v>
      </c>
      <c r="Q800" s="261">
        <f t="shared" si="512"/>
        <v>50.067879297242442</v>
      </c>
    </row>
    <row r="801" spans="1:17" hidden="1" outlineLevel="2">
      <c r="F801" s="84"/>
      <c r="G801" s="84"/>
      <c r="H801" s="84"/>
      <c r="I801" s="84"/>
      <c r="J801" s="84"/>
      <c r="K801" s="84"/>
      <c r="L801" s="84"/>
      <c r="M801" s="84"/>
      <c r="N801" s="84"/>
      <c r="O801" s="84"/>
      <c r="P801" s="84"/>
      <c r="Q801" s="84"/>
    </row>
    <row r="802" spans="1:17" hidden="1" outlineLevel="2">
      <c r="C802" s="86" t="s">
        <v>372</v>
      </c>
      <c r="F802" s="84"/>
      <c r="G802" s="84"/>
      <c r="H802" s="84"/>
      <c r="I802" s="84"/>
      <c r="J802" s="84"/>
      <c r="K802" s="84"/>
      <c r="L802" s="84"/>
      <c r="M802" s="84"/>
      <c r="N802" s="84"/>
      <c r="O802" s="84"/>
      <c r="P802" s="84"/>
      <c r="Q802" s="84"/>
    </row>
    <row r="803" spans="1:17" hidden="1" outlineLevel="2">
      <c r="E803" s="84" t="str">
        <f t="shared" ref="E803:Q803" si="513" xml:space="preserve"> E796</f>
        <v>Closing RCV (Post 2020 investment RCV) - DMMY - real</v>
      </c>
      <c r="F803" s="84">
        <f t="shared" si="513"/>
        <v>0</v>
      </c>
      <c r="G803" s="84" t="str">
        <f t="shared" si="513"/>
        <v>£m</v>
      </c>
      <c r="H803" s="84">
        <f t="shared" si="513"/>
        <v>0</v>
      </c>
      <c r="I803" s="84">
        <f t="shared" si="513"/>
        <v>0</v>
      </c>
      <c r="J803" s="84">
        <f t="shared" si="513"/>
        <v>0</v>
      </c>
      <c r="K803" s="84">
        <f t="shared" si="513"/>
        <v>0</v>
      </c>
      <c r="L803" s="84">
        <f t="shared" si="513"/>
        <v>0</v>
      </c>
      <c r="M803" s="84">
        <f t="shared" si="513"/>
        <v>10.066293404362392</v>
      </c>
      <c r="N803" s="84">
        <f t="shared" si="513"/>
        <v>16.024466075342243</v>
      </c>
      <c r="O803" s="84">
        <f t="shared" si="513"/>
        <v>22.901849247276903</v>
      </c>
      <c r="P803" s="84">
        <f t="shared" si="513"/>
        <v>40.160290502028786</v>
      </c>
      <c r="Q803" s="84">
        <f t="shared" si="513"/>
        <v>59.975468092456076</v>
      </c>
    </row>
    <row r="804" spans="1:17" s="188" customFormat="1" hidden="1" outlineLevel="2">
      <c r="A804" s="184"/>
      <c r="B804" s="219"/>
      <c r="C804" s="186"/>
      <c r="D804" s="187"/>
      <c r="E804" s="182" t="str">
        <f xml:space="preserve"> Inp!E$193</f>
        <v>RCV additions balance - DMMY - real</v>
      </c>
      <c r="F804" s="182">
        <f xml:space="preserve"> Inp!F$193</f>
        <v>0</v>
      </c>
      <c r="G804" s="182" t="str">
        <f xml:space="preserve"> Inp!G$193</f>
        <v>£m</v>
      </c>
      <c r="H804" s="182">
        <f xml:space="preserve"> Inp!H$193</f>
        <v>0</v>
      </c>
      <c r="I804" s="182">
        <f xml:space="preserve"> Inp!I$193</f>
        <v>0</v>
      </c>
      <c r="J804" s="182">
        <f xml:space="preserve"> Inp!J$193</f>
        <v>0</v>
      </c>
      <c r="K804" s="182">
        <f xml:space="preserve"> Inp!K$193</f>
        <v>0</v>
      </c>
      <c r="L804" s="182">
        <f xml:space="preserve"> Inp!L$193</f>
        <v>0</v>
      </c>
      <c r="M804" s="182">
        <f xml:space="preserve"> Inp!M$193</f>
        <v>10.066293404362399</v>
      </c>
      <c r="N804" s="182">
        <f xml:space="preserve"> Inp!N$193</f>
        <v>16.0244660753422</v>
      </c>
      <c r="O804" s="182">
        <f xml:space="preserve"> Inp!O$193</f>
        <v>22.9018492472769</v>
      </c>
      <c r="P804" s="182">
        <f xml:space="preserve"> Inp!P$193</f>
        <v>40.160290502028801</v>
      </c>
      <c r="Q804" s="182">
        <f xml:space="preserve"> Inp!Q$193</f>
        <v>59.975468092456097</v>
      </c>
    </row>
    <row r="805" spans="1:17" s="225" customFormat="1" hidden="1" outlineLevel="2">
      <c r="A805" s="220"/>
      <c r="B805" s="221"/>
      <c r="C805" s="222"/>
      <c r="D805" s="223"/>
      <c r="E805" s="224" t="s">
        <v>757</v>
      </c>
      <c r="G805" s="225" t="s">
        <v>570</v>
      </c>
      <c r="H805" s="248">
        <f xml:space="preserve"> SUM(J805:Q805)</f>
        <v>0</v>
      </c>
      <c r="I805" s="197"/>
      <c r="J805" s="225">
        <f t="shared" ref="J805:Q805" si="514" xml:space="preserve"> IF(ROUND(J803,3) = ROUND(J804,3), 0, 1)</f>
        <v>0</v>
      </c>
      <c r="K805" s="225">
        <f t="shared" si="514"/>
        <v>0</v>
      </c>
      <c r="L805" s="225">
        <f t="shared" si="514"/>
        <v>0</v>
      </c>
      <c r="M805" s="225">
        <f t="shared" si="514"/>
        <v>0</v>
      </c>
      <c r="N805" s="225">
        <f t="shared" si="514"/>
        <v>0</v>
      </c>
      <c r="O805" s="225">
        <f t="shared" si="514"/>
        <v>0</v>
      </c>
      <c r="P805" s="225">
        <f t="shared" si="514"/>
        <v>0</v>
      </c>
      <c r="Q805" s="225">
        <f t="shared" si="514"/>
        <v>0</v>
      </c>
    </row>
    <row r="806" spans="1:17" hidden="1" outlineLevel="2"/>
    <row r="807" spans="1:17" hidden="1" outlineLevel="2"/>
    <row r="808" spans="1:17" s="149" customFormat="1" hidden="1" outlineLevel="1">
      <c r="A808" s="144"/>
      <c r="B808" s="145"/>
      <c r="C808" s="146"/>
      <c r="D808" s="147"/>
      <c r="E808" s="148"/>
      <c r="G808" s="150"/>
    </row>
    <row r="809" spans="1:17" s="92" customFormat="1" hidden="1" outlineLevel="1">
      <c r="A809" s="11"/>
      <c r="B809" s="12" t="s">
        <v>594</v>
      </c>
      <c r="C809" s="13"/>
      <c r="D809" s="14"/>
      <c r="E809" s="91"/>
      <c r="G809" s="93"/>
    </row>
    <row r="810" spans="1:17" s="92" customFormat="1" hidden="1" outlineLevel="2">
      <c r="A810" s="11"/>
      <c r="B810" s="12"/>
      <c r="C810" s="13"/>
      <c r="D810" s="115"/>
      <c r="E810" s="91"/>
      <c r="G810" s="93"/>
    </row>
    <row r="811" spans="1:17" s="92" customFormat="1" hidden="1" outlineLevel="2">
      <c r="A811" s="11"/>
      <c r="B811" s="12"/>
      <c r="C811" s="13"/>
      <c r="D811" s="115"/>
      <c r="E811" s="91" t="str">
        <f t="shared" ref="E811:Q811" si="515" xml:space="preserve"> E705</f>
        <v>RCV (RPI inflated RCV) 31 March 2020 post midnight adjustments - DMMY - real</v>
      </c>
      <c r="F811" s="91">
        <f t="shared" si="515"/>
        <v>0</v>
      </c>
      <c r="G811" s="91" t="str">
        <f t="shared" si="515"/>
        <v>£m</v>
      </c>
      <c r="H811" s="91">
        <f t="shared" si="515"/>
        <v>0</v>
      </c>
      <c r="I811" s="91">
        <f t="shared" si="515"/>
        <v>0</v>
      </c>
      <c r="J811" s="91">
        <f t="shared" si="515"/>
        <v>0</v>
      </c>
      <c r="K811" s="91">
        <f t="shared" si="515"/>
        <v>0</v>
      </c>
      <c r="L811" s="91">
        <f t="shared" si="515"/>
        <v>5.0000000000000001E-9</v>
      </c>
      <c r="M811" s="91">
        <f t="shared" si="515"/>
        <v>0</v>
      </c>
      <c r="N811" s="91">
        <f t="shared" si="515"/>
        <v>0</v>
      </c>
      <c r="O811" s="91">
        <f t="shared" si="515"/>
        <v>0</v>
      </c>
      <c r="P811" s="91">
        <f t="shared" si="515"/>
        <v>0</v>
      </c>
      <c r="Q811" s="91">
        <f t="shared" si="515"/>
        <v>0</v>
      </c>
    </row>
    <row r="812" spans="1:17" s="92" customFormat="1" hidden="1" outlineLevel="2">
      <c r="A812" s="11"/>
      <c r="B812" s="12"/>
      <c r="C812" s="13"/>
      <c r="D812" s="115"/>
      <c r="E812" s="91" t="str">
        <f t="shared" ref="E812:Q812" si="516" xml:space="preserve"> E741</f>
        <v>RCV (CPIH inflated RCV) 31 March 2020 post midnight adjustments - DMMY - real</v>
      </c>
      <c r="F812" s="91">
        <f t="shared" si="516"/>
        <v>0</v>
      </c>
      <c r="G812" s="91" t="str">
        <f t="shared" si="516"/>
        <v>£m</v>
      </c>
      <c r="H812" s="91">
        <f t="shared" si="516"/>
        <v>0</v>
      </c>
      <c r="I812" s="91">
        <f t="shared" si="516"/>
        <v>0</v>
      </c>
      <c r="J812" s="91">
        <f t="shared" si="516"/>
        <v>0</v>
      </c>
      <c r="K812" s="91">
        <f t="shared" si="516"/>
        <v>0</v>
      </c>
      <c r="L812" s="91">
        <f t="shared" si="516"/>
        <v>5.0000000000000001E-9</v>
      </c>
      <c r="M812" s="91">
        <f t="shared" si="516"/>
        <v>0</v>
      </c>
      <c r="N812" s="91">
        <f t="shared" si="516"/>
        <v>0</v>
      </c>
      <c r="O812" s="91">
        <f t="shared" si="516"/>
        <v>0</v>
      </c>
      <c r="P812" s="91">
        <f t="shared" si="516"/>
        <v>0</v>
      </c>
      <c r="Q812" s="91">
        <f t="shared" si="516"/>
        <v>0</v>
      </c>
    </row>
    <row r="813" spans="1:17" s="92" customFormat="1" hidden="1" outlineLevel="2">
      <c r="A813" s="11"/>
      <c r="B813" s="12"/>
      <c r="C813" s="13"/>
      <c r="D813" s="115"/>
      <c r="E813" s="91" t="str">
        <f t="shared" ref="E813:Q813" si="517" xml:space="preserve"> E783</f>
        <v>RCV (post 2020 investment RCV) 31 March 2020 post midnight adjustments - DMMY - real</v>
      </c>
      <c r="F813" s="91">
        <f t="shared" si="517"/>
        <v>0</v>
      </c>
      <c r="G813" s="91" t="str">
        <f t="shared" si="517"/>
        <v>£m</v>
      </c>
      <c r="H813" s="91">
        <f t="shared" si="517"/>
        <v>0</v>
      </c>
      <c r="I813" s="91">
        <f t="shared" si="517"/>
        <v>0</v>
      </c>
      <c r="J813" s="91">
        <f t="shared" si="517"/>
        <v>0</v>
      </c>
      <c r="K813" s="91">
        <f t="shared" si="517"/>
        <v>0</v>
      </c>
      <c r="L813" s="91">
        <f t="shared" si="517"/>
        <v>0</v>
      </c>
      <c r="M813" s="91">
        <f t="shared" si="517"/>
        <v>0</v>
      </c>
      <c r="N813" s="91">
        <f t="shared" si="517"/>
        <v>0</v>
      </c>
      <c r="O813" s="91">
        <f t="shared" si="517"/>
        <v>0</v>
      </c>
      <c r="P813" s="91">
        <f t="shared" si="517"/>
        <v>0</v>
      </c>
      <c r="Q813" s="91">
        <f t="shared" si="517"/>
        <v>0</v>
      </c>
    </row>
    <row r="814" spans="1:17" s="315" customFormat="1" hidden="1" outlineLevel="2">
      <c r="A814" s="311"/>
      <c r="B814" s="312"/>
      <c r="C814" s="313"/>
      <c r="D814" s="251"/>
      <c r="E814" s="317" t="s">
        <v>758</v>
      </c>
      <c r="F814" s="317"/>
      <c r="G814" s="317" t="s">
        <v>170</v>
      </c>
      <c r="H814" s="317"/>
      <c r="I814" s="317"/>
      <c r="J814" s="317">
        <f t="shared" ref="J814:Q814" si="518" xml:space="preserve"> SUM(J811:J813)</f>
        <v>0</v>
      </c>
      <c r="K814" s="317">
        <f t="shared" si="518"/>
        <v>0</v>
      </c>
      <c r="L814" s="317">
        <f t="shared" si="518"/>
        <v>1E-8</v>
      </c>
      <c r="M814" s="317">
        <f t="shared" si="518"/>
        <v>0</v>
      </c>
      <c r="N814" s="317">
        <f t="shared" si="518"/>
        <v>0</v>
      </c>
      <c r="O814" s="317">
        <f t="shared" si="518"/>
        <v>0</v>
      </c>
      <c r="P814" s="317">
        <f t="shared" si="518"/>
        <v>0</v>
      </c>
      <c r="Q814" s="317">
        <f t="shared" si="518"/>
        <v>0</v>
      </c>
    </row>
    <row r="815" spans="1:17" s="92" customFormat="1" hidden="1" outlineLevel="2">
      <c r="A815" s="11"/>
      <c r="B815" s="12"/>
      <c r="C815" s="13"/>
      <c r="D815" s="115"/>
      <c r="E815" s="91"/>
      <c r="G815" s="93"/>
    </row>
    <row r="816" spans="1:17" s="98" customFormat="1" hidden="1" outlineLevel="2">
      <c r="A816" s="94"/>
      <c r="B816" s="95"/>
      <c r="C816" s="96"/>
      <c r="D816" s="97"/>
      <c r="E816" s="84" t="str">
        <f t="shared" ref="E816:Q816" si="519" xml:space="preserve"> E712</f>
        <v>Opening RCV (RPI inflated RCV) - DMMY - real</v>
      </c>
      <c r="F816" s="84">
        <f t="shared" si="519"/>
        <v>0</v>
      </c>
      <c r="G816" s="84" t="str">
        <f t="shared" si="519"/>
        <v>£m</v>
      </c>
      <c r="H816" s="84">
        <f t="shared" si="519"/>
        <v>0</v>
      </c>
      <c r="I816" s="84">
        <f t="shared" si="519"/>
        <v>0</v>
      </c>
      <c r="J816" s="84">
        <f t="shared" si="519"/>
        <v>0</v>
      </c>
      <c r="K816" s="84">
        <f t="shared" si="519"/>
        <v>0</v>
      </c>
      <c r="L816" s="84">
        <f t="shared" si="519"/>
        <v>0</v>
      </c>
      <c r="M816" s="84">
        <f t="shared" si="519"/>
        <v>5.0216920229704124E-9</v>
      </c>
      <c r="N816" s="84">
        <f t="shared" si="519"/>
        <v>5.0686855717439773E-9</v>
      </c>
      <c r="O816" s="84">
        <f t="shared" si="519"/>
        <v>5.1220783010771625E-9</v>
      </c>
      <c r="P816" s="84">
        <f t="shared" si="519"/>
        <v>5.1772622984443023E-9</v>
      </c>
      <c r="Q816" s="84">
        <f t="shared" si="519"/>
        <v>5.2330408344706355E-9</v>
      </c>
    </row>
    <row r="817" spans="1:17" hidden="1" outlineLevel="2">
      <c r="D817" s="83" t="s">
        <v>565</v>
      </c>
      <c r="E817" s="196" t="str">
        <f t="shared" ref="E817:Q817" si="520" xml:space="preserve"> E752</f>
        <v>Opening RCV (CPIH inflated RCV) - DMMY - real</v>
      </c>
      <c r="F817" s="196">
        <f t="shared" si="520"/>
        <v>0</v>
      </c>
      <c r="G817" s="196" t="str">
        <f t="shared" si="520"/>
        <v>£m</v>
      </c>
      <c r="H817" s="196">
        <f t="shared" si="520"/>
        <v>0</v>
      </c>
      <c r="I817" s="196">
        <f t="shared" si="520"/>
        <v>0</v>
      </c>
      <c r="J817" s="196">
        <f t="shared" si="520"/>
        <v>0</v>
      </c>
      <c r="K817" s="196">
        <f t="shared" si="520"/>
        <v>0</v>
      </c>
      <c r="L817" s="196">
        <f t="shared" si="520"/>
        <v>0</v>
      </c>
      <c r="M817" s="196">
        <f t="shared" si="520"/>
        <v>5.0000000000000001E-9</v>
      </c>
      <c r="N817" s="196">
        <f t="shared" si="520"/>
        <v>4.9999999999999976E-9</v>
      </c>
      <c r="O817" s="196">
        <f t="shared" si="520"/>
        <v>5.0000000000000001E-9</v>
      </c>
      <c r="P817" s="196">
        <f t="shared" si="520"/>
        <v>5.0000000000000059E-9</v>
      </c>
      <c r="Q817" s="196">
        <f t="shared" si="520"/>
        <v>5.0000000000000042E-9</v>
      </c>
    </row>
    <row r="818" spans="1:17" hidden="1" outlineLevel="2">
      <c r="D818" s="83" t="s">
        <v>565</v>
      </c>
      <c r="E818" s="84" t="str">
        <f t="shared" ref="E818:Q818" si="521" xml:space="preserve"> E791</f>
        <v>Opening RCV (Post 2020 investment RCV) - DMMY - real</v>
      </c>
      <c r="F818" s="84">
        <f t="shared" si="521"/>
        <v>0</v>
      </c>
      <c r="G818" s="84" t="str">
        <f t="shared" si="521"/>
        <v>£m</v>
      </c>
      <c r="H818" s="84">
        <f t="shared" si="521"/>
        <v>0</v>
      </c>
      <c r="I818" s="84">
        <f t="shared" si="521"/>
        <v>0</v>
      </c>
      <c r="J818" s="84">
        <f t="shared" si="521"/>
        <v>0</v>
      </c>
      <c r="K818" s="84">
        <f t="shared" si="521"/>
        <v>0</v>
      </c>
      <c r="L818" s="84">
        <f t="shared" si="521"/>
        <v>0</v>
      </c>
      <c r="M818" s="84">
        <f t="shared" si="521"/>
        <v>0</v>
      </c>
      <c r="N818" s="84">
        <f t="shared" si="521"/>
        <v>10.066293404362401</v>
      </c>
      <c r="O818" s="84">
        <f t="shared" si="521"/>
        <v>16.024466075342218</v>
      </c>
      <c r="P818" s="84">
        <f t="shared" si="521"/>
        <v>22.901849247276864</v>
      </c>
      <c r="Q818" s="84">
        <f t="shared" si="521"/>
        <v>40.160290502028801</v>
      </c>
    </row>
    <row r="819" spans="1:17" s="315" customFormat="1" hidden="1" outlineLevel="2">
      <c r="A819" s="311"/>
      <c r="B819" s="312"/>
      <c r="C819" s="313"/>
      <c r="D819" s="251"/>
      <c r="E819" s="317" t="s">
        <v>759</v>
      </c>
      <c r="F819" s="317"/>
      <c r="G819" s="317" t="s">
        <v>170</v>
      </c>
      <c r="H819" s="317"/>
      <c r="I819" s="317"/>
      <c r="J819" s="317">
        <f t="shared" ref="J819:Q819" si="522" xml:space="preserve"> SUM(J816:J818)</f>
        <v>0</v>
      </c>
      <c r="K819" s="317">
        <f t="shared" si="522"/>
        <v>0</v>
      </c>
      <c r="L819" s="317">
        <f t="shared" si="522"/>
        <v>0</v>
      </c>
      <c r="M819" s="317">
        <f t="shared" si="522"/>
        <v>1.0021692022970412E-8</v>
      </c>
      <c r="N819" s="317">
        <f t="shared" si="522"/>
        <v>10.066293414431087</v>
      </c>
      <c r="O819" s="317">
        <f t="shared" si="522"/>
        <v>16.024466085464297</v>
      </c>
      <c r="P819" s="317">
        <f t="shared" si="522"/>
        <v>22.901849257454128</v>
      </c>
      <c r="Q819" s="317">
        <f t="shared" si="522"/>
        <v>40.160290512261838</v>
      </c>
    </row>
    <row r="820" spans="1:17" hidden="1" outlineLevel="2">
      <c r="F820" s="84"/>
      <c r="G820" s="84"/>
      <c r="H820" s="84"/>
      <c r="I820" s="84"/>
      <c r="J820" s="84"/>
      <c r="K820" s="84"/>
      <c r="L820" s="84"/>
      <c r="M820" s="84"/>
      <c r="N820" s="84"/>
      <c r="O820" s="84"/>
      <c r="P820" s="84"/>
      <c r="Q820" s="84"/>
    </row>
    <row r="821" spans="1:17" s="98" customFormat="1" hidden="1" outlineLevel="2">
      <c r="A821" s="94"/>
      <c r="B821" s="95"/>
      <c r="C821" s="96"/>
      <c r="D821" s="97"/>
      <c r="E821" s="84" t="str">
        <f t="shared" ref="E821:Q821" si="523" xml:space="preserve"> E716</f>
        <v>Closing RCV (RPI inflated RCV) - DMMY - real</v>
      </c>
      <c r="F821" s="84">
        <f t="shared" si="523"/>
        <v>0</v>
      </c>
      <c r="G821" s="84" t="str">
        <f t="shared" si="523"/>
        <v>£m</v>
      </c>
      <c r="H821" s="84">
        <f t="shared" si="523"/>
        <v>0</v>
      </c>
      <c r="I821" s="84">
        <f t="shared" si="523"/>
        <v>0</v>
      </c>
      <c r="J821" s="84">
        <f t="shared" si="523"/>
        <v>0</v>
      </c>
      <c r="K821" s="84">
        <f t="shared" si="523"/>
        <v>0</v>
      </c>
      <c r="L821" s="84">
        <f t="shared" si="523"/>
        <v>0</v>
      </c>
      <c r="M821" s="84">
        <f t="shared" si="523"/>
        <v>5.0216920229704124E-9</v>
      </c>
      <c r="N821" s="84">
        <f t="shared" si="523"/>
        <v>5.0686855717439773E-9</v>
      </c>
      <c r="O821" s="84">
        <f t="shared" si="523"/>
        <v>5.1220783010771625E-9</v>
      </c>
      <c r="P821" s="84">
        <f t="shared" si="523"/>
        <v>5.1772622984443023E-9</v>
      </c>
      <c r="Q821" s="84">
        <f t="shared" si="523"/>
        <v>5.2330408344706355E-9</v>
      </c>
    </row>
    <row r="822" spans="1:17" hidden="1" outlineLevel="2">
      <c r="D822" s="83" t="s">
        <v>565</v>
      </c>
      <c r="E822" s="196" t="str">
        <f t="shared" ref="E822:Q822" si="524" xml:space="preserve"> E757</f>
        <v>Closing RCV (CPIH inflated RCV) - DMMY - real</v>
      </c>
      <c r="F822" s="196">
        <f t="shared" si="524"/>
        <v>0</v>
      </c>
      <c r="G822" s="196" t="str">
        <f t="shared" si="524"/>
        <v>£m</v>
      </c>
      <c r="H822" s="196">
        <f t="shared" si="524"/>
        <v>0</v>
      </c>
      <c r="I822" s="196">
        <f t="shared" si="524"/>
        <v>0</v>
      </c>
      <c r="J822" s="196">
        <f t="shared" si="524"/>
        <v>0</v>
      </c>
      <c r="K822" s="196">
        <f t="shared" si="524"/>
        <v>0</v>
      </c>
      <c r="L822" s="196">
        <f t="shared" si="524"/>
        <v>0</v>
      </c>
      <c r="M822" s="196">
        <f t="shared" si="524"/>
        <v>5.0000000000000001E-9</v>
      </c>
      <c r="N822" s="196">
        <f t="shared" si="524"/>
        <v>4.9999999999999976E-9</v>
      </c>
      <c r="O822" s="196">
        <f t="shared" si="524"/>
        <v>5.0000000000000001E-9</v>
      </c>
      <c r="P822" s="196">
        <f t="shared" si="524"/>
        <v>5.0000000000000059E-9</v>
      </c>
      <c r="Q822" s="196">
        <f t="shared" si="524"/>
        <v>5.0000000000000042E-9</v>
      </c>
    </row>
    <row r="823" spans="1:17" hidden="1" outlineLevel="2">
      <c r="D823" s="83" t="s">
        <v>565</v>
      </c>
      <c r="E823" s="84" t="str">
        <f t="shared" ref="E823:Q823" si="525" xml:space="preserve"> E796</f>
        <v>Closing RCV (Post 2020 investment RCV) - DMMY - real</v>
      </c>
      <c r="F823" s="84">
        <f t="shared" si="525"/>
        <v>0</v>
      </c>
      <c r="G823" s="84" t="str">
        <f t="shared" si="525"/>
        <v>£m</v>
      </c>
      <c r="H823" s="84">
        <f t="shared" si="525"/>
        <v>0</v>
      </c>
      <c r="I823" s="84">
        <f t="shared" si="525"/>
        <v>0</v>
      </c>
      <c r="J823" s="84">
        <f t="shared" si="525"/>
        <v>0</v>
      </c>
      <c r="K823" s="84">
        <f t="shared" si="525"/>
        <v>0</v>
      </c>
      <c r="L823" s="84">
        <f t="shared" si="525"/>
        <v>0</v>
      </c>
      <c r="M823" s="84">
        <f t="shared" si="525"/>
        <v>10.066293404362392</v>
      </c>
      <c r="N823" s="84">
        <f t="shared" si="525"/>
        <v>16.024466075342243</v>
      </c>
      <c r="O823" s="84">
        <f t="shared" si="525"/>
        <v>22.901849247276903</v>
      </c>
      <c r="P823" s="84">
        <f t="shared" si="525"/>
        <v>40.160290502028786</v>
      </c>
      <c r="Q823" s="84">
        <f t="shared" si="525"/>
        <v>59.975468092456076</v>
      </c>
    </row>
    <row r="824" spans="1:17" hidden="1" outlineLevel="2">
      <c r="E824" s="212" t="s">
        <v>760</v>
      </c>
      <c r="F824" s="212"/>
      <c r="G824" s="212" t="s">
        <v>170</v>
      </c>
      <c r="H824" s="212"/>
      <c r="I824" s="212"/>
      <c r="J824" s="212">
        <f t="shared" ref="J824" si="526" xml:space="preserve"> SUM(J821:J823)</f>
        <v>0</v>
      </c>
      <c r="K824" s="212">
        <f t="shared" ref="K824:Q824" si="527" xml:space="preserve"> SUM(K821:K823)</f>
        <v>0</v>
      </c>
      <c r="L824" s="212">
        <f t="shared" si="527"/>
        <v>0</v>
      </c>
      <c r="M824" s="212">
        <f t="shared" si="527"/>
        <v>10.066293414384084</v>
      </c>
      <c r="N824" s="212">
        <f t="shared" si="527"/>
        <v>16.024466085410928</v>
      </c>
      <c r="O824" s="212">
        <f t="shared" si="527"/>
        <v>22.901849257398982</v>
      </c>
      <c r="P824" s="212">
        <f t="shared" si="527"/>
        <v>40.160290512206046</v>
      </c>
      <c r="Q824" s="212">
        <f t="shared" si="527"/>
        <v>59.975468102689113</v>
      </c>
    </row>
    <row r="825" spans="1:17" s="149" customFormat="1" hidden="1" outlineLevel="2">
      <c r="A825" s="144"/>
      <c r="B825" s="145"/>
      <c r="C825" s="146"/>
      <c r="D825" s="147"/>
      <c r="E825" s="148"/>
      <c r="G825" s="150"/>
    </row>
    <row r="826" spans="1:17" hidden="1" outlineLevel="2">
      <c r="E826" s="84" t="str">
        <f t="shared" ref="E826:Q826" si="528" xml:space="preserve"> E819</f>
        <v>Total: Opening RCV - DMMY - real</v>
      </c>
      <c r="F826" s="84">
        <f t="shared" si="528"/>
        <v>0</v>
      </c>
      <c r="G826" s="84" t="str">
        <f t="shared" si="528"/>
        <v>£m</v>
      </c>
      <c r="H826" s="84">
        <f t="shared" si="528"/>
        <v>0</v>
      </c>
      <c r="I826" s="84">
        <f t="shared" si="528"/>
        <v>0</v>
      </c>
      <c r="J826" s="84">
        <f t="shared" si="528"/>
        <v>0</v>
      </c>
      <c r="K826" s="84">
        <f t="shared" si="528"/>
        <v>0</v>
      </c>
      <c r="L826" s="84">
        <f t="shared" si="528"/>
        <v>0</v>
      </c>
      <c r="M826" s="84">
        <f t="shared" si="528"/>
        <v>1.0021692022970412E-8</v>
      </c>
      <c r="N826" s="84">
        <f t="shared" si="528"/>
        <v>10.066293414431087</v>
      </c>
      <c r="O826" s="84">
        <f t="shared" si="528"/>
        <v>16.024466085464297</v>
      </c>
      <c r="P826" s="84">
        <f t="shared" si="528"/>
        <v>22.901849257454128</v>
      </c>
      <c r="Q826" s="84">
        <f t="shared" si="528"/>
        <v>40.160290512261838</v>
      </c>
    </row>
    <row r="827" spans="1:17" hidden="1" outlineLevel="2">
      <c r="E827" s="84" t="str">
        <f t="shared" ref="E827:Q827" si="529" xml:space="preserve"> E824</f>
        <v>Total: Closing RCV - DMMY - real</v>
      </c>
      <c r="F827" s="84">
        <f t="shared" si="529"/>
        <v>0</v>
      </c>
      <c r="G827" s="84" t="str">
        <f t="shared" si="529"/>
        <v>£m</v>
      </c>
      <c r="H827" s="84">
        <f t="shared" si="529"/>
        <v>0</v>
      </c>
      <c r="I827" s="84">
        <f t="shared" si="529"/>
        <v>0</v>
      </c>
      <c r="J827" s="84">
        <f t="shared" si="529"/>
        <v>0</v>
      </c>
      <c r="K827" s="84">
        <f t="shared" si="529"/>
        <v>0</v>
      </c>
      <c r="L827" s="84">
        <f t="shared" si="529"/>
        <v>0</v>
      </c>
      <c r="M827" s="84">
        <f t="shared" si="529"/>
        <v>10.066293414384084</v>
      </c>
      <c r="N827" s="84">
        <f t="shared" si="529"/>
        <v>16.024466085410928</v>
      </c>
      <c r="O827" s="84">
        <f t="shared" si="529"/>
        <v>22.901849257398982</v>
      </c>
      <c r="P827" s="84">
        <f t="shared" si="529"/>
        <v>40.160290512206046</v>
      </c>
      <c r="Q827" s="84">
        <f t="shared" si="529"/>
        <v>59.975468102689113</v>
      </c>
    </row>
    <row r="828" spans="1:17" hidden="1" outlineLevel="2">
      <c r="E828" s="212" t="s">
        <v>761</v>
      </c>
      <c r="F828" s="212"/>
      <c r="G828" s="212" t="s">
        <v>170</v>
      </c>
      <c r="H828" s="212"/>
      <c r="I828" s="212"/>
      <c r="J828" s="212">
        <f t="shared" ref="J828:Q828" si="530" xml:space="preserve"> AVERAGE(J826:J827)</f>
        <v>0</v>
      </c>
      <c r="K828" s="212">
        <f t="shared" si="530"/>
        <v>0</v>
      </c>
      <c r="L828" s="212">
        <f t="shared" si="530"/>
        <v>0</v>
      </c>
      <c r="M828" s="212">
        <f t="shared" si="530"/>
        <v>5.0331467122028881</v>
      </c>
      <c r="N828" s="212">
        <f t="shared" si="530"/>
        <v>13.045379749921008</v>
      </c>
      <c r="O828" s="212">
        <f t="shared" si="530"/>
        <v>19.463157671431638</v>
      </c>
      <c r="P828" s="212">
        <f t="shared" si="530"/>
        <v>31.531069884830089</v>
      </c>
      <c r="Q828" s="212">
        <f t="shared" si="530"/>
        <v>50.067879307475479</v>
      </c>
    </row>
    <row r="829" spans="1:17" hidden="1" outlineLevel="2">
      <c r="F829" s="84"/>
      <c r="G829" s="84"/>
      <c r="H829" s="84"/>
      <c r="I829" s="84"/>
      <c r="J829" s="84"/>
      <c r="K829" s="84"/>
      <c r="L829" s="84"/>
      <c r="M829" s="84"/>
      <c r="N829" s="84"/>
      <c r="O829" s="84"/>
      <c r="P829" s="84"/>
      <c r="Q829" s="84"/>
    </row>
    <row r="830" spans="1:17" hidden="1" outlineLevel="2">
      <c r="C830" s="86" t="s">
        <v>372</v>
      </c>
      <c r="F830" s="84"/>
      <c r="G830" s="84"/>
      <c r="H830" s="84"/>
      <c r="I830" s="84"/>
      <c r="J830" s="84"/>
      <c r="K830" s="84"/>
      <c r="L830" s="84"/>
      <c r="M830" s="84"/>
      <c r="N830" s="84"/>
      <c r="O830" s="84"/>
      <c r="P830" s="84"/>
      <c r="Q830" s="84"/>
    </row>
    <row r="831" spans="1:17" s="188" customFormat="1" hidden="1" outlineLevel="2">
      <c r="A831" s="184"/>
      <c r="B831" s="219"/>
      <c r="C831" s="186"/>
      <c r="D831" s="187"/>
      <c r="E831" s="182" t="str">
        <f xml:space="preserve"> Inp!E$194</f>
        <v>RCV balance - DMMY BEG - nominal</v>
      </c>
      <c r="F831" s="182">
        <f xml:space="preserve"> Inp!F$194</f>
        <v>0</v>
      </c>
      <c r="G831" s="182" t="str">
        <f xml:space="preserve"> Inp!G$194</f>
        <v>£m</v>
      </c>
      <c r="H831" s="182">
        <f xml:space="preserve"> Inp!H$194</f>
        <v>0</v>
      </c>
      <c r="I831" s="182">
        <f xml:space="preserve"> Inp!I$194</f>
        <v>0</v>
      </c>
      <c r="J831" s="182">
        <f xml:space="preserve"> Inp!J$194</f>
        <v>0</v>
      </c>
      <c r="K831" s="182">
        <f xml:space="preserve"> Inp!K$194</f>
        <v>0</v>
      </c>
      <c r="L831" s="182">
        <f xml:space="preserve"> Inp!L$194</f>
        <v>0</v>
      </c>
      <c r="M831" s="182">
        <f xml:space="preserve"> Inp!M$194</f>
        <v>1.0416029201511199E-8</v>
      </c>
      <c r="N831" s="182">
        <f xml:space="preserve"> Inp!N$194</f>
        <v>10.6930379357148</v>
      </c>
      <c r="O831" s="182">
        <f xml:space="preserve"> Inp!O$194</f>
        <v>17.363334729654198</v>
      </c>
      <c r="P831" s="182">
        <f xml:space="preserve"> Inp!P$194</f>
        <v>25.330283016515999</v>
      </c>
      <c r="Q831" s="182">
        <f xml:space="preserve"> Inp!Q$194</f>
        <v>45.351544106545099</v>
      </c>
    </row>
    <row r="832" spans="1:17" s="188" customFormat="1" hidden="1" outlineLevel="2">
      <c r="A832" s="184"/>
      <c r="B832" s="219"/>
      <c r="C832" s="186"/>
      <c r="D832" s="187"/>
      <c r="E832" s="182" t="str">
        <f xml:space="preserve"> Inp!E$195</f>
        <v>Indexation on RCV balance BEG - DMMY - nominal</v>
      </c>
      <c r="F832" s="182">
        <f xml:space="preserve"> Inp!F$195</f>
        <v>0</v>
      </c>
      <c r="G832" s="182" t="str">
        <f xml:space="preserve"> Inp!G$195</f>
        <v>£m</v>
      </c>
      <c r="H832" s="182">
        <f xml:space="preserve"> Inp!H$195</f>
        <v>0</v>
      </c>
      <c r="I832" s="182">
        <f xml:space="preserve"> Inp!I$195</f>
        <v>0</v>
      </c>
      <c r="J832" s="182">
        <f xml:space="preserve"> Inp!J$195</f>
        <v>0</v>
      </c>
      <c r="K832" s="182">
        <f xml:space="preserve"> Inp!K$195</f>
        <v>0</v>
      </c>
      <c r="L832" s="182">
        <f xml:space="preserve"> Inp!L$195</f>
        <v>0</v>
      </c>
      <c r="M832" s="297">
        <f xml:space="preserve"> Inp!M$195</f>
        <v>2.2963038442394501E-10</v>
      </c>
      <c r="N832" s="297">
        <f xml:space="preserve"> Inp!N$195</f>
        <v>0.21430968573315901</v>
      </c>
      <c r="O832" s="297">
        <f xml:space="preserve"> Inp!O$195</f>
        <v>0.360310927573046</v>
      </c>
      <c r="P832" s="297">
        <f xml:space="preserve"> Inp!P$195</f>
        <v>0.53193594340916805</v>
      </c>
      <c r="Q832" s="297">
        <f xml:space="preserve"> Inp!Q$195</f>
        <v>0.95238242630182601</v>
      </c>
    </row>
    <row r="833" spans="1:17" s="188" customFormat="1" hidden="1" outlineLevel="2">
      <c r="A833" s="184"/>
      <c r="B833" s="217"/>
      <c r="C833" s="186"/>
      <c r="D833" s="187"/>
      <c r="E833" s="182" t="str">
        <f>Index!E$85</f>
        <v>CPIH index (PR19FD) - FYA - inflate from FYA 2017-18</v>
      </c>
      <c r="F833" s="182">
        <f>Index!F$85</f>
        <v>0</v>
      </c>
      <c r="G833" s="182" t="str">
        <f>Index!G$85</f>
        <v>Factor</v>
      </c>
      <c r="H833" s="182">
        <f>Index!H$85</f>
        <v>0</v>
      </c>
      <c r="I833" s="182">
        <f>Index!I$85</f>
        <v>0</v>
      </c>
      <c r="J833" s="182">
        <f>Index!J$85</f>
        <v>1</v>
      </c>
      <c r="K833" s="182">
        <f>Index!K$85</f>
        <v>1.0212697905005599</v>
      </c>
      <c r="L833" s="182">
        <f>Index!L$85</f>
        <v>1.0416029201511179</v>
      </c>
      <c r="M833" s="182">
        <f>Index!M$85</f>
        <v>1.0622616980779827</v>
      </c>
      <c r="N833" s="182">
        <f>Index!N$85</f>
        <v>1.0835515290872799</v>
      </c>
      <c r="O833" s="182">
        <f>Index!O$85</f>
        <v>1.1060365794841869</v>
      </c>
      <c r="P833" s="182">
        <f>Index!P$85</f>
        <v>1.1292633476533553</v>
      </c>
      <c r="Q833" s="182">
        <f>Index!Q$85</f>
        <v>1.1529778779540774</v>
      </c>
    </row>
    <row r="834" spans="1:17" s="241" customFormat="1" hidden="1" outlineLevel="2">
      <c r="A834" s="238"/>
      <c r="B834" s="221"/>
      <c r="C834" s="239"/>
      <c r="D834" s="240"/>
      <c r="E834" s="197" t="s">
        <v>762</v>
      </c>
      <c r="F834" s="197"/>
      <c r="G834" s="197" t="s">
        <v>170</v>
      </c>
      <c r="H834" s="197"/>
      <c r="I834" s="197"/>
      <c r="J834" s="197">
        <f t="shared" ref="J834:Q834" si="531" xml:space="preserve"> J831 / J833</f>
        <v>0</v>
      </c>
      <c r="K834" s="197">
        <f t="shared" si="531"/>
        <v>0</v>
      </c>
      <c r="L834" s="197">
        <f t="shared" si="531"/>
        <v>0</v>
      </c>
      <c r="M834" s="197">
        <f t="shared" si="531"/>
        <v>9.805520824442396E-9</v>
      </c>
      <c r="N834" s="197">
        <f t="shared" si="531"/>
        <v>9.868508925202649</v>
      </c>
      <c r="O834" s="197">
        <f t="shared" si="531"/>
        <v>15.698698444270073</v>
      </c>
      <c r="P834" s="197">
        <f t="shared" si="531"/>
        <v>22.430802406854983</v>
      </c>
      <c r="Q834" s="197">
        <f t="shared" si="531"/>
        <v>39.334270824883454</v>
      </c>
    </row>
    <row r="835" spans="1:17" s="225" customFormat="1" hidden="1" outlineLevel="2">
      <c r="A835" s="220"/>
      <c r="B835" s="221"/>
      <c r="C835" s="222"/>
      <c r="D835" s="223"/>
      <c r="E835" s="224" t="s">
        <v>763</v>
      </c>
      <c r="F835" s="224"/>
      <c r="G835" s="224" t="s">
        <v>170</v>
      </c>
      <c r="H835" s="224"/>
      <c r="I835" s="224"/>
      <c r="J835" s="224">
        <f xml:space="preserve"> J832 / J833</f>
        <v>0</v>
      </c>
      <c r="K835" s="224">
        <f t="shared" ref="K835:Q835" si="532" xml:space="preserve"> K832 / K833</f>
        <v>0</v>
      </c>
      <c r="L835" s="224">
        <f t="shared" si="532"/>
        <v>0</v>
      </c>
      <c r="M835" s="224">
        <f t="shared" si="532"/>
        <v>2.1617119852803674E-10</v>
      </c>
      <c r="N835" s="224">
        <f t="shared" si="532"/>
        <v>0.19778448922838113</v>
      </c>
      <c r="O835" s="224">
        <f t="shared" si="532"/>
        <v>0.32576764119418294</v>
      </c>
      <c r="P835" s="224">
        <f t="shared" si="532"/>
        <v>0.47104685059915175</v>
      </c>
      <c r="Q835" s="224">
        <f t="shared" si="532"/>
        <v>0.8260196873783896</v>
      </c>
    </row>
    <row r="836" spans="1:17" s="225" customFormat="1" hidden="1" outlineLevel="2">
      <c r="A836" s="220"/>
      <c r="B836" s="221"/>
      <c r="C836" s="222"/>
      <c r="D836" s="223"/>
      <c r="E836" s="224" t="str">
        <f t="shared" ref="E836:Q836" si="533" xml:space="preserve"> E744</f>
        <v>Indexation on RCV - CPI(H) other adjustments balance - DMMY - real</v>
      </c>
      <c r="F836" s="224">
        <f t="shared" si="533"/>
        <v>0</v>
      </c>
      <c r="G836" s="224" t="str">
        <f t="shared" si="533"/>
        <v>£m</v>
      </c>
      <c r="H836" s="224">
        <f t="shared" si="533"/>
        <v>0</v>
      </c>
      <c r="I836" s="224">
        <f t="shared" si="533"/>
        <v>0</v>
      </c>
      <c r="J836" s="224">
        <f t="shared" si="533"/>
        <v>0</v>
      </c>
      <c r="K836" s="224">
        <f t="shared" si="533"/>
        <v>0</v>
      </c>
      <c r="L836" s="224">
        <f t="shared" si="533"/>
        <v>0</v>
      </c>
      <c r="M836" s="224">
        <f t="shared" si="533"/>
        <v>0</v>
      </c>
      <c r="N836" s="224">
        <f t="shared" si="533"/>
        <v>0</v>
      </c>
      <c r="O836" s="224">
        <f t="shared" si="533"/>
        <v>0</v>
      </c>
      <c r="P836" s="224">
        <f t="shared" si="533"/>
        <v>0</v>
      </c>
      <c r="Q836" s="224">
        <f t="shared" si="533"/>
        <v>0</v>
      </c>
    </row>
    <row r="837" spans="1:17" s="496" customFormat="1" hidden="1" outlineLevel="2">
      <c r="A837" s="144"/>
      <c r="B837" s="145"/>
      <c r="C837" s="146"/>
      <c r="D837" s="147"/>
      <c r="E837" s="495" t="s">
        <v>764</v>
      </c>
      <c r="F837" s="495"/>
      <c r="G837" s="495" t="s">
        <v>170</v>
      </c>
      <c r="H837" s="495"/>
      <c r="I837" s="495"/>
      <c r="J837" s="495">
        <f t="shared" ref="J837:Q837" si="534" xml:space="preserve"> SUM(J834:J836)</f>
        <v>0</v>
      </c>
      <c r="K837" s="495">
        <f t="shared" si="534"/>
        <v>0</v>
      </c>
      <c r="L837" s="495">
        <f t="shared" si="534"/>
        <v>0</v>
      </c>
      <c r="M837" s="495">
        <f t="shared" si="534"/>
        <v>1.0021692022970433E-8</v>
      </c>
      <c r="N837" s="495">
        <f t="shared" si="534"/>
        <v>10.06629341443103</v>
      </c>
      <c r="O837" s="495">
        <f t="shared" si="534"/>
        <v>16.024466085464255</v>
      </c>
      <c r="P837" s="495">
        <f t="shared" si="534"/>
        <v>22.901849257454135</v>
      </c>
      <c r="Q837" s="495">
        <f t="shared" si="534"/>
        <v>40.160290512261845</v>
      </c>
    </row>
    <row r="838" spans="1:17" s="241" customFormat="1" hidden="1" outlineLevel="2">
      <c r="A838" s="238"/>
      <c r="B838" s="242"/>
      <c r="C838" s="239"/>
      <c r="D838" s="240"/>
      <c r="E838" s="197"/>
      <c r="F838" s="197"/>
      <c r="G838" s="197"/>
      <c r="H838" s="197"/>
      <c r="I838" s="197"/>
      <c r="J838" s="197"/>
      <c r="K838" s="197"/>
      <c r="L838" s="197"/>
      <c r="M838" s="197"/>
      <c r="N838" s="197"/>
      <c r="O838" s="197"/>
      <c r="P838" s="197"/>
      <c r="Q838" s="197"/>
    </row>
    <row r="839" spans="1:17" hidden="1" outlineLevel="2">
      <c r="E839" s="84" t="str">
        <f t="shared" ref="E839:Q839" si="535" xml:space="preserve"> E819</f>
        <v>Total: Opening RCV - DMMY - real</v>
      </c>
      <c r="F839" s="84">
        <f t="shared" si="535"/>
        <v>0</v>
      </c>
      <c r="G839" s="84" t="str">
        <f t="shared" si="535"/>
        <v>£m</v>
      </c>
      <c r="H839" s="84">
        <f t="shared" si="535"/>
        <v>0</v>
      </c>
      <c r="I839" s="84">
        <f t="shared" si="535"/>
        <v>0</v>
      </c>
      <c r="J839" s="84">
        <f t="shared" si="535"/>
        <v>0</v>
      </c>
      <c r="K839" s="84">
        <f t="shared" si="535"/>
        <v>0</v>
      </c>
      <c r="L839" s="84">
        <f t="shared" si="535"/>
        <v>0</v>
      </c>
      <c r="M839" s="84">
        <f t="shared" si="535"/>
        <v>1.0021692022970412E-8</v>
      </c>
      <c r="N839" s="84">
        <f t="shared" si="535"/>
        <v>10.066293414431087</v>
      </c>
      <c r="O839" s="84">
        <f t="shared" si="535"/>
        <v>16.024466085464297</v>
      </c>
      <c r="P839" s="84">
        <f t="shared" si="535"/>
        <v>22.901849257454128</v>
      </c>
      <c r="Q839" s="84">
        <f t="shared" si="535"/>
        <v>40.160290512261838</v>
      </c>
    </row>
    <row r="840" spans="1:17" s="241" customFormat="1" hidden="1" outlineLevel="2">
      <c r="A840" s="238"/>
      <c r="B840" s="221"/>
      <c r="C840" s="239"/>
      <c r="D840" s="240"/>
      <c r="E840" s="197" t="str">
        <f t="shared" ref="E840:Q840" si="536" xml:space="preserve"> E837</f>
        <v>Total: DMMY BEG - real</v>
      </c>
      <c r="F840" s="197">
        <f t="shared" si="536"/>
        <v>0</v>
      </c>
      <c r="G840" s="197" t="str">
        <f t="shared" si="536"/>
        <v>£m</v>
      </c>
      <c r="H840" s="197">
        <f t="shared" si="536"/>
        <v>0</v>
      </c>
      <c r="I840" s="197">
        <f t="shared" si="536"/>
        <v>0</v>
      </c>
      <c r="J840" s="197">
        <f t="shared" si="536"/>
        <v>0</v>
      </c>
      <c r="K840" s="197">
        <f t="shared" si="536"/>
        <v>0</v>
      </c>
      <c r="L840" s="197">
        <f t="shared" si="536"/>
        <v>0</v>
      </c>
      <c r="M840" s="197">
        <f t="shared" si="536"/>
        <v>1.0021692022970433E-8</v>
      </c>
      <c r="N840" s="197">
        <f t="shared" si="536"/>
        <v>10.06629341443103</v>
      </c>
      <c r="O840" s="197">
        <f t="shared" si="536"/>
        <v>16.024466085464255</v>
      </c>
      <c r="P840" s="197">
        <f t="shared" si="536"/>
        <v>22.901849257454135</v>
      </c>
      <c r="Q840" s="197">
        <f t="shared" si="536"/>
        <v>40.160290512261845</v>
      </c>
    </row>
    <row r="841" spans="1:17" s="225" customFormat="1" hidden="1" outlineLevel="2">
      <c r="A841" s="220"/>
      <c r="B841" s="221"/>
      <c r="C841" s="222"/>
      <c r="D841" s="223"/>
      <c r="E841" s="224" t="s">
        <v>765</v>
      </c>
      <c r="G841" s="225" t="s">
        <v>570</v>
      </c>
      <c r="H841" s="248">
        <f xml:space="preserve"> SUM(J841:Q841)</f>
        <v>0</v>
      </c>
      <c r="I841" s="197"/>
      <c r="J841" s="225">
        <f t="shared" ref="J841:Q841" si="537" xml:space="preserve"> IF(ROUND(J839,3) = ROUND(J840,3), 0, 1)</f>
        <v>0</v>
      </c>
      <c r="K841" s="225">
        <f t="shared" si="537"/>
        <v>0</v>
      </c>
      <c r="L841" s="225">
        <f t="shared" si="537"/>
        <v>0</v>
      </c>
      <c r="M841" s="225">
        <f t="shared" si="537"/>
        <v>0</v>
      </c>
      <c r="N841" s="225">
        <f t="shared" si="537"/>
        <v>0</v>
      </c>
      <c r="O841" s="225">
        <f t="shared" si="537"/>
        <v>0</v>
      </c>
      <c r="P841" s="225">
        <f t="shared" si="537"/>
        <v>0</v>
      </c>
      <c r="Q841" s="225">
        <f t="shared" si="537"/>
        <v>0</v>
      </c>
    </row>
    <row r="842" spans="1:17" s="193" customFormat="1" hidden="1" outlineLevel="2">
      <c r="A842" s="189"/>
      <c r="B842" s="309"/>
      <c r="C842" s="191"/>
      <c r="D842" s="192"/>
      <c r="E842" s="196"/>
      <c r="M842" s="497"/>
      <c r="N842" s="497"/>
      <c r="O842" s="497"/>
      <c r="P842" s="497"/>
      <c r="Q842" s="497"/>
    </row>
    <row r="843" spans="1:17" hidden="1" outlineLevel="2">
      <c r="C843" s="86" t="s">
        <v>372</v>
      </c>
      <c r="F843" s="84"/>
      <c r="G843" s="84"/>
      <c r="H843" s="84"/>
      <c r="I843" s="84"/>
      <c r="J843" s="84"/>
      <c r="K843" s="84"/>
      <c r="L843" s="84"/>
      <c r="M843" s="84"/>
      <c r="N843" s="84"/>
      <c r="O843" s="84"/>
      <c r="P843" s="84"/>
      <c r="Q843" s="84"/>
    </row>
    <row r="844" spans="1:17" hidden="1" outlineLevel="2">
      <c r="E844" s="84" t="str">
        <f t="shared" ref="E844:Q844" si="538" xml:space="preserve"> E824</f>
        <v>Total: Closing RCV - DMMY - real</v>
      </c>
      <c r="F844" s="84">
        <f t="shared" si="538"/>
        <v>0</v>
      </c>
      <c r="G844" s="84" t="str">
        <f t="shared" si="538"/>
        <v>£m</v>
      </c>
      <c r="H844" s="84">
        <f t="shared" si="538"/>
        <v>0</v>
      </c>
      <c r="I844" s="84">
        <f t="shared" si="538"/>
        <v>0</v>
      </c>
      <c r="J844" s="84">
        <f t="shared" si="538"/>
        <v>0</v>
      </c>
      <c r="K844" s="84">
        <f t="shared" si="538"/>
        <v>0</v>
      </c>
      <c r="L844" s="84">
        <f t="shared" si="538"/>
        <v>0</v>
      </c>
      <c r="M844" s="84">
        <f t="shared" si="538"/>
        <v>10.066293414384084</v>
      </c>
      <c r="N844" s="84">
        <f t="shared" si="538"/>
        <v>16.024466085410928</v>
      </c>
      <c r="O844" s="84">
        <f t="shared" si="538"/>
        <v>22.901849257398982</v>
      </c>
      <c r="P844" s="84">
        <f t="shared" si="538"/>
        <v>40.160290512206046</v>
      </c>
      <c r="Q844" s="84">
        <f t="shared" si="538"/>
        <v>59.975468102689113</v>
      </c>
    </row>
    <row r="845" spans="1:17" s="188" customFormat="1" hidden="1" outlineLevel="2">
      <c r="A845" s="184"/>
      <c r="B845" s="219"/>
      <c r="C845" s="186"/>
      <c r="D845" s="187"/>
      <c r="E845" s="182" t="str">
        <f xml:space="preserve"> Inp!E$196</f>
        <v>RCV balance - DMMY - real</v>
      </c>
      <c r="F845" s="182">
        <f xml:space="preserve"> Inp!F$196</f>
        <v>0</v>
      </c>
      <c r="G845" s="182" t="str">
        <f xml:space="preserve"> Inp!G$196</f>
        <v>£m</v>
      </c>
      <c r="H845" s="182">
        <f xml:space="preserve"> Inp!H$196</f>
        <v>0</v>
      </c>
      <c r="I845" s="182">
        <f xml:space="preserve"> Inp!I$196</f>
        <v>0</v>
      </c>
      <c r="J845" s="182">
        <f xml:space="preserve"> Inp!J$196</f>
        <v>0</v>
      </c>
      <c r="K845" s="182">
        <f xml:space="preserve"> Inp!K$196</f>
        <v>0</v>
      </c>
      <c r="L845" s="182">
        <f xml:space="preserve"> Inp!L$196</f>
        <v>0</v>
      </c>
      <c r="M845" s="182">
        <f xml:space="preserve"> Inp!M$196</f>
        <v>10.0662934143841</v>
      </c>
      <c r="N845" s="182">
        <f xml:space="preserve"> Inp!N$196</f>
        <v>16.0244660854109</v>
      </c>
      <c r="O845" s="182">
        <f xml:space="preserve"> Inp!O$196</f>
        <v>22.901849257399</v>
      </c>
      <c r="P845" s="182">
        <f xml:space="preserve"> Inp!P$196</f>
        <v>40.160290512206103</v>
      </c>
      <c r="Q845" s="182">
        <f xml:space="preserve"> Inp!Q$196</f>
        <v>59.975468102689099</v>
      </c>
    </row>
    <row r="846" spans="1:17" s="241" customFormat="1" hidden="1" outlineLevel="2">
      <c r="A846" s="238"/>
      <c r="B846" s="221"/>
      <c r="C846" s="239"/>
      <c r="D846" s="240"/>
      <c r="E846" s="197" t="str">
        <f t="shared" ref="E846:Q846" si="539" xml:space="preserve"> E744</f>
        <v>Indexation on RCV - CPI(H) other adjustments balance - DMMY - real</v>
      </c>
      <c r="F846" s="197">
        <f t="shared" si="539"/>
        <v>0</v>
      </c>
      <c r="G846" s="197" t="str">
        <f t="shared" si="539"/>
        <v>£m</v>
      </c>
      <c r="H846" s="197">
        <f t="shared" si="539"/>
        <v>0</v>
      </c>
      <c r="I846" s="197">
        <f t="shared" si="539"/>
        <v>0</v>
      </c>
      <c r="J846" s="197">
        <f t="shared" si="539"/>
        <v>0</v>
      </c>
      <c r="K846" s="197">
        <f t="shared" si="539"/>
        <v>0</v>
      </c>
      <c r="L846" s="197">
        <f t="shared" si="539"/>
        <v>0</v>
      </c>
      <c r="M846" s="197">
        <f t="shared" si="539"/>
        <v>0</v>
      </c>
      <c r="N846" s="197">
        <f t="shared" si="539"/>
        <v>0</v>
      </c>
      <c r="O846" s="197">
        <f t="shared" si="539"/>
        <v>0</v>
      </c>
      <c r="P846" s="197">
        <f t="shared" si="539"/>
        <v>0</v>
      </c>
      <c r="Q846" s="197">
        <f t="shared" si="539"/>
        <v>0</v>
      </c>
    </row>
    <row r="847" spans="1:17" s="225" customFormat="1" hidden="1" outlineLevel="2">
      <c r="A847" s="220"/>
      <c r="B847" s="221"/>
      <c r="C847" s="222"/>
      <c r="D847" s="223"/>
      <c r="E847" s="224" t="s">
        <v>765</v>
      </c>
      <c r="G847" s="225" t="s">
        <v>570</v>
      </c>
      <c r="H847" s="248">
        <f xml:space="preserve"> SUM(J847:Q847)</f>
        <v>0</v>
      </c>
      <c r="I847" s="197"/>
      <c r="J847" s="225">
        <f t="shared" ref="J847:Q847" si="540" xml:space="preserve"> IF(ROUND(J844,3) = ROUND((J845 + J846),3), 0, 1)</f>
        <v>0</v>
      </c>
      <c r="K847" s="225">
        <f t="shared" si="540"/>
        <v>0</v>
      </c>
      <c r="L847" s="225">
        <f t="shared" si="540"/>
        <v>0</v>
      </c>
      <c r="M847" s="225">
        <f t="shared" si="540"/>
        <v>0</v>
      </c>
      <c r="N847" s="225">
        <f t="shared" si="540"/>
        <v>0</v>
      </c>
      <c r="O847" s="225">
        <f t="shared" si="540"/>
        <v>0</v>
      </c>
      <c r="P847" s="225">
        <f t="shared" si="540"/>
        <v>0</v>
      </c>
      <c r="Q847" s="225">
        <f t="shared" si="540"/>
        <v>0</v>
      </c>
    </row>
    <row r="848" spans="1:17" hidden="1" outlineLevel="2"/>
    <row r="849" spans="1:17" hidden="1" outlineLevel="2"/>
    <row r="850" spans="1:17" hidden="1" outlineLevel="1"/>
    <row r="851" spans="1:17" hidden="1" outlineLevel="1" collapsed="1">
      <c r="B851" s="85" t="s">
        <v>603</v>
      </c>
    </row>
    <row r="852" spans="1:17" hidden="1" outlineLevel="2"/>
    <row r="853" spans="1:17" s="162" customFormat="1" hidden="1" outlineLevel="2">
      <c r="A853" s="158"/>
      <c r="B853" s="159"/>
      <c r="C853" s="160"/>
      <c r="D853" s="161"/>
      <c r="E853" s="156" t="str">
        <f xml:space="preserve"> Inp!E$201</f>
        <v>Regulatory equity notional (PR19FD)</v>
      </c>
      <c r="F853" s="156">
        <f xml:space="preserve"> Inp!F$201</f>
        <v>0</v>
      </c>
      <c r="G853" s="156" t="str">
        <f xml:space="preserve"> Inp!G$201</f>
        <v>%</v>
      </c>
      <c r="H853" s="156">
        <f xml:space="preserve"> Inp!H$201</f>
        <v>0</v>
      </c>
      <c r="I853" s="156">
        <f xml:space="preserve"> Inp!I$201</f>
        <v>0</v>
      </c>
      <c r="J853" s="250">
        <f xml:space="preserve"> Inp!J$201</f>
        <v>0</v>
      </c>
      <c r="K853" s="250">
        <f xml:space="preserve"> Inp!K$201</f>
        <v>0</v>
      </c>
      <c r="L853" s="250">
        <f xml:space="preserve"> Inp!L$201</f>
        <v>0</v>
      </c>
      <c r="M853" s="250">
        <f xml:space="preserve"> Inp!M$201</f>
        <v>0.4</v>
      </c>
      <c r="N853" s="250">
        <f xml:space="preserve"> Inp!N$201</f>
        <v>0.4</v>
      </c>
      <c r="O853" s="250">
        <f xml:space="preserve"> Inp!O$201</f>
        <v>0.4</v>
      </c>
      <c r="P853" s="250">
        <f xml:space="preserve"> Inp!P$201</f>
        <v>0.4</v>
      </c>
      <c r="Q853" s="250">
        <f xml:space="preserve"> Inp!Q$201</f>
        <v>0.4</v>
      </c>
    </row>
    <row r="854" spans="1:17" hidden="1" outlineLevel="2">
      <c r="B854" s="309"/>
      <c r="E854" s="84" t="str">
        <f t="shared" ref="E854:Q854" si="541" xml:space="preserve"> E828</f>
        <v>Average total RCV - DMMY - real</v>
      </c>
      <c r="F854" s="84">
        <f t="shared" si="541"/>
        <v>0</v>
      </c>
      <c r="G854" s="84" t="str">
        <f t="shared" si="541"/>
        <v>£m</v>
      </c>
      <c r="H854" s="84">
        <f t="shared" si="541"/>
        <v>0</v>
      </c>
      <c r="I854" s="84">
        <f t="shared" si="541"/>
        <v>0</v>
      </c>
      <c r="J854" s="84">
        <f t="shared" si="541"/>
        <v>0</v>
      </c>
      <c r="K854" s="84">
        <f t="shared" si="541"/>
        <v>0</v>
      </c>
      <c r="L854" s="84">
        <f t="shared" si="541"/>
        <v>0</v>
      </c>
      <c r="M854" s="84">
        <f t="shared" si="541"/>
        <v>5.0331467122028881</v>
      </c>
      <c r="N854" s="84">
        <f t="shared" si="541"/>
        <v>13.045379749921008</v>
      </c>
      <c r="O854" s="84">
        <f t="shared" si="541"/>
        <v>19.463157671431638</v>
      </c>
      <c r="P854" s="84">
        <f t="shared" si="541"/>
        <v>31.531069884830089</v>
      </c>
      <c r="Q854" s="84">
        <f t="shared" si="541"/>
        <v>50.067879307475479</v>
      </c>
    </row>
    <row r="855" spans="1:17" hidden="1" outlineLevel="2">
      <c r="B855" s="270"/>
      <c r="E855" s="84" t="s">
        <v>766</v>
      </c>
      <c r="G855" s="70" t="s">
        <v>170</v>
      </c>
      <c r="J855" s="84">
        <f t="shared" ref="J855:Q855" si="542" xml:space="preserve"> J853 * J854</f>
        <v>0</v>
      </c>
      <c r="K855" s="84">
        <f t="shared" si="542"/>
        <v>0</v>
      </c>
      <c r="L855" s="84">
        <f t="shared" si="542"/>
        <v>0</v>
      </c>
      <c r="M855" s="84">
        <f t="shared" si="542"/>
        <v>2.0132586848811553</v>
      </c>
      <c r="N855" s="84">
        <f t="shared" si="542"/>
        <v>5.2181518999684036</v>
      </c>
      <c r="O855" s="84">
        <f t="shared" si="542"/>
        <v>7.7852630685726556</v>
      </c>
      <c r="P855" s="84">
        <f t="shared" si="542"/>
        <v>12.612427953932036</v>
      </c>
      <c r="Q855" s="84">
        <f t="shared" si="542"/>
        <v>20.027151722990194</v>
      </c>
    </row>
    <row r="856" spans="1:17" hidden="1" outlineLevel="1"/>
    <row r="857" spans="1:17" hidden="1" outlineLevel="1" collapsed="1">
      <c r="B857" s="85" t="s">
        <v>605</v>
      </c>
    </row>
    <row r="858" spans="1:17" hidden="1" outlineLevel="2"/>
    <row r="859" spans="1:17" s="162" customFormat="1" hidden="1" outlineLevel="2">
      <c r="A859" s="158"/>
      <c r="B859" s="159"/>
      <c r="C859" s="160"/>
      <c r="D859" s="161"/>
      <c r="E859" s="156" t="str">
        <f xml:space="preserve"> Inp!E$209</f>
        <v>Regulatory equity actual</v>
      </c>
      <c r="F859" s="156">
        <f xml:space="preserve"> Inp!F$209</f>
        <v>0</v>
      </c>
      <c r="G859" s="156" t="str">
        <f xml:space="preserve"> Inp!G$209</f>
        <v>%</v>
      </c>
      <c r="H859" s="156">
        <f xml:space="preserve"> Inp!H$209</f>
        <v>0</v>
      </c>
      <c r="I859" s="156">
        <f xml:space="preserve"> Inp!I$209</f>
        <v>0</v>
      </c>
      <c r="J859" s="250">
        <f xml:space="preserve"> Inp!J$209</f>
        <v>0</v>
      </c>
      <c r="K859" s="250">
        <f xml:space="preserve"> Inp!K$209</f>
        <v>0</v>
      </c>
      <c r="L859" s="250">
        <f xml:space="preserve"> Inp!L$209</f>
        <v>0</v>
      </c>
      <c r="M859" s="250">
        <f xml:space="preserve"> Inp!M$209</f>
        <v>0</v>
      </c>
      <c r="N859" s="250">
        <f xml:space="preserve"> Inp!N$209</f>
        <v>0</v>
      </c>
      <c r="O859" s="250">
        <f xml:space="preserve"> Inp!O$209</f>
        <v>0</v>
      </c>
      <c r="P859" s="250">
        <f xml:space="preserve"> Inp!P$209</f>
        <v>0</v>
      </c>
      <c r="Q859" s="250">
        <f xml:space="preserve"> Inp!Q$209</f>
        <v>0</v>
      </c>
    </row>
    <row r="860" spans="1:17" hidden="1" outlineLevel="2">
      <c r="E860" s="84" t="str">
        <f t="shared" ref="E860:Q860" si="543" xml:space="preserve"> E828</f>
        <v>Average total RCV - DMMY - real</v>
      </c>
      <c r="F860" s="84">
        <f t="shared" si="543"/>
        <v>0</v>
      </c>
      <c r="G860" s="84" t="str">
        <f t="shared" si="543"/>
        <v>£m</v>
      </c>
      <c r="H860" s="84">
        <f t="shared" si="543"/>
        <v>0</v>
      </c>
      <c r="I860" s="84">
        <f t="shared" si="543"/>
        <v>0</v>
      </c>
      <c r="J860" s="84">
        <f t="shared" si="543"/>
        <v>0</v>
      </c>
      <c r="K860" s="84">
        <f t="shared" si="543"/>
        <v>0</v>
      </c>
      <c r="L860" s="84">
        <f t="shared" si="543"/>
        <v>0</v>
      </c>
      <c r="M860" s="84">
        <f t="shared" si="543"/>
        <v>5.0331467122028881</v>
      </c>
      <c r="N860" s="84">
        <f t="shared" si="543"/>
        <v>13.045379749921008</v>
      </c>
      <c r="O860" s="84">
        <f t="shared" si="543"/>
        <v>19.463157671431638</v>
      </c>
      <c r="P860" s="84">
        <f t="shared" si="543"/>
        <v>31.531069884830089</v>
      </c>
      <c r="Q860" s="84">
        <f t="shared" si="543"/>
        <v>50.067879307475479</v>
      </c>
    </row>
    <row r="861" spans="1:17" hidden="1" outlineLevel="2">
      <c r="E861" s="84" t="s">
        <v>767</v>
      </c>
      <c r="G861" s="70" t="s">
        <v>170</v>
      </c>
      <c r="J861" s="84">
        <f t="shared" ref="J861:Q861" si="544" xml:space="preserve"> J859 * J860</f>
        <v>0</v>
      </c>
      <c r="K861" s="84">
        <f t="shared" si="544"/>
        <v>0</v>
      </c>
      <c r="L861" s="84">
        <f t="shared" si="544"/>
        <v>0</v>
      </c>
      <c r="M861" s="84">
        <f t="shared" si="544"/>
        <v>0</v>
      </c>
      <c r="N861" s="84">
        <f t="shared" si="544"/>
        <v>0</v>
      </c>
      <c r="O861" s="84">
        <f t="shared" si="544"/>
        <v>0</v>
      </c>
      <c r="P861" s="84">
        <f t="shared" si="544"/>
        <v>0</v>
      </c>
      <c r="Q861" s="84">
        <f t="shared" si="544"/>
        <v>0</v>
      </c>
    </row>
    <row r="862" spans="1:17" hidden="1" outlineLevel="1">
      <c r="J862" s="84"/>
      <c r="K862" s="84"/>
      <c r="L862" s="84"/>
      <c r="M862" s="84"/>
      <c r="N862" s="84"/>
      <c r="O862" s="84"/>
      <c r="P862" s="84"/>
      <c r="Q862" s="84"/>
    </row>
    <row r="863" spans="1:17" hidden="1" outlineLevel="1">
      <c r="J863" s="84"/>
      <c r="K863" s="84"/>
      <c r="L863" s="84"/>
      <c r="M863" s="84"/>
      <c r="N863" s="84"/>
      <c r="O863" s="84"/>
      <c r="P863" s="84"/>
      <c r="Q863" s="84"/>
    </row>
    <row r="864" spans="1:17"/>
    <row r="865" spans="1:20" collapsed="1">
      <c r="A865" s="33" t="s">
        <v>768</v>
      </c>
      <c r="B865" s="33"/>
      <c r="C865" s="33"/>
      <c r="D865" s="33"/>
      <c r="E865" s="33"/>
      <c r="F865" s="33"/>
      <c r="G865" s="33"/>
      <c r="H865" s="33"/>
      <c r="I865" s="33"/>
      <c r="J865" s="33"/>
      <c r="K865" s="33"/>
      <c r="L865" s="33"/>
      <c r="M865" s="33"/>
      <c r="N865" s="33"/>
      <c r="O865" s="33"/>
      <c r="P865" s="33"/>
      <c r="Q865" s="33"/>
      <c r="R865" s="33"/>
      <c r="S865" s="33"/>
      <c r="T865" s="33"/>
    </row>
    <row r="866" spans="1:20" hidden="1" outlineLevel="1"/>
    <row r="867" spans="1:20" hidden="1" outlineLevel="1">
      <c r="E867" s="84" t="str">
        <f t="shared" ref="E867:Q867" si="545" xml:space="preserve"> E$169</f>
        <v>Notional regulated equity - WR - real</v>
      </c>
      <c r="F867" s="84">
        <f t="shared" si="545"/>
        <v>0</v>
      </c>
      <c r="G867" s="84" t="str">
        <f t="shared" si="545"/>
        <v>£m</v>
      </c>
      <c r="H867" s="84">
        <f t="shared" si="545"/>
        <v>0</v>
      </c>
      <c r="I867" s="84">
        <f t="shared" si="545"/>
        <v>0</v>
      </c>
      <c r="J867" s="84">
        <f t="shared" si="545"/>
        <v>0</v>
      </c>
      <c r="K867" s="84">
        <f t="shared" si="545"/>
        <v>0</v>
      </c>
      <c r="L867" s="84">
        <f t="shared" si="545"/>
        <v>0</v>
      </c>
      <c r="M867" s="84">
        <f t="shared" si="545"/>
        <v>2.1549820502267787</v>
      </c>
      <c r="N867" s="84">
        <f t="shared" si="545"/>
        <v>2.5632936162354385</v>
      </c>
      <c r="O867" s="84">
        <f t="shared" si="545"/>
        <v>2.5775248797669406</v>
      </c>
      <c r="P867" s="84">
        <f t="shared" si="545"/>
        <v>2.8144822572253223</v>
      </c>
      <c r="Q867" s="84">
        <f t="shared" si="545"/>
        <v>3.2996623747229727</v>
      </c>
    </row>
    <row r="868" spans="1:20" hidden="1" outlineLevel="1">
      <c r="E868" s="84" t="str">
        <f t="shared" ref="E868:Q868" si="546" xml:space="preserve"> E$340</f>
        <v>Notional regulated equity - WN - real</v>
      </c>
      <c r="F868" s="84">
        <f t="shared" si="546"/>
        <v>0</v>
      </c>
      <c r="G868" s="84" t="str">
        <f t="shared" si="546"/>
        <v>£m</v>
      </c>
      <c r="H868" s="84">
        <f t="shared" si="546"/>
        <v>0</v>
      </c>
      <c r="I868" s="84">
        <f t="shared" si="546"/>
        <v>0</v>
      </c>
      <c r="J868" s="84">
        <f t="shared" si="546"/>
        <v>0</v>
      </c>
      <c r="K868" s="84">
        <f t="shared" si="546"/>
        <v>0</v>
      </c>
      <c r="L868" s="84">
        <f t="shared" si="546"/>
        <v>0</v>
      </c>
      <c r="M868" s="84">
        <f t="shared" si="546"/>
        <v>57.040520966889702</v>
      </c>
      <c r="N868" s="84">
        <f t="shared" si="546"/>
        <v>58.151133123655079</v>
      </c>
      <c r="O868" s="84">
        <f t="shared" si="546"/>
        <v>59.365028237189591</v>
      </c>
      <c r="P868" s="84">
        <f t="shared" si="546"/>
        <v>60.471340848187928</v>
      </c>
      <c r="Q868" s="84">
        <f t="shared" si="546"/>
        <v>61.439014455262445</v>
      </c>
    </row>
    <row r="869" spans="1:20" hidden="1" outlineLevel="1">
      <c r="E869" s="84" t="str">
        <f t="shared" ref="E869:Q869" si="547" xml:space="preserve"> E$511</f>
        <v>Notional regulated equity - WWN - real</v>
      </c>
      <c r="F869" s="84">
        <f t="shared" si="547"/>
        <v>0</v>
      </c>
      <c r="G869" s="84" t="str">
        <f t="shared" si="547"/>
        <v>£m</v>
      </c>
      <c r="H869" s="84">
        <f t="shared" si="547"/>
        <v>0</v>
      </c>
      <c r="I869" s="84">
        <f t="shared" si="547"/>
        <v>0</v>
      </c>
      <c r="J869" s="84">
        <f t="shared" si="547"/>
        <v>0</v>
      </c>
      <c r="K869" s="84">
        <f t="shared" si="547"/>
        <v>0</v>
      </c>
      <c r="L869" s="84">
        <f t="shared" si="547"/>
        <v>0</v>
      </c>
      <c r="M869" s="84">
        <f t="shared" si="547"/>
        <v>0</v>
      </c>
      <c r="N869" s="84">
        <f t="shared" si="547"/>
        <v>0</v>
      </c>
      <c r="O869" s="84">
        <f t="shared" si="547"/>
        <v>0</v>
      </c>
      <c r="P869" s="84">
        <f t="shared" si="547"/>
        <v>0</v>
      </c>
      <c r="Q869" s="84">
        <f t="shared" si="547"/>
        <v>0</v>
      </c>
    </row>
    <row r="870" spans="1:20" hidden="1" outlineLevel="1">
      <c r="E870" s="84" t="str">
        <f t="shared" ref="E870:Q870" si="548" xml:space="preserve"> E$683</f>
        <v>Notional regulated equity - BR - real</v>
      </c>
      <c r="F870" s="84">
        <f t="shared" si="548"/>
        <v>0</v>
      </c>
      <c r="G870" s="84" t="str">
        <f t="shared" si="548"/>
        <v>£m</v>
      </c>
      <c r="H870" s="84">
        <f t="shared" si="548"/>
        <v>0</v>
      </c>
      <c r="I870" s="84">
        <f t="shared" si="548"/>
        <v>0</v>
      </c>
      <c r="J870" s="84">
        <f t="shared" si="548"/>
        <v>0</v>
      </c>
      <c r="K870" s="84">
        <f t="shared" si="548"/>
        <v>0</v>
      </c>
      <c r="L870" s="84">
        <f t="shared" si="548"/>
        <v>0</v>
      </c>
      <c r="M870" s="84">
        <f t="shared" si="548"/>
        <v>0</v>
      </c>
      <c r="N870" s="84">
        <f t="shared" si="548"/>
        <v>0</v>
      </c>
      <c r="O870" s="84">
        <f t="shared" si="548"/>
        <v>0</v>
      </c>
      <c r="P870" s="84">
        <f t="shared" si="548"/>
        <v>0</v>
      </c>
      <c r="Q870" s="84">
        <f t="shared" si="548"/>
        <v>0</v>
      </c>
    </row>
    <row r="871" spans="1:20" hidden="1" outlineLevel="1">
      <c r="E871" s="84" t="str">
        <f t="shared" ref="E871:Q871" si="549" xml:space="preserve"> E$855</f>
        <v>Notional regulated equity - DMMY - real</v>
      </c>
      <c r="F871" s="84">
        <f t="shared" si="549"/>
        <v>0</v>
      </c>
      <c r="G871" s="84" t="str">
        <f t="shared" si="549"/>
        <v>£m</v>
      </c>
      <c r="H871" s="84">
        <f t="shared" si="549"/>
        <v>0</v>
      </c>
      <c r="I871" s="84">
        <f t="shared" si="549"/>
        <v>0</v>
      </c>
      <c r="J871" s="84">
        <f t="shared" si="549"/>
        <v>0</v>
      </c>
      <c r="K871" s="84">
        <f t="shared" si="549"/>
        <v>0</v>
      </c>
      <c r="L871" s="84">
        <f t="shared" si="549"/>
        <v>0</v>
      </c>
      <c r="M871" s="84">
        <f t="shared" si="549"/>
        <v>2.0132586848811553</v>
      </c>
      <c r="N871" s="84">
        <f t="shared" si="549"/>
        <v>5.2181518999684036</v>
      </c>
      <c r="O871" s="84">
        <f t="shared" si="549"/>
        <v>7.7852630685726556</v>
      </c>
      <c r="P871" s="84">
        <f t="shared" si="549"/>
        <v>12.612427953932036</v>
      </c>
      <c r="Q871" s="84">
        <f t="shared" si="549"/>
        <v>20.027151722990194</v>
      </c>
    </row>
    <row r="872" spans="1:20" hidden="1" outlineLevel="1">
      <c r="E872" s="244" t="s">
        <v>769</v>
      </c>
      <c r="F872" s="212"/>
      <c r="G872" s="212" t="s">
        <v>170</v>
      </c>
      <c r="H872" s="212"/>
      <c r="I872" s="212"/>
      <c r="J872" s="212">
        <f t="shared" ref="J872" si="550" xml:space="preserve"> SUM(J867:J871)</f>
        <v>0</v>
      </c>
      <c r="K872" s="212">
        <f t="shared" ref="K872" si="551" xml:space="preserve"> SUM(K867:K871)</f>
        <v>0</v>
      </c>
      <c r="L872" s="212">
        <f t="shared" ref="L872" si="552" xml:space="preserve"> SUM(L867:L871)</f>
        <v>0</v>
      </c>
      <c r="M872" s="212">
        <f t="shared" ref="M872" si="553" xml:space="preserve"> SUM(M867:M871)</f>
        <v>61.208761701997638</v>
      </c>
      <c r="N872" s="212">
        <f t="shared" ref="N872" si="554" xml:space="preserve"> SUM(N867:N871)</f>
        <v>65.932578639858917</v>
      </c>
      <c r="O872" s="212">
        <f t="shared" ref="O872" si="555" xml:space="preserve"> SUM(O867:O871)</f>
        <v>69.727816185529193</v>
      </c>
      <c r="P872" s="212">
        <f t="shared" ref="P872" si="556" xml:space="preserve"> SUM(P867:P871)</f>
        <v>75.898251059345284</v>
      </c>
      <c r="Q872" s="212">
        <f t="shared" ref="Q872" si="557" xml:space="preserve"> SUM(Q867:Q871)</f>
        <v>84.76582855297562</v>
      </c>
    </row>
    <row r="873" spans="1:20" s="149" customFormat="1" hidden="1" outlineLevel="1">
      <c r="A873" s="144"/>
      <c r="B873" s="145"/>
      <c r="C873" s="146"/>
      <c r="D873" s="147"/>
      <c r="E873" s="148"/>
      <c r="G873" s="150"/>
    </row>
    <row r="874" spans="1:20"/>
    <row r="875" spans="1:20" collapsed="1">
      <c r="A875" s="33" t="s">
        <v>770</v>
      </c>
      <c r="B875" s="33"/>
      <c r="C875" s="33"/>
      <c r="D875" s="33"/>
      <c r="E875" s="33"/>
      <c r="F875" s="33"/>
      <c r="G875" s="33"/>
      <c r="H875" s="33"/>
      <c r="I875" s="33"/>
      <c r="J875" s="33"/>
      <c r="K875" s="33"/>
      <c r="L875" s="33"/>
      <c r="M875" s="33"/>
      <c r="N875" s="33"/>
      <c r="O875" s="33"/>
      <c r="P875" s="33"/>
      <c r="Q875" s="33"/>
      <c r="R875" s="33"/>
      <c r="S875" s="33"/>
      <c r="T875" s="33"/>
    </row>
    <row r="876" spans="1:20" hidden="1" outlineLevel="1"/>
    <row r="877" spans="1:20" hidden="1" outlineLevel="1">
      <c r="E877" s="84" t="str">
        <f t="shared" ref="E877:Q877" si="558" xml:space="preserve"> E$175</f>
        <v>Actual regulated equity - WR - real</v>
      </c>
      <c r="F877" s="84">
        <f t="shared" si="558"/>
        <v>0</v>
      </c>
      <c r="G877" s="84" t="str">
        <f t="shared" si="558"/>
        <v>£m</v>
      </c>
      <c r="H877" s="84">
        <f t="shared" si="558"/>
        <v>0</v>
      </c>
      <c r="I877" s="84">
        <f t="shared" si="558"/>
        <v>0</v>
      </c>
      <c r="J877" s="84">
        <f t="shared" si="558"/>
        <v>0</v>
      </c>
      <c r="K877" s="84">
        <f t="shared" si="558"/>
        <v>0</v>
      </c>
      <c r="L877" s="84">
        <f t="shared" si="558"/>
        <v>0</v>
      </c>
      <c r="M877" s="84">
        <f t="shared" si="558"/>
        <v>0</v>
      </c>
      <c r="N877" s="84">
        <f t="shared" si="558"/>
        <v>0</v>
      </c>
      <c r="O877" s="84">
        <f t="shared" si="558"/>
        <v>0</v>
      </c>
      <c r="P877" s="84">
        <f t="shared" si="558"/>
        <v>0</v>
      </c>
      <c r="Q877" s="84">
        <f t="shared" si="558"/>
        <v>0</v>
      </c>
    </row>
    <row r="878" spans="1:20" hidden="1" outlineLevel="1">
      <c r="E878" s="84" t="str">
        <f t="shared" ref="E878:Q878" si="559" xml:space="preserve"> E$346</f>
        <v>Actual regulated equity - WN - real</v>
      </c>
      <c r="F878" s="84">
        <f t="shared" si="559"/>
        <v>0</v>
      </c>
      <c r="G878" s="84" t="str">
        <f t="shared" si="559"/>
        <v>£m</v>
      </c>
      <c r="H878" s="84">
        <f t="shared" si="559"/>
        <v>0</v>
      </c>
      <c r="I878" s="84">
        <f t="shared" si="559"/>
        <v>0</v>
      </c>
      <c r="J878" s="84">
        <f t="shared" si="559"/>
        <v>0</v>
      </c>
      <c r="K878" s="84">
        <f t="shared" si="559"/>
        <v>0</v>
      </c>
      <c r="L878" s="84">
        <f t="shared" si="559"/>
        <v>0</v>
      </c>
      <c r="M878" s="84">
        <f t="shared" si="559"/>
        <v>0</v>
      </c>
      <c r="N878" s="84">
        <f t="shared" si="559"/>
        <v>0</v>
      </c>
      <c r="O878" s="84">
        <f t="shared" si="559"/>
        <v>0</v>
      </c>
      <c r="P878" s="84">
        <f t="shared" si="559"/>
        <v>0</v>
      </c>
      <c r="Q878" s="84">
        <f t="shared" si="559"/>
        <v>0</v>
      </c>
    </row>
    <row r="879" spans="1:20" hidden="1" outlineLevel="1">
      <c r="E879" s="84" t="str">
        <f t="shared" ref="E879:Q879" si="560" xml:space="preserve"> E$517</f>
        <v>Actual regulated equity - WWN - real</v>
      </c>
      <c r="F879" s="84">
        <f t="shared" si="560"/>
        <v>0</v>
      </c>
      <c r="G879" s="84" t="str">
        <f t="shared" si="560"/>
        <v>£m</v>
      </c>
      <c r="H879" s="84">
        <f t="shared" si="560"/>
        <v>0</v>
      </c>
      <c r="I879" s="84">
        <f t="shared" si="560"/>
        <v>0</v>
      </c>
      <c r="J879" s="84">
        <f t="shared" si="560"/>
        <v>0</v>
      </c>
      <c r="K879" s="84">
        <f t="shared" si="560"/>
        <v>0</v>
      </c>
      <c r="L879" s="84">
        <f t="shared" si="560"/>
        <v>0</v>
      </c>
      <c r="M879" s="84">
        <f t="shared" si="560"/>
        <v>0</v>
      </c>
      <c r="N879" s="84">
        <f t="shared" si="560"/>
        <v>0</v>
      </c>
      <c r="O879" s="84">
        <f t="shared" si="560"/>
        <v>0</v>
      </c>
      <c r="P879" s="84">
        <f t="shared" si="560"/>
        <v>0</v>
      </c>
      <c r="Q879" s="84">
        <f t="shared" si="560"/>
        <v>0</v>
      </c>
    </row>
    <row r="880" spans="1:20" hidden="1" outlineLevel="1">
      <c r="E880" s="84" t="str">
        <f t="shared" ref="E880:Q880" si="561" xml:space="preserve"> E$689</f>
        <v>Actual regulated equity - BR - real</v>
      </c>
      <c r="F880" s="84">
        <f t="shared" si="561"/>
        <v>0</v>
      </c>
      <c r="G880" s="84" t="str">
        <f t="shared" si="561"/>
        <v>£m</v>
      </c>
      <c r="H880" s="84">
        <f t="shared" si="561"/>
        <v>0</v>
      </c>
      <c r="I880" s="84">
        <f t="shared" si="561"/>
        <v>0</v>
      </c>
      <c r="J880" s="84">
        <f t="shared" si="561"/>
        <v>0</v>
      </c>
      <c r="K880" s="84">
        <f t="shared" si="561"/>
        <v>0</v>
      </c>
      <c r="L880" s="84">
        <f t="shared" si="561"/>
        <v>0</v>
      </c>
      <c r="M880" s="84">
        <f t="shared" si="561"/>
        <v>0</v>
      </c>
      <c r="N880" s="84">
        <f t="shared" si="561"/>
        <v>0</v>
      </c>
      <c r="O880" s="84">
        <f t="shared" si="561"/>
        <v>0</v>
      </c>
      <c r="P880" s="84">
        <f t="shared" si="561"/>
        <v>0</v>
      </c>
      <c r="Q880" s="84">
        <f t="shared" si="561"/>
        <v>0</v>
      </c>
    </row>
    <row r="881" spans="1:17" hidden="1" outlineLevel="1">
      <c r="E881" s="84" t="str">
        <f t="shared" ref="E881:Q881" si="562" xml:space="preserve"> E$861</f>
        <v>Actual regulated equity - DMMY - real</v>
      </c>
      <c r="F881" s="84">
        <f t="shared" si="562"/>
        <v>0</v>
      </c>
      <c r="G881" s="84" t="str">
        <f t="shared" si="562"/>
        <v>£m</v>
      </c>
      <c r="H881" s="84">
        <f t="shared" si="562"/>
        <v>0</v>
      </c>
      <c r="I881" s="84">
        <f t="shared" si="562"/>
        <v>0</v>
      </c>
      <c r="J881" s="84">
        <f t="shared" si="562"/>
        <v>0</v>
      </c>
      <c r="K881" s="84">
        <f t="shared" si="562"/>
        <v>0</v>
      </c>
      <c r="L881" s="84">
        <f t="shared" si="562"/>
        <v>0</v>
      </c>
      <c r="M881" s="84">
        <f t="shared" si="562"/>
        <v>0</v>
      </c>
      <c r="N881" s="84">
        <f t="shared" si="562"/>
        <v>0</v>
      </c>
      <c r="O881" s="84">
        <f t="shared" si="562"/>
        <v>0</v>
      </c>
      <c r="P881" s="84">
        <f t="shared" si="562"/>
        <v>0</v>
      </c>
      <c r="Q881" s="84">
        <f t="shared" si="562"/>
        <v>0</v>
      </c>
    </row>
    <row r="882" spans="1:17" hidden="1" outlineLevel="1">
      <c r="E882" s="244" t="s">
        <v>771</v>
      </c>
      <c r="F882" s="212"/>
      <c r="G882" s="212" t="s">
        <v>170</v>
      </c>
      <c r="H882" s="212"/>
      <c r="I882" s="212"/>
      <c r="J882" s="212">
        <f t="shared" ref="J882:Q882" si="563" xml:space="preserve"> SUM(J877:J881)</f>
        <v>0</v>
      </c>
      <c r="K882" s="212">
        <f t="shared" si="563"/>
        <v>0</v>
      </c>
      <c r="L882" s="212">
        <f t="shared" si="563"/>
        <v>0</v>
      </c>
      <c r="M882" s="212">
        <f t="shared" si="563"/>
        <v>0</v>
      </c>
      <c r="N882" s="212">
        <f t="shared" si="563"/>
        <v>0</v>
      </c>
      <c r="O882" s="212">
        <f t="shared" si="563"/>
        <v>0</v>
      </c>
      <c r="P882" s="212">
        <f t="shared" si="563"/>
        <v>0</v>
      </c>
      <c r="Q882" s="212">
        <f t="shared" si="563"/>
        <v>0</v>
      </c>
    </row>
    <row r="883" spans="1:17" s="149" customFormat="1" hidden="1" outlineLevel="1">
      <c r="A883" s="144"/>
      <c r="B883" s="145"/>
      <c r="C883" s="146"/>
      <c r="D883" s="147"/>
      <c r="E883" s="148"/>
      <c r="G883" s="150"/>
    </row>
    <row r="884" spans="1:17"/>
    <row r="885" spans="1:17" collapsed="1">
      <c r="A885" s="33" t="s">
        <v>1398</v>
      </c>
      <c r="B885" s="33"/>
      <c r="C885" s="33"/>
      <c r="D885" s="33"/>
      <c r="E885" s="33"/>
      <c r="F885" s="33"/>
      <c r="G885" s="33"/>
      <c r="H885" s="33"/>
      <c r="I885" s="33"/>
      <c r="J885" s="33"/>
      <c r="K885" s="33"/>
      <c r="L885" s="33"/>
      <c r="M885" s="33"/>
      <c r="N885" s="33"/>
      <c r="O885" s="33"/>
      <c r="P885" s="33"/>
      <c r="Q885" s="33"/>
    </row>
    <row r="886" spans="1:17" s="241" customFormat="1" hidden="1" outlineLevel="1">
      <c r="A886" s="274"/>
      <c r="B886" s="274"/>
      <c r="C886" s="274"/>
      <c r="D886" s="274"/>
      <c r="E886" s="559"/>
      <c r="F886" s="274"/>
      <c r="G886" s="274"/>
      <c r="H886" s="274"/>
      <c r="I886" s="274"/>
      <c r="J886" s="274"/>
      <c r="K886" s="274"/>
      <c r="L886" s="274"/>
      <c r="M886" s="274"/>
      <c r="N886" s="274"/>
      <c r="O886" s="274"/>
      <c r="P886" s="274"/>
      <c r="Q886" s="274"/>
    </row>
    <row r="887" spans="1:17" s="241" customFormat="1" hidden="1" outlineLevel="1">
      <c r="A887" s="274"/>
      <c r="B887" s="274"/>
      <c r="C887" s="274"/>
      <c r="D887" s="274"/>
      <c r="E887" s="559" t="str">
        <f xml:space="preserve"> E39</f>
        <v>Check: Closing RCV (RPI inflated RCV) - WR - real</v>
      </c>
      <c r="F887" s="274"/>
      <c r="G887" s="274"/>
      <c r="H887" s="248">
        <f xml:space="preserve"> H39</f>
        <v>0</v>
      </c>
      <c r="I887" s="274"/>
      <c r="J887" s="274"/>
      <c r="K887" s="274"/>
      <c r="L887" s="274"/>
      <c r="M887" s="274"/>
      <c r="N887" s="274"/>
      <c r="O887" s="274"/>
      <c r="P887" s="274"/>
      <c r="Q887" s="274"/>
    </row>
    <row r="888" spans="1:17" s="241" customFormat="1" hidden="1" outlineLevel="1">
      <c r="A888" s="274"/>
      <c r="B888" s="274"/>
      <c r="C888" s="274"/>
      <c r="D888" s="274"/>
      <c r="E888" s="559" t="str">
        <f xml:space="preserve"> E82</f>
        <v>Check: Closing RCV (CPIH inflated RCV) - WR - real</v>
      </c>
      <c r="F888" s="274"/>
      <c r="G888" s="274"/>
      <c r="H888" s="248">
        <f xml:space="preserve"> H82</f>
        <v>0</v>
      </c>
      <c r="I888" s="274"/>
      <c r="J888" s="274"/>
      <c r="K888" s="274"/>
      <c r="L888" s="274"/>
      <c r="M888" s="274"/>
      <c r="N888" s="274"/>
      <c r="O888" s="274"/>
      <c r="P888" s="274"/>
      <c r="Q888" s="274"/>
    </row>
    <row r="889" spans="1:17" s="241" customFormat="1" hidden="1" outlineLevel="1">
      <c r="A889" s="274"/>
      <c r="B889" s="274"/>
      <c r="C889" s="274"/>
      <c r="D889" s="274"/>
      <c r="E889" s="559" t="str">
        <f xml:space="preserve"> E119</f>
        <v>Check: Closing RCV (Post 2020 investment RCV) - WR - real</v>
      </c>
      <c r="F889" s="274"/>
      <c r="G889" s="274"/>
      <c r="H889" s="248">
        <f xml:space="preserve"> H119</f>
        <v>0</v>
      </c>
      <c r="I889" s="274"/>
      <c r="J889" s="274"/>
      <c r="K889" s="274"/>
      <c r="L889" s="274"/>
      <c r="M889" s="274"/>
      <c r="N889" s="274"/>
      <c r="O889" s="274"/>
      <c r="P889" s="274"/>
      <c r="Q889" s="274"/>
    </row>
    <row r="890" spans="1:17" s="241" customFormat="1" hidden="1" outlineLevel="1">
      <c r="A890" s="274"/>
      <c r="B890" s="274"/>
      <c r="C890" s="274"/>
      <c r="D890" s="274"/>
      <c r="E890" s="559" t="str">
        <f xml:space="preserve"> E155</f>
        <v>Check: Total opening RCV - WR - real</v>
      </c>
      <c r="F890" s="274"/>
      <c r="G890" s="274"/>
      <c r="H890" s="248">
        <f xml:space="preserve"> H155</f>
        <v>0</v>
      </c>
      <c r="I890" s="274"/>
      <c r="J890" s="274"/>
      <c r="K890" s="274"/>
      <c r="L890" s="274"/>
      <c r="M890" s="274"/>
      <c r="N890" s="274"/>
      <c r="O890" s="274"/>
      <c r="P890" s="274"/>
      <c r="Q890" s="274"/>
    </row>
    <row r="891" spans="1:17" s="241" customFormat="1" hidden="1" outlineLevel="1">
      <c r="A891" s="274"/>
      <c r="B891" s="274"/>
      <c r="C891" s="274"/>
      <c r="D891" s="274"/>
      <c r="E891" s="559" t="str">
        <f xml:space="preserve"> E161</f>
        <v>Check: Total closing RCV - WR - real</v>
      </c>
      <c r="F891" s="274"/>
      <c r="G891" s="274"/>
      <c r="H891" s="248">
        <f xml:space="preserve"> H161</f>
        <v>0</v>
      </c>
      <c r="I891" s="274"/>
      <c r="J891" s="274"/>
      <c r="K891" s="274"/>
      <c r="L891" s="274"/>
      <c r="M891" s="274"/>
      <c r="N891" s="274"/>
      <c r="O891" s="274"/>
      <c r="P891" s="274"/>
      <c r="Q891" s="274"/>
    </row>
    <row r="892" spans="1:17" s="241" customFormat="1" hidden="1" outlineLevel="1">
      <c r="A892" s="274"/>
      <c r="B892" s="274"/>
      <c r="C892" s="274"/>
      <c r="D892" s="274"/>
      <c r="E892" s="559"/>
      <c r="F892" s="274"/>
      <c r="G892" s="274"/>
      <c r="H892" s="559"/>
      <c r="I892" s="274"/>
      <c r="J892" s="274"/>
      <c r="K892" s="274"/>
      <c r="L892" s="274"/>
      <c r="M892" s="274"/>
      <c r="N892" s="274"/>
      <c r="O892" s="274"/>
      <c r="P892" s="274"/>
      <c r="Q892" s="274"/>
    </row>
    <row r="893" spans="1:17" s="241" customFormat="1" hidden="1" outlineLevel="1">
      <c r="A893" s="274"/>
      <c r="B893" s="274"/>
      <c r="C893" s="274"/>
      <c r="D893" s="274"/>
      <c r="E893" s="559" t="str">
        <f xml:space="preserve"> E211</f>
        <v>Check: Closing RCV (RPI inflated RCV) - WN - real</v>
      </c>
      <c r="F893" s="274"/>
      <c r="G893" s="274"/>
      <c r="H893" s="248">
        <f xml:space="preserve"> H211</f>
        <v>0</v>
      </c>
      <c r="I893" s="274"/>
      <c r="J893" s="274"/>
      <c r="K893" s="274"/>
      <c r="L893" s="274"/>
      <c r="M893" s="274"/>
      <c r="N893" s="274"/>
      <c r="O893" s="274"/>
      <c r="P893" s="274"/>
      <c r="Q893" s="274"/>
    </row>
    <row r="894" spans="1:17" s="241" customFormat="1" hidden="1" outlineLevel="1">
      <c r="A894" s="274"/>
      <c r="B894" s="274"/>
      <c r="C894" s="274"/>
      <c r="D894" s="274"/>
      <c r="E894" s="559" t="str">
        <f xml:space="preserve"> E254</f>
        <v>Check: Closing RCV (CPIH inflated RCV) - WN - real</v>
      </c>
      <c r="F894" s="274"/>
      <c r="G894" s="274"/>
      <c r="H894" s="248">
        <f xml:space="preserve"> H254</f>
        <v>0</v>
      </c>
      <c r="I894" s="274"/>
      <c r="J894" s="274"/>
      <c r="K894" s="274"/>
      <c r="L894" s="274"/>
      <c r="M894" s="274"/>
      <c r="N894" s="274"/>
      <c r="O894" s="274"/>
      <c r="P894" s="274"/>
      <c r="Q894" s="274"/>
    </row>
    <row r="895" spans="1:17" s="241" customFormat="1" hidden="1" outlineLevel="1">
      <c r="A895" s="274"/>
      <c r="B895" s="274"/>
      <c r="C895" s="274"/>
      <c r="D895" s="274"/>
      <c r="E895" s="559" t="str">
        <f xml:space="preserve"> E290</f>
        <v>Check: Closing RCV (Post 2020 investment RCV) - WR - real</v>
      </c>
      <c r="F895" s="274"/>
      <c r="G895" s="274"/>
      <c r="H895" s="248">
        <f xml:space="preserve"> H290</f>
        <v>0</v>
      </c>
      <c r="I895" s="274"/>
      <c r="J895" s="274"/>
      <c r="K895" s="274"/>
      <c r="L895" s="274"/>
      <c r="M895" s="274"/>
      <c r="N895" s="274"/>
      <c r="O895" s="274"/>
      <c r="P895" s="274"/>
      <c r="Q895" s="274"/>
    </row>
    <row r="896" spans="1:17" s="241" customFormat="1" hidden="1" outlineLevel="1">
      <c r="A896" s="274"/>
      <c r="B896" s="274"/>
      <c r="C896" s="274"/>
      <c r="D896" s="274"/>
      <c r="E896" s="559" t="str">
        <f xml:space="preserve"> E326</f>
        <v>Check: Total opening RCV - WN - real</v>
      </c>
      <c r="F896" s="274"/>
      <c r="G896" s="274"/>
      <c r="H896" s="248">
        <f xml:space="preserve"> H326</f>
        <v>0</v>
      </c>
      <c r="I896" s="274"/>
      <c r="J896" s="274"/>
      <c r="K896" s="274"/>
      <c r="L896" s="274"/>
      <c r="M896" s="274"/>
      <c r="N896" s="274"/>
      <c r="O896" s="274"/>
      <c r="P896" s="274"/>
      <c r="Q896" s="274"/>
    </row>
    <row r="897" spans="1:17" s="241" customFormat="1" hidden="1" outlineLevel="1">
      <c r="A897" s="274"/>
      <c r="B897" s="274"/>
      <c r="C897" s="274"/>
      <c r="D897" s="274"/>
      <c r="E897" s="559" t="str">
        <f xml:space="preserve"> E332</f>
        <v>Check: Total closing RCV - WN - real</v>
      </c>
      <c r="F897" s="274"/>
      <c r="G897" s="274"/>
      <c r="H897" s="248">
        <f xml:space="preserve"> H332</f>
        <v>0</v>
      </c>
      <c r="I897" s="274"/>
      <c r="J897" s="274"/>
      <c r="K897" s="274"/>
      <c r="L897" s="274"/>
      <c r="M897" s="274"/>
      <c r="N897" s="274"/>
      <c r="O897" s="274"/>
      <c r="P897" s="274"/>
      <c r="Q897" s="274"/>
    </row>
    <row r="898" spans="1:17" s="241" customFormat="1" hidden="1" outlineLevel="1">
      <c r="A898" s="274"/>
      <c r="B898" s="274"/>
      <c r="C898" s="274"/>
      <c r="D898" s="274"/>
      <c r="E898" s="559"/>
      <c r="F898" s="274"/>
      <c r="G898" s="274"/>
      <c r="H898" s="559"/>
      <c r="I898" s="274"/>
      <c r="J898" s="274"/>
      <c r="K898" s="274"/>
      <c r="L898" s="274"/>
      <c r="M898" s="274"/>
      <c r="N898" s="274"/>
      <c r="O898" s="274"/>
      <c r="P898" s="274"/>
      <c r="Q898" s="274"/>
    </row>
    <row r="899" spans="1:17" s="241" customFormat="1" hidden="1" outlineLevel="1">
      <c r="A899" s="274"/>
      <c r="B899" s="274"/>
      <c r="C899" s="274"/>
      <c r="D899" s="274"/>
      <c r="E899" s="559" t="str">
        <f xml:space="preserve"> E382</f>
        <v>Check: Closing RCV (RPI inflated RCV) - WWN - real</v>
      </c>
      <c r="F899" s="274"/>
      <c r="G899" s="274"/>
      <c r="H899" s="248">
        <f xml:space="preserve"> H382</f>
        <v>0</v>
      </c>
      <c r="I899" s="274"/>
      <c r="J899" s="274"/>
      <c r="K899" s="274"/>
      <c r="L899" s="274"/>
      <c r="M899" s="274"/>
      <c r="N899" s="274"/>
      <c r="O899" s="274"/>
      <c r="P899" s="274"/>
      <c r="Q899" s="274"/>
    </row>
    <row r="900" spans="1:17" s="241" customFormat="1" hidden="1" outlineLevel="1">
      <c r="A900" s="274"/>
      <c r="B900" s="274"/>
      <c r="C900" s="274"/>
      <c r="D900" s="274"/>
      <c r="E900" s="559" t="str">
        <f xml:space="preserve"> E425</f>
        <v>Check: Closing RCV (CPIH inflated RCV) - WWN - real</v>
      </c>
      <c r="F900" s="274"/>
      <c r="G900" s="274"/>
      <c r="H900" s="248">
        <f xml:space="preserve"> H425</f>
        <v>0</v>
      </c>
      <c r="I900" s="274"/>
      <c r="J900" s="274"/>
      <c r="K900" s="274"/>
      <c r="L900" s="274"/>
      <c r="M900" s="274"/>
      <c r="N900" s="274"/>
      <c r="O900" s="274"/>
      <c r="P900" s="274"/>
      <c r="Q900" s="274"/>
    </row>
    <row r="901" spans="1:17" s="241" customFormat="1" hidden="1" outlineLevel="1">
      <c r="A901" s="274"/>
      <c r="B901" s="274"/>
      <c r="C901" s="274"/>
      <c r="D901" s="274"/>
      <c r="E901" s="559" t="str">
        <f xml:space="preserve"> E461</f>
        <v>Check: Closing RCV (Post 2020 investment RCV) - WR - real</v>
      </c>
      <c r="F901" s="274"/>
      <c r="G901" s="274"/>
      <c r="H901" s="248">
        <f xml:space="preserve"> H461</f>
        <v>0</v>
      </c>
      <c r="I901" s="274"/>
      <c r="J901" s="274"/>
      <c r="K901" s="274"/>
      <c r="L901" s="274"/>
      <c r="M901" s="274"/>
      <c r="N901" s="274"/>
      <c r="O901" s="274"/>
      <c r="P901" s="274"/>
      <c r="Q901" s="274"/>
    </row>
    <row r="902" spans="1:17" s="241" customFormat="1" hidden="1" outlineLevel="1">
      <c r="A902" s="274"/>
      <c r="B902" s="274"/>
      <c r="C902" s="274"/>
      <c r="D902" s="274"/>
      <c r="E902" s="559" t="str">
        <f xml:space="preserve"> E497</f>
        <v>Check: Total opening RCV - WWN - real</v>
      </c>
      <c r="F902" s="274"/>
      <c r="G902" s="274"/>
      <c r="H902" s="248">
        <f xml:space="preserve"> H497</f>
        <v>0</v>
      </c>
      <c r="I902" s="274"/>
      <c r="J902" s="274"/>
      <c r="K902" s="274"/>
      <c r="L902" s="274"/>
      <c r="M902" s="274"/>
      <c r="N902" s="274"/>
      <c r="O902" s="274"/>
      <c r="P902" s="274"/>
      <c r="Q902" s="274"/>
    </row>
    <row r="903" spans="1:17" s="241" customFormat="1" hidden="1" outlineLevel="1">
      <c r="A903" s="274"/>
      <c r="B903" s="274"/>
      <c r="C903" s="274"/>
      <c r="D903" s="274"/>
      <c r="E903" s="559" t="str">
        <f xml:space="preserve"> E503</f>
        <v>Check: Total closing RCV - WWN - real</v>
      </c>
      <c r="F903" s="274"/>
      <c r="G903" s="274"/>
      <c r="H903" s="248">
        <f xml:space="preserve"> H503</f>
        <v>0</v>
      </c>
      <c r="I903" s="274"/>
      <c r="J903" s="274"/>
      <c r="K903" s="274"/>
      <c r="L903" s="274"/>
      <c r="M903" s="274"/>
      <c r="N903" s="274"/>
      <c r="O903" s="274"/>
      <c r="P903" s="274"/>
      <c r="Q903" s="274"/>
    </row>
    <row r="904" spans="1:17" s="241" customFormat="1" hidden="1" outlineLevel="1">
      <c r="A904" s="274"/>
      <c r="B904" s="274"/>
      <c r="C904" s="274"/>
      <c r="D904" s="274"/>
      <c r="E904" s="559"/>
      <c r="F904" s="274"/>
      <c r="G904" s="274"/>
      <c r="H904" s="559"/>
      <c r="I904" s="274"/>
      <c r="J904" s="274"/>
      <c r="K904" s="274"/>
      <c r="L904" s="274"/>
      <c r="M904" s="274"/>
      <c r="N904" s="274"/>
      <c r="O904" s="274"/>
      <c r="P904" s="274"/>
      <c r="Q904" s="274"/>
    </row>
    <row r="905" spans="1:17" s="241" customFormat="1" hidden="1" outlineLevel="1">
      <c r="A905" s="274"/>
      <c r="B905" s="274"/>
      <c r="C905" s="274"/>
      <c r="D905" s="274"/>
      <c r="E905" s="559" t="str">
        <f xml:space="preserve"> E553</f>
        <v>Check: Closing RCV (RPI inflated RCV) - BR - real</v>
      </c>
      <c r="F905" s="274"/>
      <c r="G905" s="274"/>
      <c r="H905" s="248">
        <f xml:space="preserve"> H553</f>
        <v>0</v>
      </c>
      <c r="I905" s="274"/>
      <c r="J905" s="274"/>
      <c r="K905" s="274"/>
      <c r="L905" s="274"/>
      <c r="M905" s="274"/>
      <c r="N905" s="274"/>
      <c r="O905" s="274"/>
      <c r="P905" s="274"/>
      <c r="Q905" s="274"/>
    </row>
    <row r="906" spans="1:17" s="241" customFormat="1" hidden="1" outlineLevel="1">
      <c r="A906" s="274"/>
      <c r="B906" s="274"/>
      <c r="C906" s="274"/>
      <c r="D906" s="274"/>
      <c r="E906" s="559" t="str">
        <f xml:space="preserve"> E596</f>
        <v>Check: Closing RCV (CPIH inflated RCV) - BR - real</v>
      </c>
      <c r="F906" s="274"/>
      <c r="G906" s="274"/>
      <c r="H906" s="248">
        <f xml:space="preserve"> H596</f>
        <v>0</v>
      </c>
      <c r="I906" s="274"/>
      <c r="J906" s="274"/>
      <c r="K906" s="274"/>
      <c r="L906" s="274"/>
      <c r="M906" s="274"/>
      <c r="N906" s="274"/>
      <c r="O906" s="274"/>
      <c r="P906" s="274"/>
      <c r="Q906" s="274"/>
    </row>
    <row r="907" spans="1:17" s="241" customFormat="1" hidden="1" outlineLevel="1">
      <c r="A907" s="274"/>
      <c r="B907" s="274"/>
      <c r="C907" s="274"/>
      <c r="D907" s="274"/>
      <c r="E907" s="559" t="str">
        <f xml:space="preserve"> E633</f>
        <v>Check: Closing RCV (Post 2020 investment RCV) - WR - real</v>
      </c>
      <c r="F907" s="274"/>
      <c r="G907" s="274"/>
      <c r="H907" s="248">
        <f xml:space="preserve"> H633</f>
        <v>0</v>
      </c>
      <c r="I907" s="274"/>
      <c r="J907" s="274"/>
      <c r="K907" s="274"/>
      <c r="L907" s="274"/>
      <c r="M907" s="274"/>
      <c r="N907" s="274"/>
      <c r="O907" s="274"/>
      <c r="P907" s="274"/>
      <c r="Q907" s="274"/>
    </row>
    <row r="908" spans="1:17" s="241" customFormat="1" hidden="1" outlineLevel="1">
      <c r="A908" s="274"/>
      <c r="B908" s="274"/>
      <c r="C908" s="274"/>
      <c r="D908" s="274"/>
      <c r="E908" s="559" t="str">
        <f xml:space="preserve"> E669</f>
        <v>Check: Total opening RCV - BR - real</v>
      </c>
      <c r="F908" s="274"/>
      <c r="G908" s="274"/>
      <c r="H908" s="248">
        <f xml:space="preserve"> H669</f>
        <v>0</v>
      </c>
      <c r="I908" s="274"/>
      <c r="J908" s="274"/>
      <c r="K908" s="274"/>
      <c r="L908" s="274"/>
      <c r="M908" s="274"/>
      <c r="N908" s="274"/>
      <c r="O908" s="274"/>
      <c r="P908" s="274"/>
      <c r="Q908" s="274"/>
    </row>
    <row r="909" spans="1:17" s="241" customFormat="1" hidden="1" outlineLevel="1">
      <c r="A909" s="274"/>
      <c r="B909" s="274"/>
      <c r="C909" s="274"/>
      <c r="D909" s="274"/>
      <c r="E909" s="559" t="str">
        <f xml:space="preserve"> E675</f>
        <v>Check: Total closing RCV - BR - real</v>
      </c>
      <c r="F909" s="274"/>
      <c r="G909" s="274"/>
      <c r="H909" s="248">
        <f xml:space="preserve"> H675</f>
        <v>0</v>
      </c>
      <c r="I909" s="274"/>
      <c r="J909" s="274"/>
      <c r="K909" s="274"/>
      <c r="L909" s="274"/>
      <c r="M909" s="274"/>
      <c r="N909" s="274"/>
      <c r="O909" s="274"/>
      <c r="P909" s="274"/>
      <c r="Q909" s="274"/>
    </row>
    <row r="910" spans="1:17" s="241" customFormat="1" hidden="1" outlineLevel="1">
      <c r="A910" s="274"/>
      <c r="B910" s="274"/>
      <c r="C910" s="274"/>
      <c r="D910" s="274"/>
      <c r="E910" s="559"/>
      <c r="F910" s="274"/>
      <c r="G910" s="274"/>
      <c r="H910" s="559"/>
      <c r="I910" s="274"/>
      <c r="J910" s="274"/>
      <c r="K910" s="274"/>
      <c r="L910" s="274"/>
      <c r="M910" s="274"/>
      <c r="N910" s="274"/>
      <c r="O910" s="274"/>
      <c r="P910" s="274"/>
      <c r="Q910" s="274"/>
    </row>
    <row r="911" spans="1:17" s="241" customFormat="1" hidden="1" outlineLevel="1">
      <c r="A911" s="274"/>
      <c r="B911" s="274"/>
      <c r="C911" s="274"/>
      <c r="D911" s="274"/>
      <c r="E911" s="559" t="str">
        <f xml:space="preserve"> E725</f>
        <v>Check: Closing RCV (RPI inflated RCV) - DMMY - real</v>
      </c>
      <c r="F911" s="274"/>
      <c r="G911" s="274"/>
      <c r="H911" s="248">
        <f xml:space="preserve"> H725</f>
        <v>0</v>
      </c>
      <c r="I911" s="274"/>
      <c r="J911" s="274"/>
      <c r="K911" s="274"/>
      <c r="L911" s="274"/>
      <c r="M911" s="274"/>
      <c r="N911" s="274"/>
      <c r="O911" s="274"/>
      <c r="P911" s="274"/>
      <c r="Q911" s="274"/>
    </row>
    <row r="912" spans="1:17" s="241" customFormat="1" hidden="1" outlineLevel="1">
      <c r="A912" s="274"/>
      <c r="B912" s="274"/>
      <c r="C912" s="274"/>
      <c r="D912" s="274"/>
      <c r="E912" s="559" t="str">
        <f xml:space="preserve"> E768</f>
        <v>Check: Closing RCV (CPIH inflated RCV) - DMMY - real</v>
      </c>
      <c r="F912" s="274"/>
      <c r="G912" s="274"/>
      <c r="H912" s="248">
        <f xml:space="preserve"> H768</f>
        <v>0</v>
      </c>
      <c r="I912" s="274"/>
      <c r="J912" s="274"/>
      <c r="K912" s="274"/>
      <c r="L912" s="274"/>
      <c r="M912" s="274"/>
      <c r="N912" s="274"/>
      <c r="O912" s="274"/>
      <c r="P912" s="274"/>
      <c r="Q912" s="274"/>
    </row>
    <row r="913" spans="1:20" s="241" customFormat="1" hidden="1" outlineLevel="1">
      <c r="A913" s="274"/>
      <c r="B913" s="274"/>
      <c r="C913" s="274"/>
      <c r="D913" s="274"/>
      <c r="E913" s="559" t="str">
        <f xml:space="preserve"> E805</f>
        <v>Check: Closing RCV (Post 2020 investment RCV) - DMMY - real</v>
      </c>
      <c r="F913" s="274"/>
      <c r="G913" s="274"/>
      <c r="H913" s="248">
        <f xml:space="preserve"> H805</f>
        <v>0</v>
      </c>
      <c r="I913" s="274"/>
      <c r="J913" s="274"/>
      <c r="K913" s="274"/>
      <c r="L913" s="274"/>
      <c r="M913" s="274"/>
      <c r="N913" s="274"/>
      <c r="O913" s="274"/>
      <c r="P913" s="274"/>
      <c r="Q913" s="274"/>
    </row>
    <row r="914" spans="1:20" s="241" customFormat="1" hidden="1" outlineLevel="1">
      <c r="A914" s="274"/>
      <c r="B914" s="274"/>
      <c r="C914" s="274"/>
      <c r="D914" s="274"/>
      <c r="E914" s="559" t="str">
        <f xml:space="preserve"> E841</f>
        <v>Check: Total opening RCV - DMMY - real</v>
      </c>
      <c r="F914" s="274"/>
      <c r="G914" s="274"/>
      <c r="H914" s="248">
        <f xml:space="preserve"> H841</f>
        <v>0</v>
      </c>
      <c r="I914" s="274"/>
      <c r="J914" s="274"/>
      <c r="K914" s="274"/>
      <c r="L914" s="274"/>
      <c r="M914" s="274"/>
      <c r="N914" s="274"/>
      <c r="O914" s="274"/>
      <c r="P914" s="274"/>
      <c r="Q914" s="274"/>
    </row>
    <row r="915" spans="1:20" s="241" customFormat="1" hidden="1" outlineLevel="1">
      <c r="A915" s="274"/>
      <c r="B915" s="274"/>
      <c r="C915" s="274"/>
      <c r="D915" s="274"/>
      <c r="E915" s="559" t="str">
        <f xml:space="preserve"> E847</f>
        <v>Check: Total opening RCV - DMMY - real</v>
      </c>
      <c r="F915" s="274"/>
      <c r="G915" s="274"/>
      <c r="H915" s="248">
        <f xml:space="preserve"> H847</f>
        <v>0</v>
      </c>
      <c r="I915" s="274"/>
      <c r="J915" s="274"/>
      <c r="K915" s="274"/>
      <c r="L915" s="274"/>
      <c r="M915" s="274"/>
      <c r="N915" s="274"/>
      <c r="O915" s="274"/>
      <c r="P915" s="274"/>
      <c r="Q915" s="274"/>
    </row>
    <row r="916" spans="1:20" s="241" customFormat="1">
      <c r="A916" s="274"/>
      <c r="B916" s="274"/>
      <c r="C916" s="274"/>
      <c r="D916" s="274"/>
      <c r="E916" s="559"/>
      <c r="F916" s="274"/>
      <c r="G916" s="274"/>
      <c r="H916" s="274"/>
      <c r="I916" s="274"/>
      <c r="J916" s="274"/>
      <c r="K916" s="274"/>
      <c r="L916" s="274"/>
      <c r="M916" s="274"/>
      <c r="N916" s="274"/>
      <c r="O916" s="274"/>
      <c r="P916" s="274"/>
      <c r="Q916" s="274"/>
    </row>
    <row r="917" spans="1:20" s="241" customFormat="1">
      <c r="A917" s="274"/>
      <c r="B917" s="274"/>
      <c r="C917" s="274"/>
      <c r="D917" s="274"/>
      <c r="E917" s="559" t="s">
        <v>1398</v>
      </c>
      <c r="F917" s="274"/>
      <c r="G917" s="274"/>
      <c r="H917" s="248">
        <f xml:space="preserve"> SUM(H887:H891,H893:H897,H899:H903,H905:H909,H911:H915)</f>
        <v>0</v>
      </c>
      <c r="I917" s="274"/>
      <c r="J917" s="274"/>
      <c r="K917" s="274"/>
      <c r="L917" s="274"/>
      <c r="M917" s="274"/>
      <c r="N917" s="274"/>
      <c r="O917" s="274"/>
      <c r="P917" s="274"/>
      <c r="Q917" s="274"/>
    </row>
    <row r="918" spans="1:20" s="241" customFormat="1">
      <c r="A918" s="274"/>
      <c r="B918" s="274"/>
      <c r="C918" s="274"/>
      <c r="D918" s="274"/>
      <c r="E918" s="559"/>
      <c r="F918" s="274"/>
      <c r="G918" s="274"/>
      <c r="H918" s="274"/>
      <c r="I918" s="274"/>
      <c r="J918" s="274"/>
      <c r="K918" s="274"/>
      <c r="L918" s="274"/>
      <c r="M918" s="274"/>
      <c r="N918" s="274"/>
      <c r="O918" s="274"/>
      <c r="P918" s="274"/>
      <c r="Q918" s="274"/>
    </row>
    <row r="919" spans="1:20" s="241" customFormat="1">
      <c r="A919" s="274"/>
      <c r="B919" s="274"/>
      <c r="C919" s="274"/>
      <c r="D919" s="274"/>
      <c r="E919" s="559"/>
      <c r="F919" s="274"/>
      <c r="G919" s="274"/>
      <c r="H919" s="274"/>
      <c r="I919" s="274"/>
      <c r="J919" s="274"/>
      <c r="K919" s="274"/>
      <c r="L919" s="274"/>
      <c r="M919" s="274"/>
      <c r="N919" s="274"/>
      <c r="O919" s="274"/>
      <c r="P919" s="274"/>
      <c r="Q919" s="274"/>
    </row>
    <row r="920" spans="1:20" s="241" customFormat="1">
      <c r="A920" s="274"/>
      <c r="B920" s="274"/>
      <c r="C920" s="274"/>
      <c r="D920" s="274"/>
      <c r="E920" s="559"/>
      <c r="F920" s="274"/>
      <c r="G920" s="274"/>
      <c r="H920" s="274"/>
      <c r="I920" s="274"/>
      <c r="J920" s="274"/>
      <c r="K920" s="274"/>
      <c r="L920" s="274"/>
      <c r="M920" s="274"/>
      <c r="N920" s="274"/>
      <c r="O920" s="274"/>
      <c r="P920" s="274"/>
      <c r="Q920" s="274"/>
    </row>
    <row r="921" spans="1:20">
      <c r="A921" s="51" t="s">
        <v>90</v>
      </c>
      <c r="B921" s="51"/>
      <c r="C921" s="51"/>
      <c r="D921" s="51"/>
      <c r="E921" s="51"/>
      <c r="F921" s="51"/>
      <c r="G921" s="51"/>
      <c r="H921" s="51"/>
      <c r="I921" s="51"/>
      <c r="J921" s="51"/>
      <c r="K921" s="51"/>
      <c r="L921" s="51"/>
      <c r="M921" s="51"/>
      <c r="N921" s="51"/>
      <c r="O921" s="51"/>
      <c r="P921" s="51"/>
      <c r="Q921" s="51"/>
      <c r="R921" s="51"/>
      <c r="S921" s="51"/>
      <c r="T921" s="51"/>
    </row>
    <row r="922" spans="1:20" hidden="1"/>
    <row r="923" spans="1:20" hidden="1"/>
    <row r="924" spans="1:20" hidden="1"/>
    <row r="925" spans="1:20" hidden="1"/>
    <row r="926" spans="1:20" hidden="1"/>
    <row r="927" spans="1:20" hidden="1"/>
    <row r="928" spans="1:20"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sheetData>
  <conditionalFormatting sqref="U3:CA3">
    <cfRule type="cellIs" dxfId="91" priority="151" operator="equal">
      <formula>"Post-Fcst"</formula>
    </cfRule>
    <cfRule type="cellIs" dxfId="90" priority="152" operator="equal">
      <formula>"Forecast"</formula>
    </cfRule>
    <cfRule type="cellIs" dxfId="89" priority="153" operator="equal">
      <formula>"Pre Fcst"</formula>
    </cfRule>
  </conditionalFormatting>
  <conditionalFormatting sqref="J3:T3">
    <cfRule type="cellIs" dxfId="88" priority="145" operator="equal">
      <formula>"Post-Fcst"</formula>
    </cfRule>
    <cfRule type="cellIs" dxfId="87" priority="146" operator="equal">
      <formula>"Forecast"</formula>
    </cfRule>
    <cfRule type="cellIs" dxfId="86" priority="147" operator="equal">
      <formula>"Pre Fcst"</formula>
    </cfRule>
  </conditionalFormatting>
  <conditionalFormatting sqref="H39">
    <cfRule type="cellIs" dxfId="85" priority="143" stopIfTrue="1" operator="notEqual">
      <formula>0</formula>
    </cfRule>
    <cfRule type="cellIs" dxfId="84" priority="144" stopIfTrue="1" operator="equal">
      <formula>""</formula>
    </cfRule>
  </conditionalFormatting>
  <conditionalFormatting sqref="H82">
    <cfRule type="cellIs" dxfId="83" priority="141" stopIfTrue="1" operator="notEqual">
      <formula>0</formula>
    </cfRule>
    <cfRule type="cellIs" dxfId="82" priority="142" stopIfTrue="1" operator="equal">
      <formula>""</formula>
    </cfRule>
  </conditionalFormatting>
  <conditionalFormatting sqref="H119">
    <cfRule type="cellIs" dxfId="81" priority="139" stopIfTrue="1" operator="notEqual">
      <formula>0</formula>
    </cfRule>
    <cfRule type="cellIs" dxfId="80" priority="140" stopIfTrue="1" operator="equal">
      <formula>""</formula>
    </cfRule>
  </conditionalFormatting>
  <conditionalFormatting sqref="H161">
    <cfRule type="cellIs" dxfId="79" priority="137" stopIfTrue="1" operator="notEqual">
      <formula>0</formula>
    </cfRule>
    <cfRule type="cellIs" dxfId="78" priority="138" stopIfTrue="1" operator="equal">
      <formula>""</formula>
    </cfRule>
  </conditionalFormatting>
  <conditionalFormatting sqref="H155">
    <cfRule type="cellIs" dxfId="77" priority="95" stopIfTrue="1" operator="notEqual">
      <formula>0</formula>
    </cfRule>
    <cfRule type="cellIs" dxfId="76" priority="96" stopIfTrue="1" operator="equal">
      <formula>""</formula>
    </cfRule>
  </conditionalFormatting>
  <conditionalFormatting sqref="H211">
    <cfRule type="cellIs" dxfId="75" priority="93" stopIfTrue="1" operator="notEqual">
      <formula>0</formula>
    </cfRule>
    <cfRule type="cellIs" dxfId="74" priority="94" stopIfTrue="1" operator="equal">
      <formula>""</formula>
    </cfRule>
  </conditionalFormatting>
  <conditionalFormatting sqref="H382">
    <cfRule type="cellIs" dxfId="73" priority="91" stopIfTrue="1" operator="notEqual">
      <formula>0</formula>
    </cfRule>
    <cfRule type="cellIs" dxfId="72" priority="92" stopIfTrue="1" operator="equal">
      <formula>""</formula>
    </cfRule>
  </conditionalFormatting>
  <conditionalFormatting sqref="H553">
    <cfRule type="cellIs" dxfId="71" priority="89" stopIfTrue="1" operator="notEqual">
      <formula>0</formula>
    </cfRule>
    <cfRule type="cellIs" dxfId="70" priority="90" stopIfTrue="1" operator="equal">
      <formula>""</formula>
    </cfRule>
  </conditionalFormatting>
  <conditionalFormatting sqref="H725">
    <cfRule type="cellIs" dxfId="69" priority="87" stopIfTrue="1" operator="notEqual">
      <formula>0</formula>
    </cfRule>
    <cfRule type="cellIs" dxfId="68" priority="88" stopIfTrue="1" operator="equal">
      <formula>""</formula>
    </cfRule>
  </conditionalFormatting>
  <conditionalFormatting sqref="H254">
    <cfRule type="cellIs" dxfId="67" priority="85" stopIfTrue="1" operator="notEqual">
      <formula>0</formula>
    </cfRule>
    <cfRule type="cellIs" dxfId="66" priority="86" stopIfTrue="1" operator="equal">
      <formula>""</formula>
    </cfRule>
  </conditionalFormatting>
  <conditionalFormatting sqref="H290">
    <cfRule type="cellIs" dxfId="65" priority="77" stopIfTrue="1" operator="notEqual">
      <formula>0</formula>
    </cfRule>
    <cfRule type="cellIs" dxfId="64" priority="78" stopIfTrue="1" operator="equal">
      <formula>""</formula>
    </cfRule>
  </conditionalFormatting>
  <conditionalFormatting sqref="H461">
    <cfRule type="cellIs" dxfId="63" priority="75" stopIfTrue="1" operator="notEqual">
      <formula>0</formula>
    </cfRule>
    <cfRule type="cellIs" dxfId="62" priority="76" stopIfTrue="1" operator="equal">
      <formula>""</formula>
    </cfRule>
  </conditionalFormatting>
  <conditionalFormatting sqref="H633">
    <cfRule type="cellIs" dxfId="61" priority="73" stopIfTrue="1" operator="notEqual">
      <formula>0</formula>
    </cfRule>
    <cfRule type="cellIs" dxfId="60" priority="74" stopIfTrue="1" operator="equal">
      <formula>""</formula>
    </cfRule>
  </conditionalFormatting>
  <conditionalFormatting sqref="H805">
    <cfRule type="cellIs" dxfId="59" priority="71" stopIfTrue="1" operator="notEqual">
      <formula>0</formula>
    </cfRule>
    <cfRule type="cellIs" dxfId="58" priority="72" stopIfTrue="1" operator="equal">
      <formula>""</formula>
    </cfRule>
  </conditionalFormatting>
  <conditionalFormatting sqref="H332">
    <cfRule type="cellIs" dxfId="57" priority="69" stopIfTrue="1" operator="notEqual">
      <formula>0</formula>
    </cfRule>
    <cfRule type="cellIs" dxfId="56" priority="70" stopIfTrue="1" operator="equal">
      <formula>""</formula>
    </cfRule>
  </conditionalFormatting>
  <conditionalFormatting sqref="H326">
    <cfRule type="cellIs" dxfId="55" priority="67" stopIfTrue="1" operator="notEqual">
      <formula>0</formula>
    </cfRule>
    <cfRule type="cellIs" dxfId="54" priority="68" stopIfTrue="1" operator="equal">
      <formula>""</formula>
    </cfRule>
  </conditionalFormatting>
  <conditionalFormatting sqref="H503">
    <cfRule type="cellIs" dxfId="53" priority="65" stopIfTrue="1" operator="notEqual">
      <formula>0</formula>
    </cfRule>
    <cfRule type="cellIs" dxfId="52" priority="66" stopIfTrue="1" operator="equal">
      <formula>""</formula>
    </cfRule>
  </conditionalFormatting>
  <conditionalFormatting sqref="H497">
    <cfRule type="cellIs" dxfId="51" priority="63" stopIfTrue="1" operator="notEqual">
      <formula>0</formula>
    </cfRule>
    <cfRule type="cellIs" dxfId="50" priority="64" stopIfTrue="1" operator="equal">
      <formula>""</formula>
    </cfRule>
  </conditionalFormatting>
  <conditionalFormatting sqref="H675">
    <cfRule type="cellIs" dxfId="49" priority="61" stopIfTrue="1" operator="notEqual">
      <formula>0</formula>
    </cfRule>
    <cfRule type="cellIs" dxfId="48" priority="62" stopIfTrue="1" operator="equal">
      <formula>""</formula>
    </cfRule>
  </conditionalFormatting>
  <conditionalFormatting sqref="H669">
    <cfRule type="cellIs" dxfId="47" priority="59" stopIfTrue="1" operator="notEqual">
      <formula>0</formula>
    </cfRule>
    <cfRule type="cellIs" dxfId="46" priority="60" stopIfTrue="1" operator="equal">
      <formula>""</formula>
    </cfRule>
  </conditionalFormatting>
  <conditionalFormatting sqref="H847">
    <cfRule type="cellIs" dxfId="45" priority="57" stopIfTrue="1" operator="notEqual">
      <formula>0</formula>
    </cfRule>
    <cfRule type="cellIs" dxfId="44" priority="58" stopIfTrue="1" operator="equal">
      <formula>""</formula>
    </cfRule>
  </conditionalFormatting>
  <conditionalFormatting sqref="H841">
    <cfRule type="cellIs" dxfId="43" priority="55" stopIfTrue="1" operator="notEqual">
      <formula>0</formula>
    </cfRule>
    <cfRule type="cellIs" dxfId="42" priority="56" stopIfTrue="1" operator="equal">
      <formula>""</formula>
    </cfRule>
  </conditionalFormatting>
  <conditionalFormatting sqref="H425">
    <cfRule type="cellIs" dxfId="41" priority="17" stopIfTrue="1" operator="notEqual">
      <formula>0</formula>
    </cfRule>
    <cfRule type="cellIs" dxfId="40" priority="18" stopIfTrue="1" operator="equal">
      <formula>""</formula>
    </cfRule>
  </conditionalFormatting>
  <conditionalFormatting sqref="H596">
    <cfRule type="cellIs" dxfId="39" priority="15" stopIfTrue="1" operator="notEqual">
      <formula>0</formula>
    </cfRule>
    <cfRule type="cellIs" dxfId="38" priority="16" stopIfTrue="1" operator="equal">
      <formula>""</formula>
    </cfRule>
  </conditionalFormatting>
  <conditionalFormatting sqref="H768">
    <cfRule type="cellIs" dxfId="37" priority="13" stopIfTrue="1" operator="notEqual">
      <formula>0</formula>
    </cfRule>
    <cfRule type="cellIs" dxfId="36" priority="14" stopIfTrue="1" operator="equal">
      <formula>""</formula>
    </cfRule>
  </conditionalFormatting>
  <conditionalFormatting sqref="H887:H891">
    <cfRule type="cellIs" dxfId="35" priority="11" stopIfTrue="1" operator="notEqual">
      <formula>0</formula>
    </cfRule>
    <cfRule type="cellIs" dxfId="34" priority="12" stopIfTrue="1" operator="equal">
      <formula>""</formula>
    </cfRule>
  </conditionalFormatting>
  <conditionalFormatting sqref="H893:H897">
    <cfRule type="cellIs" dxfId="33" priority="9" stopIfTrue="1" operator="notEqual">
      <formula>0</formula>
    </cfRule>
    <cfRule type="cellIs" dxfId="32" priority="10" stopIfTrue="1" operator="equal">
      <formula>""</formula>
    </cfRule>
  </conditionalFormatting>
  <conditionalFormatting sqref="H899:H903">
    <cfRule type="cellIs" dxfId="31" priority="7" stopIfTrue="1" operator="notEqual">
      <formula>0</formula>
    </cfRule>
    <cfRule type="cellIs" dxfId="30" priority="8" stopIfTrue="1" operator="equal">
      <formula>""</formula>
    </cfRule>
  </conditionalFormatting>
  <conditionalFormatting sqref="H905:H909">
    <cfRule type="cellIs" dxfId="29" priority="5" stopIfTrue="1" operator="notEqual">
      <formula>0</formula>
    </cfRule>
    <cfRule type="cellIs" dxfId="28" priority="6" stopIfTrue="1" operator="equal">
      <formula>""</formula>
    </cfRule>
  </conditionalFormatting>
  <conditionalFormatting sqref="H911:H915">
    <cfRule type="cellIs" dxfId="27" priority="3" stopIfTrue="1" operator="notEqual">
      <formula>0</formula>
    </cfRule>
    <cfRule type="cellIs" dxfId="26" priority="4" stopIfTrue="1" operator="equal">
      <formula>""</formula>
    </cfRule>
  </conditionalFormatting>
  <conditionalFormatting sqref="H917">
    <cfRule type="cellIs" dxfId="25" priority="1" stopIfTrue="1" operator="notEqual">
      <formula>0</formula>
    </cfRule>
    <cfRule type="cellIs" dxfId="24" priority="2" stopIfTrue="1" operator="equal">
      <formula>""</formula>
    </cfRule>
  </conditionalFormatting>
  <pageMargins left="0.70866141732283472" right="0.70866141732283472" top="0.74803149606299213" bottom="0.74803149606299213" header="0.31496062992125984" footer="0.31496062992125984"/>
  <pageSetup paperSize="9" scale="3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01" PreviousValue="false"/>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BA9BE3-9CE7-445F-BEC8-71A89C218E88}">
  <ds:schemaRefs>
    <ds:schemaRef ds:uri="Microsoft.SharePoint.Taxonomy.ContentTypeSync"/>
  </ds:schemaRefs>
</ds:datastoreItem>
</file>

<file path=customXml/itemProps2.xml><?xml version="1.0" encoding="utf-8"?>
<ds:datastoreItem xmlns:ds="http://schemas.openxmlformats.org/officeDocument/2006/customXml" ds:itemID="{CFA32EB2-BC72-4B1F-9422-8F8C92B6B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7CA67D-4FB0-497E-B3FE-089F602C32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41854e-4853-44f9-9e63-23b7acad5461"/>
    <ds:schemaRef ds:uri="http://www.w3.org/XML/1998/namespace"/>
    <ds:schemaRef ds:uri="http://purl.org/dc/dcmitype/"/>
  </ds:schemaRefs>
</ds:datastoreItem>
</file>

<file path=customXml/itemProps4.xml><?xml version="1.0" encoding="utf-8"?>
<ds:datastoreItem xmlns:ds="http://schemas.openxmlformats.org/officeDocument/2006/customXml" ds:itemID="{32867784-49BF-4239-9263-C42E37521A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Style guide</vt:lpstr>
      <vt:lpstr>ToC</vt:lpstr>
      <vt:lpstr>F_Inputs</vt:lpstr>
      <vt:lpstr>F_Outputs</vt:lpstr>
      <vt:lpstr>Inp</vt:lpstr>
      <vt:lpstr>Time</vt:lpstr>
      <vt:lpstr>Index</vt:lpstr>
      <vt:lpstr>PR19FDPublishedTables</vt:lpstr>
      <vt:lpstr>Update</vt:lpstr>
      <vt:lpstr>SummaryOutput</vt:lpstr>
      <vt:lpstr>SummaryTables</vt:lpstr>
      <vt:lpstr>Validation</vt:lpstr>
      <vt:lpstr>{Update-UsingOnlyCPIH}</vt:lpstr>
      <vt:lpstr>SummaryTables!Print_Titles</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Dawn Harrison</cp:lastModifiedBy>
  <cp:revision/>
  <cp:lastPrinted>2021-05-19T07:47:26Z</cp:lastPrinted>
  <dcterms:created xsi:type="dcterms:W3CDTF">2019-03-11T14:22:05Z</dcterms:created>
  <dcterms:modified xsi:type="dcterms:W3CDTF">2021-06-01T11:38:20Z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