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12C66A37-CD1D-4806-9C49-7A0F23E1BCE8}" xr6:coauthVersionLast="46" xr6:coauthVersionMax="46" xr10:uidLastSave="{1E508402-C590-4DC2-AC8C-F6D8D801475D}"/>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F32" i="48" s="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K72" i="25" l="1"/>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<sst xmlns="http://schemas.openxmlformats.org/spreadsheetml/2006/main" count="2394" uniqueCount="788">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</sst>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South Staffs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South Staffs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SSC</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4.3939400000000003E-2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0.93383027412007502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-8.0278434948574395E-2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-7.29307879636584E-2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0.25779999999999997</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0.53800000000000003</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9.5849172323378546</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1.5599999999999901</v>
      </c>
      <c r="Q106" s="296">
        <f>IF(InpOfwat!Q106&lt;&gt;"",InpOfwat!Q106,InpCompany!Q106)</f>
        <v>3.94</v>
      </c>
      <c r="R106" s="296">
        <f>IF(InpOfwat!R106&lt;&gt;"",InpOfwat!R106,InpCompany!R106)</f>
        <v>2.25</v>
      </c>
      <c r="S106" s="296">
        <f>IF(InpOfwat!S106&lt;&gt;"",InpOfwat!S106,InpCompany!S106)</f>
        <v>-2.00999999999999</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109.90243785240015</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-0.61</v>
      </c>
      <c r="Q110" s="296">
        <f>IF(InpOfwat!Q110&lt;&gt;"",InpOfwat!Q110,InpCompany!Q110)</f>
        <v>-1.25</v>
      </c>
      <c r="R110" s="296">
        <f>IF(InpOfwat!R110&lt;&gt;"",InpOfwat!R110,InpCompany!R110)</f>
        <v>-6.11</v>
      </c>
      <c r="S110" s="296">
        <f>IF(InpOfwat!S110&lt;&gt;"",InpOfwat!S110,InpCompany!S110)</f>
        <v>-1.23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0</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v>
      </c>
      <c r="Q114" s="296">
        <f>IF(InpOfwat!Q114&lt;&gt;"",InpOfwat!Q114,InpCompany!Q114)</f>
        <v>0</v>
      </c>
      <c r="R114" s="296">
        <f>IF(InpOfwat!R114&lt;&gt;"",InpOfwat!R114,InpCompany!R114)</f>
        <v>0</v>
      </c>
      <c r="S114" s="296">
        <f>IF(InpOfwat!S114&lt;&gt;"",InpOfwat!S114,InpCompany!S114)</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0</v>
      </c>
      <c r="Q117" s="301">
        <f>IF(InpOfwat!Q117&lt;&gt;"",InpOfwat!Q117,InpCompany!Q117)</f>
        <v>0</v>
      </c>
      <c r="R117" s="301">
        <f>IF(InpOfwat!R117&lt;&gt;"",InpOfwat!R117,InpCompany!R117)</f>
        <v>0</v>
      </c>
      <c r="S117" s="301">
        <f>IF(InpOfwat!S117&lt;&gt;"",InpOfwat!S117,InpCompany!S117)</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13.9983616241897</v>
      </c>
      <c r="Q120" s="301">
        <f>IF(InpOfwat!Q120&lt;&gt;"",InpOfwat!Q120,InpCompany!Q120)</f>
        <v>14.1546869522353</v>
      </c>
      <c r="R120" s="301">
        <f>IF(InpOfwat!R120&lt;&gt;"",InpOfwat!R120,InpCompany!R120)</f>
        <v>14.320976551213899</v>
      </c>
      <c r="S120" s="301">
        <f>IF(InpOfwat!S120&lt;&gt;"",InpOfwat!S120,InpCompany!S120)</f>
        <v>14.4840059903709</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South Staffs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4.3939400000000003E-2</v>
      </c>
      <c r="G9" s="329" t="str">
        <f>InpActive!G21</f>
        <v>£m (2017-18 FYA CPIH prices)</v>
      </c>
      <c r="H9" s="331"/>
    </row>
    <row r="10" spans="1:9" s="2" customFormat="1" x14ac:dyDescent="0.2">
      <c r="A10" s="136"/>
      <c r="B10" s="136"/>
      <c r="C10" s="136"/>
      <c r="D10" s="136"/>
      <c r="E10" s="329" t="str">
        <f>InpActive!E22</f>
        <v>Net ODI payments - water network plus</v>
      </c>
      <c r="F10" s="330">
        <f>InpActive!F22</f>
        <v>0.93383027412007502</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0</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0</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-8.0278434948574395E-2</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-7.29307879636584E-2</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4.3939400000000003E-2</v>
      </c>
      <c r="G32" s="333" t="str">
        <f>InpActive!$F$15</f>
        <v>£m (2017-18 FYA CPIH prices)</v>
      </c>
      <c r="H32" s="331"/>
      <c r="M32" s="87"/>
    </row>
    <row r="33" spans="1:13" s="2" customFormat="1" x14ac:dyDescent="0.2">
      <c r="A33" s="136"/>
      <c r="B33" s="136"/>
      <c r="C33" s="136"/>
      <c r="D33" s="136"/>
      <c r="E33" s="333" t="s">
        <v>282</v>
      </c>
      <c r="F33" s="334">
        <f>F10+F19+F24</f>
        <v>0.86089948615641665</v>
      </c>
      <c r="G33" s="333" t="str">
        <f>InpActive!$F$15</f>
        <v>£m (2017-18 FYA CPIH prices)</v>
      </c>
      <c r="H33" s="331"/>
      <c r="M33" s="87"/>
    </row>
    <row r="34" spans="1:13" s="2" customFormat="1" x14ac:dyDescent="0.2">
      <c r="A34" s="136"/>
      <c r="B34" s="136"/>
      <c r="C34" s="136"/>
      <c r="D34" s="136"/>
      <c r="E34" s="333" t="s">
        <v>283</v>
      </c>
      <c r="F34" s="334">
        <f>F11+F20+F25</f>
        <v>0</v>
      </c>
      <c r="G34" s="333" t="str">
        <f>InpActive!$F$15</f>
        <v>£m (2017-18 FYA CPIH prices)</v>
      </c>
      <c r="H34" s="331"/>
      <c r="M34" s="87"/>
    </row>
    <row r="35" spans="1:13" s="2" customFormat="1" x14ac:dyDescent="0.2">
      <c r="A35" s="136"/>
      <c r="B35" s="136"/>
      <c r="C35" s="136"/>
      <c r="D35" s="136"/>
      <c r="E35" s="333" t="s">
        <v>284</v>
      </c>
      <c r="F35" s="334">
        <f>F12+F26</f>
        <v>0</v>
      </c>
      <c r="G35" s="333" t="str">
        <f>InpActive!$F$15</f>
        <v>£m (2017-18 FYA CPIH prices)</v>
      </c>
      <c r="H35" s="331"/>
      <c r="M35" s="87"/>
    </row>
    <row r="36" spans="1:13" s="2" customFormat="1" x14ac:dyDescent="0.2">
      <c r="A36" s="136"/>
      <c r="B36" s="136"/>
      <c r="C36" s="136"/>
      <c r="D36" s="136"/>
      <c r="E36" s="333" t="s">
        <v>285</v>
      </c>
      <c r="F36" s="334">
        <f>F13+F18+F27</f>
        <v>-8.0278434948574395E-2</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4.3939400000000003E-2</v>
      </c>
      <c r="G52" s="333" t="str">
        <f>InpActive!$F$15</f>
        <v>£m (2017-18 FYA CPIH prices)</v>
      </c>
      <c r="H52" s="331"/>
    </row>
    <row r="53" spans="1:8" s="2" customFormat="1" x14ac:dyDescent="0.2">
      <c r="A53" s="136"/>
      <c r="B53" s="136"/>
      <c r="C53" s="136"/>
      <c r="D53" s="136"/>
      <c r="E53" s="333" t="s">
        <v>290</v>
      </c>
      <c r="F53" s="334">
        <f>IF(F33&gt;0,IF(F44&lt;F33,F33-F44,0),F33)</f>
        <v>0.86089948615641665</v>
      </c>
      <c r="G53" s="333" t="str">
        <f>InpActive!$F$15</f>
        <v>£m (2017-18 FYA CPIH prices)</v>
      </c>
      <c r="H53" s="331"/>
    </row>
    <row r="54" spans="1:8" s="2" customFormat="1" x14ac:dyDescent="0.2">
      <c r="A54" s="136"/>
      <c r="B54" s="136"/>
      <c r="C54" s="136"/>
      <c r="D54" s="136"/>
      <c r="E54" s="333" t="s">
        <v>291</v>
      </c>
      <c r="F54" s="334">
        <f t="shared" ref="F54:F57" si="0">IF(F34&gt;0,IF(F45&lt;F34,F34-F45,0),F34)</f>
        <v>0</v>
      </c>
      <c r="G54" s="333" t="str">
        <f>InpActive!$F$15</f>
        <v>£m (2017-18 FYA CPIH prices)</v>
      </c>
      <c r="H54" s="331"/>
    </row>
    <row r="55" spans="1:8" s="2" customFormat="1" x14ac:dyDescent="0.2">
      <c r="A55" s="136"/>
      <c r="B55" s="136"/>
      <c r="C55" s="136"/>
      <c r="D55" s="136"/>
      <c r="E55" s="333" t="s">
        <v>292</v>
      </c>
      <c r="F55" s="334">
        <f t="shared" si="0"/>
        <v>0</v>
      </c>
      <c r="G55" s="333" t="str">
        <f>InpActive!$F$15</f>
        <v>£m (2017-18 FYA CPIH prices)</v>
      </c>
      <c r="H55" s="331"/>
    </row>
    <row r="56" spans="1:8" s="2" customFormat="1" x14ac:dyDescent="0.2">
      <c r="A56" s="136"/>
      <c r="B56" s="136"/>
      <c r="C56" s="136"/>
      <c r="D56" s="136"/>
      <c r="E56" s="333" t="s">
        <v>293</v>
      </c>
      <c r="F56" s="334">
        <f t="shared" si="0"/>
        <v>-8.0278434948574395E-2</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0.25779999999999997</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4.3939400000000003E-2</v>
      </c>
      <c r="G74" s="333" t="str">
        <f>InpActive!$F$15</f>
        <v>£m (2017-18 FYA CPIH prices)</v>
      </c>
      <c r="H74" s="331"/>
    </row>
    <row r="75" spans="1:8" s="2" customFormat="1" x14ac:dyDescent="0.2">
      <c r="A75" s="136"/>
      <c r="B75" s="136"/>
      <c r="C75" s="136"/>
      <c r="D75" s="136"/>
      <c r="E75" s="333" t="s">
        <v>299</v>
      </c>
      <c r="F75" s="335">
        <f t="shared" si="1"/>
        <v>0.60309948615641673</v>
      </c>
      <c r="G75" s="333" t="str">
        <f>InpActive!$F$15</f>
        <v>£m (2017-18 FYA CPIH prices)</v>
      </c>
      <c r="H75" s="331"/>
    </row>
    <row r="76" spans="1:8" s="2" customFormat="1" x14ac:dyDescent="0.2">
      <c r="A76" s="136"/>
      <c r="B76" s="136"/>
      <c r="C76" s="136"/>
      <c r="D76" s="136"/>
      <c r="E76" s="333" t="s">
        <v>300</v>
      </c>
      <c r="F76" s="335">
        <f t="shared" si="1"/>
        <v>0</v>
      </c>
      <c r="G76" s="333" t="str">
        <f>InpActive!$F$15</f>
        <v>£m (2017-18 FYA CPIH prices)</v>
      </c>
      <c r="H76" s="331"/>
    </row>
    <row r="77" spans="1:8" s="2" customFormat="1" x14ac:dyDescent="0.2">
      <c r="A77" s="136"/>
      <c r="B77" s="136"/>
      <c r="C77" s="136"/>
      <c r="D77" s="136"/>
      <c r="E77" s="333" t="s">
        <v>301</v>
      </c>
      <c r="F77" s="335">
        <f t="shared" si="1"/>
        <v>0</v>
      </c>
      <c r="G77" s="333" t="str">
        <f>InpActive!$F$15</f>
        <v>£m (2017-18 FYA CPIH prices)</v>
      </c>
      <c r="H77" s="331"/>
    </row>
    <row r="78" spans="1:8" s="2" customFormat="1" x14ac:dyDescent="0.2">
      <c r="A78" s="136"/>
      <c r="B78" s="136"/>
      <c r="C78" s="136"/>
      <c r="D78" s="136"/>
      <c r="E78" s="333" t="s">
        <v>302</v>
      </c>
      <c r="F78" s="335">
        <f t="shared" si="1"/>
        <v>-8.0278434948574395E-2</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0.26532666791283627</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0.26532666791283627</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0.26532666791283627</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0.53800000000000003</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4.3939400000000003E-2</v>
      </c>
      <c r="G122" s="136" t="s">
        <v>648</v>
      </c>
      <c r="H122" s="262"/>
    </row>
    <row r="123" spans="1:9" s="2" customFormat="1" x14ac:dyDescent="0.2">
      <c r="A123" s="136"/>
      <c r="B123" s="136"/>
      <c r="C123" s="136"/>
      <c r="D123" s="284"/>
      <c r="E123" s="117" t="s">
        <v>688</v>
      </c>
      <c r="F123" s="434">
        <f t="shared" ref="F123:F128" si="2">F75+F114</f>
        <v>1.1410994861564168</v>
      </c>
      <c r="G123" s="136" t="s">
        <v>648</v>
      </c>
      <c r="H123" s="262"/>
    </row>
    <row r="124" spans="1:9" s="2" customFormat="1" x14ac:dyDescent="0.2">
      <c r="A124" s="136"/>
      <c r="B124" s="136"/>
      <c r="C124" s="136"/>
      <c r="D124" s="284"/>
      <c r="E124" s="117" t="s">
        <v>689</v>
      </c>
      <c r="F124" s="434">
        <f t="shared" si="2"/>
        <v>0</v>
      </c>
      <c r="G124" s="136" t="s">
        <v>648</v>
      </c>
      <c r="H124" s="262"/>
    </row>
    <row r="125" spans="1:9" s="2" customFormat="1" x14ac:dyDescent="0.2">
      <c r="A125" s="136"/>
      <c r="B125" s="136"/>
      <c r="C125" s="136"/>
      <c r="D125" s="284"/>
      <c r="E125" s="117" t="s">
        <v>690</v>
      </c>
      <c r="F125" s="434">
        <f t="shared" si="2"/>
        <v>0</v>
      </c>
      <c r="G125" s="136" t="s">
        <v>648</v>
      </c>
      <c r="H125" s="262"/>
    </row>
    <row r="126" spans="1:9" s="2" customFormat="1" x14ac:dyDescent="0.2">
      <c r="A126" s="136"/>
      <c r="B126" s="136"/>
      <c r="C126" s="136"/>
      <c r="D126" s="284"/>
      <c r="E126" s="117" t="s">
        <v>691</v>
      </c>
      <c r="F126" s="434">
        <f t="shared" si="2"/>
        <v>-8.0278434948574395E-2</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4.3939400000000003E-2</v>
      </c>
      <c r="G133" s="116" t="str">
        <f t="shared" ref="G133:G139" si="3">G74</f>
        <v>£m (2017-18 FYA CPIH prices)</v>
      </c>
      <c r="H133" s="332"/>
    </row>
    <row r="134" spans="1:9" s="87" customFormat="1" x14ac:dyDescent="0.2">
      <c r="A134" s="139"/>
      <c r="B134" s="139"/>
      <c r="C134" s="139"/>
      <c r="D134" s="399"/>
      <c r="E134" s="339" t="s">
        <v>688</v>
      </c>
      <c r="F134" s="400">
        <f t="shared" ref="F134:F139" si="4">F123</f>
        <v>1.1410994861564168</v>
      </c>
      <c r="G134" s="116" t="str">
        <f t="shared" si="3"/>
        <v>£m (2017-18 FYA CPIH prices)</v>
      </c>
      <c r="H134" s="332"/>
    </row>
    <row r="135" spans="1:9" s="87" customFormat="1" x14ac:dyDescent="0.2">
      <c r="A135" s="139"/>
      <c r="B135" s="139"/>
      <c r="C135" s="139"/>
      <c r="D135" s="399"/>
      <c r="E135" s="339" t="s">
        <v>689</v>
      </c>
      <c r="F135" s="400">
        <f t="shared" si="4"/>
        <v>0</v>
      </c>
      <c r="G135" s="116" t="str">
        <f t="shared" si="3"/>
        <v>£m (2017-18 FYA CPIH prices)</v>
      </c>
      <c r="H135" s="332"/>
    </row>
    <row r="136" spans="1:9" s="87" customFormat="1" x14ac:dyDescent="0.2">
      <c r="A136" s="139"/>
      <c r="B136" s="139"/>
      <c r="C136" s="139"/>
      <c r="D136" s="399"/>
      <c r="E136" s="339" t="s">
        <v>690</v>
      </c>
      <c r="F136" s="400">
        <f t="shared" si="4"/>
        <v>0</v>
      </c>
      <c r="G136" s="116" t="str">
        <f t="shared" si="3"/>
        <v>£m (2017-18 FYA CPIH prices)</v>
      </c>
      <c r="H136" s="332"/>
    </row>
    <row r="137" spans="1:9" s="87" customFormat="1" x14ac:dyDescent="0.2">
      <c r="A137" s="139"/>
      <c r="B137" s="139"/>
      <c r="C137" s="139"/>
      <c r="D137" s="399"/>
      <c r="E137" s="339" t="s">
        <v>691</v>
      </c>
      <c r="F137" s="400">
        <f t="shared" si="4"/>
        <v>-8.0278434948574395E-2</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1.1047604512078424</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4.3939400000000003E-2</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4.3939400000000003E-2</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9.5849172323378546</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9.5849172323378546</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1.5599999999999901</v>
      </c>
      <c r="Q27" s="323">
        <f xml:space="preserve"> InpActive!Q$106</f>
        <v>3.94</v>
      </c>
      <c r="R27" s="323">
        <f xml:space="preserve"> InpActive!R$106</f>
        <v>2.25</v>
      </c>
      <c r="S27" s="323">
        <f xml:space="preserve"> InpActive!S$106</f>
        <v>-2.00999999999999</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1.55999999999999E-2</v>
      </c>
      <c r="Q28" s="215">
        <f t="shared" si="3"/>
        <v>3.9399999999999998E-2</v>
      </c>
      <c r="R28" s="215">
        <f t="shared" si="3"/>
        <v>2.2499999999999999E-2</v>
      </c>
      <c r="S28" s="215">
        <f t="shared" si="3"/>
        <v>-2.0099999999999899E-2</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62.409370475146574</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9.7283771722044641</v>
      </c>
      <c r="P30" s="169">
        <f xml:space="preserve"> IF(P26=1, $H25 * (1+P29+P28), O30 *  (1+P29+P28))</f>
        <v>9.933937333540829</v>
      </c>
      <c r="Q30" s="169">
        <f xml:space="preserve"> IF(Q26=1, $H25 * (1+Q29+Q28), P30 *  (1+Q29+Q28))</f>
        <v>10.616705678665021</v>
      </c>
      <c r="R30" s="169">
        <f t="shared" si="4"/>
        <v>10.855581556434982</v>
      </c>
      <c r="S30" s="169">
        <f t="shared" si="4"/>
        <v>10.63738436715064</v>
      </c>
      <c r="T30" s="169">
        <f t="shared" si="4"/>
        <v>10.63738436715064</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4.3939400000000003E-2</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4.8471459921414543E-2</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4.8471459921414543E-2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4.8471459921414543E-2</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4.8471459921414543E-2</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1.136984862354168E-2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1.136984862354168E-2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4.8471459921414543E-2</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4.8471459921414543E-2</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1.136984862354168E-2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1.136984862354168E-2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5.9841308544956222E-2</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5.9841308544956222E-2</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62.409370475146574</v>
      </c>
      <c r="I49" s="169">
        <f t="shared" si="14"/>
        <v>0</v>
      </c>
      <c r="J49" s="177">
        <f t="shared" si="14"/>
        <v>0</v>
      </c>
      <c r="K49" s="177">
        <f t="shared" si="14"/>
        <v>0</v>
      </c>
      <c r="L49" s="177">
        <f t="shared" si="14"/>
        <v>0</v>
      </c>
      <c r="M49" s="177">
        <f t="shared" si="14"/>
        <v>0</v>
      </c>
      <c r="N49" s="177">
        <f t="shared" si="14"/>
        <v>0</v>
      </c>
      <c r="O49" s="177">
        <f t="shared" si="14"/>
        <v>9.7283771722044641</v>
      </c>
      <c r="P49" s="177">
        <f t="shared" si="14"/>
        <v>9.933937333540829</v>
      </c>
      <c r="Q49" s="177">
        <f t="shared" si="14"/>
        <v>10.616705678665021</v>
      </c>
      <c r="R49" s="177">
        <f t="shared" si="14"/>
        <v>10.855581556434982</v>
      </c>
      <c r="S49" s="177">
        <f t="shared" si="14"/>
        <v>10.63738436715064</v>
      </c>
      <c r="T49" s="177">
        <f t="shared" si="14"/>
        <v>10.63738436715064</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5.9841308544956222E-2</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5.9841308544956222E-2</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62.469211783691527</v>
      </c>
      <c r="J51" s="177">
        <f xml:space="preserve"> J49 + J50</f>
        <v>0</v>
      </c>
      <c r="K51" s="177">
        <f t="shared" ref="K51:T51" si="16" xml:space="preserve"> K49 + K50</f>
        <v>0</v>
      </c>
      <c r="L51" s="177">
        <f t="shared" si="16"/>
        <v>0</v>
      </c>
      <c r="M51" s="177">
        <f t="shared" si="16"/>
        <v>0</v>
      </c>
      <c r="N51" s="177">
        <f t="shared" si="16"/>
        <v>0</v>
      </c>
      <c r="O51" s="177">
        <f t="shared" si="16"/>
        <v>9.7283771722044641</v>
      </c>
      <c r="P51" s="177">
        <f t="shared" si="16"/>
        <v>9.933937333540829</v>
      </c>
      <c r="Q51" s="177">
        <f t="shared" si="16"/>
        <v>10.676546987209976</v>
      </c>
      <c r="R51" s="177">
        <f t="shared" si="16"/>
        <v>10.855581556434982</v>
      </c>
      <c r="S51" s="177">
        <f t="shared" si="16"/>
        <v>10.63738436715064</v>
      </c>
      <c r="T51" s="177">
        <f t="shared" si="16"/>
        <v>10.63738436715064</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62.469211783691527</v>
      </c>
      <c r="I54" s="169">
        <f t="shared" si="17"/>
        <v>0</v>
      </c>
      <c r="J54" s="169">
        <f t="shared" si="17"/>
        <v>0</v>
      </c>
      <c r="K54" s="169">
        <f t="shared" si="17"/>
        <v>0</v>
      </c>
      <c r="L54" s="169">
        <f t="shared" si="17"/>
        <v>0</v>
      </c>
      <c r="M54" s="169">
        <f t="shared" si="17"/>
        <v>0</v>
      </c>
      <c r="N54" s="169">
        <f t="shared" si="17"/>
        <v>0</v>
      </c>
      <c r="O54" s="169">
        <f t="shared" si="17"/>
        <v>9.7283771722044641</v>
      </c>
      <c r="P54" s="169">
        <f t="shared" si="17"/>
        <v>9.933937333540829</v>
      </c>
      <c r="Q54" s="169">
        <f t="shared" si="17"/>
        <v>10.676546987209976</v>
      </c>
      <c r="R54" s="169">
        <f t="shared" si="17"/>
        <v>10.855581556434982</v>
      </c>
      <c r="S54" s="169">
        <f t="shared" si="17"/>
        <v>10.63738436715064</v>
      </c>
      <c r="T54" s="169">
        <f t="shared" si="17"/>
        <v>10.63738436715064</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2.1129953917050415E-2</v>
      </c>
      <c r="Q55" s="213">
        <f t="shared" si="18"/>
        <v>7.4754815611913328E-2</v>
      </c>
      <c r="R55" s="213">
        <f t="shared" si="18"/>
        <v>1.6768958113468901E-2</v>
      </c>
      <c r="S55" s="213">
        <f t="shared" si="18"/>
        <v>-2.0100000000000007E-2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2.1129953917050415E-2</v>
      </c>
      <c r="Q60" s="215">
        <f t="shared" si="21"/>
        <v>7.4754815611913328E-2</v>
      </c>
      <c r="R60" s="215">
        <f t="shared" si="21"/>
        <v>1.6768958113468901E-2</v>
      </c>
      <c r="S60" s="215">
        <f t="shared" si="21"/>
        <v>-2.0100000000000007E-2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4.5423926519337687E-2</v>
      </c>
      <c r="R63" s="213">
        <f t="shared" si="23"/>
        <v>1.6768958113468901E-2</v>
      </c>
      <c r="S63" s="213">
        <f t="shared" si="23"/>
        <v>-2.0100000000000007E-2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4.5423926519337687E-2</v>
      </c>
      <c r="R65" s="215">
        <f t="shared" si="24"/>
        <v>1.6768958113468901E-2</v>
      </c>
      <c r="S65" s="215">
        <f t="shared" si="24"/>
        <v>-2.0100000000000007E-2</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1.55999999999999E-2</v>
      </c>
      <c r="Q66" s="287">
        <f t="shared" si="25"/>
        <v>4.5500000000000006E-2</v>
      </c>
      <c r="R66" s="287">
        <f t="shared" si="25"/>
        <v>1.6799999999999999E-2</v>
      </c>
      <c r="S66" s="287">
        <f t="shared" si="25"/>
        <v>-2.01E-2</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1.5599999999999901</v>
      </c>
      <c r="Q67" s="193">
        <f t="shared" si="26"/>
        <v>4.5500000000000007</v>
      </c>
      <c r="R67" s="193">
        <f t="shared" si="26"/>
        <v>1.68</v>
      </c>
      <c r="S67" s="193">
        <f t="shared" si="26"/>
        <v>-2.0099999999999998</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1.1410994861564168</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1.1410994861564168</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109.90243785240015</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109.90243785240015</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-0.61</v>
      </c>
      <c r="Q27" s="323">
        <f xml:space="preserve"> InpActive!Q$110</f>
        <v>-1.25</v>
      </c>
      <c r="R27" s="323">
        <f xml:space="preserve"> InpActive!R$110</f>
        <v>-6.11</v>
      </c>
      <c r="S27" s="323">
        <f xml:space="preserve"> InpActive!S$110</f>
        <v>-1.23</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-6.0999999999999995E-3</v>
      </c>
      <c r="Q28" s="240">
        <f t="shared" si="3"/>
        <v>-1.2500000000000001E-2</v>
      </c>
      <c r="R28" s="240">
        <f t="shared" si="3"/>
        <v>-6.1100000000000002E-2</v>
      </c>
      <c r="S28" s="240">
        <f t="shared" si="3"/>
        <v>-1.23E-2</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653.07461593785592</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111.54737611773075</v>
      </c>
      <c r="P30" s="169">
        <f xml:space="preserve"> IF(P26=1, $H25 * (1+P29+P28), O30 *  (1+P29+P28))</f>
        <v>111.48378897291155</v>
      </c>
      <c r="Q30" s="169">
        <f t="shared" si="4"/>
        <v>113.36016026073474</v>
      </c>
      <c r="R30" s="169">
        <f t="shared" si="4"/>
        <v>106.43385446880384</v>
      </c>
      <c r="S30" s="169">
        <f t="shared" si="4"/>
        <v>105.12471805883756</v>
      </c>
      <c r="T30" s="169">
        <f t="shared" si="4"/>
        <v>105.12471805883756</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1.1410994861564168</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1.2587963879701924</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1.2587963879701924</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1.2587963879701924</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1.2587963879701924</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0.29527322680782281</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0.29527322680782281</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1.2587963879701924</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1.2587963879701924</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0.29527322680782281</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0.29527322680782281</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1.5540696147780153</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1.5540696147780153</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653.07461593785592</v>
      </c>
      <c r="I49" s="169">
        <f t="shared" si="14"/>
        <v>0</v>
      </c>
      <c r="J49" s="177">
        <f t="shared" si="14"/>
        <v>0</v>
      </c>
      <c r="K49" s="177">
        <f t="shared" si="14"/>
        <v>0</v>
      </c>
      <c r="L49" s="177">
        <f t="shared" si="14"/>
        <v>0</v>
      </c>
      <c r="M49" s="177">
        <f t="shared" si="14"/>
        <v>0</v>
      </c>
      <c r="N49" s="177">
        <f t="shared" si="14"/>
        <v>0</v>
      </c>
      <c r="O49" s="177">
        <f t="shared" si="14"/>
        <v>111.54737611773075</v>
      </c>
      <c r="P49" s="177">
        <f t="shared" si="14"/>
        <v>111.48378897291155</v>
      </c>
      <c r="Q49" s="177">
        <f t="shared" si="14"/>
        <v>113.36016026073474</v>
      </c>
      <c r="R49" s="177">
        <f t="shared" si="14"/>
        <v>106.43385446880384</v>
      </c>
      <c r="S49" s="177">
        <f t="shared" si="14"/>
        <v>105.12471805883756</v>
      </c>
      <c r="T49" s="177">
        <f t="shared" si="14"/>
        <v>105.12471805883756</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1.5540696147780153</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1.5540696147780153</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654.6286855526339</v>
      </c>
      <c r="J51" s="177">
        <f xml:space="preserve"> J49 + J50</f>
        <v>0</v>
      </c>
      <c r="K51" s="177">
        <f t="shared" ref="K51:T51" si="16" xml:space="preserve"> K49 + K50</f>
        <v>0</v>
      </c>
      <c r="L51" s="177">
        <f t="shared" si="16"/>
        <v>0</v>
      </c>
      <c r="M51" s="177">
        <f t="shared" si="16"/>
        <v>0</v>
      </c>
      <c r="N51" s="177">
        <f t="shared" si="16"/>
        <v>0</v>
      </c>
      <c r="O51" s="177">
        <f t="shared" si="16"/>
        <v>111.54737611773075</v>
      </c>
      <c r="P51" s="177">
        <f t="shared" si="16"/>
        <v>111.48378897291155</v>
      </c>
      <c r="Q51" s="177">
        <f xml:space="preserve"> Q49 + Q50</f>
        <v>114.91422987551276</v>
      </c>
      <c r="R51" s="177">
        <f t="shared" si="16"/>
        <v>106.43385446880384</v>
      </c>
      <c r="S51" s="177">
        <f t="shared" si="16"/>
        <v>105.12471805883756</v>
      </c>
      <c r="T51" s="177">
        <f t="shared" si="16"/>
        <v>105.12471805883756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654.6286855526339</v>
      </c>
      <c r="I54" s="169">
        <f t="shared" si="17"/>
        <v>0</v>
      </c>
      <c r="J54" s="169">
        <f t="shared" si="17"/>
        <v>0</v>
      </c>
      <c r="K54" s="169">
        <f t="shared" si="17"/>
        <v>0</v>
      </c>
      <c r="L54" s="169">
        <f t="shared" si="17"/>
        <v>0</v>
      </c>
      <c r="M54" s="169">
        <f t="shared" si="17"/>
        <v>0</v>
      </c>
      <c r="N54" s="169">
        <f t="shared" si="17"/>
        <v>0</v>
      </c>
      <c r="O54" s="169">
        <f t="shared" si="17"/>
        <v>111.54737611773075</v>
      </c>
      <c r="P54" s="169">
        <f t="shared" si="17"/>
        <v>111.48378897291155</v>
      </c>
      <c r="Q54" s="169">
        <f xml:space="preserve"> Q$51</f>
        <v>114.91422987551276</v>
      </c>
      <c r="R54" s="169">
        <f t="shared" si="17"/>
        <v>106.43385446880384</v>
      </c>
      <c r="S54" s="169">
        <f t="shared" si="17"/>
        <v>105.12471805883756</v>
      </c>
      <c r="T54" s="169">
        <f t="shared" si="17"/>
        <v>105.12471805883756</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-5.7004608294941583E-4</v>
      </c>
      <c r="Q55" s="213">
        <f xml:space="preserve"> IF( P54 = 0, 0, Q54 / P54 - 1 )</f>
        <v>3.0770759894380051E-2</v>
      </c>
      <c r="R55" s="213">
        <f t="shared" si="18"/>
        <v>-7.3797434972985965E-2</v>
      </c>
      <c r="S55" s="213">
        <f t="shared" si="18"/>
        <v>-1.2299999999999978E-2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-5.7004608294941583E-4</v>
      </c>
      <c r="Q60" s="215">
        <f t="shared" si="21"/>
        <v>3.0770759894380051E-2</v>
      </c>
      <c r="R60" s="215">
        <f t="shared" si="21"/>
        <v>-7.3797434972985965E-2</v>
      </c>
      <c r="S60" s="215">
        <f t="shared" si="21"/>
        <v>-1.2299999999999978E-2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1.4398708018044104E-3</v>
      </c>
      <c r="R63" s="213">
        <f t="shared" si="23"/>
        <v>-7.3797434972985965E-2</v>
      </c>
      <c r="S63" s="213">
        <f t="shared" si="23"/>
        <v>-1.2299999999999978E-2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1.4398708018044104E-3</v>
      </c>
      <c r="R65" s="215">
        <f t="shared" si="24"/>
        <v>-7.3797434972985965E-2</v>
      </c>
      <c r="S65" s="215">
        <f t="shared" si="24"/>
        <v>-1.2299999999999978E-2</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-6.0999999999999995E-3</v>
      </c>
      <c r="Q66" s="287">
        <f>IF(Q58&lt;&gt;0,IF(Q65&gt;=0,ROUNDUP(ROUNDDOWN(Q65,5),4),ROUNDDOWN(ROUNDUP(Q65,5),4)),Q28)</f>
        <v>1.5E-3</v>
      </c>
      <c r="R66" s="287">
        <f t="shared" si="25"/>
        <v>-7.3800000000000004E-2</v>
      </c>
      <c r="S66" s="287">
        <f t="shared" si="25"/>
        <v>-1.23E-2</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-0.61</v>
      </c>
      <c r="Q67" s="193">
        <f t="shared" si="26"/>
        <v>0.15</v>
      </c>
      <c r="R67" s="193">
        <f t="shared" si="26"/>
        <v>-7.3800000000000008</v>
      </c>
      <c r="S67" s="193">
        <f t="shared" si="26"/>
        <v>-1.23</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0</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0</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0</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v>
      </c>
      <c r="Q27" s="323">
        <f xml:space="preserve"> InpActive!Q$114</f>
        <v>0</v>
      </c>
      <c r="R27" s="323">
        <f xml:space="preserve"> InpActive!R$114</f>
        <v>0</v>
      </c>
      <c r="S27" s="323">
        <f xml:space="preserve"> InpActive!S$114</f>
        <v>0</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0</v>
      </c>
      <c r="Q28" s="207">
        <f t="shared" si="258"/>
        <v>0</v>
      </c>
      <c r="R28" s="207">
        <f t="shared" si="258"/>
        <v>0</v>
      </c>
      <c r="S28" s="207">
        <f t="shared" si="258"/>
        <v>0</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0</v>
      </c>
      <c r="J30" s="169">
        <f t="shared" ref="J30:T30" si="259" xml:space="preserve"> IF(J26=1, $H25 * (1+J29+J28), I30 *  (1+J29+J28))</f>
        <v>0</v>
      </c>
      <c r="K30" s="169">
        <f t="shared" si="259"/>
        <v>0</v>
      </c>
      <c r="L30" s="169">
        <f t="shared" si="259"/>
        <v>0</v>
      </c>
      <c r="M30" s="169">
        <f t="shared" si="259"/>
        <v>0</v>
      </c>
      <c r="N30" s="169">
        <f t="shared" si="259"/>
        <v>0</v>
      </c>
      <c r="O30" s="169">
        <f t="shared" si="259"/>
        <v>0</v>
      </c>
      <c r="P30" s="169">
        <f t="shared" si="259"/>
        <v>0</v>
      </c>
      <c r="Q30" s="169">
        <f t="shared" si="259"/>
        <v>0</v>
      </c>
      <c r="R30" s="169">
        <f t="shared" si="259"/>
        <v>0</v>
      </c>
      <c r="S30" s="169">
        <f t="shared" si="259"/>
        <v>0</v>
      </c>
      <c r="T30" s="169">
        <f t="shared" si="259"/>
        <v>0</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0</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0</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0</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0</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0</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0</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0</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0</v>
      </c>
      <c r="I49" s="169">
        <f t="shared" si="269"/>
        <v>0</v>
      </c>
      <c r="J49" s="177">
        <f t="shared" si="269"/>
        <v>0</v>
      </c>
      <c r="K49" s="177">
        <f t="shared" si="269"/>
        <v>0</v>
      </c>
      <c r="L49" s="177">
        <f t="shared" si="269"/>
        <v>0</v>
      </c>
      <c r="M49" s="177">
        <f t="shared" si="269"/>
        <v>0</v>
      </c>
      <c r="N49" s="177">
        <f t="shared" si="269"/>
        <v>0</v>
      </c>
      <c r="O49" s="177">
        <f t="shared" si="269"/>
        <v>0</v>
      </c>
      <c r="P49" s="177">
        <f t="shared" si="269"/>
        <v>0</v>
      </c>
      <c r="Q49" s="177">
        <f t="shared" si="269"/>
        <v>0</v>
      </c>
      <c r="R49" s="177">
        <f t="shared" si="269"/>
        <v>0</v>
      </c>
      <c r="S49" s="177">
        <f t="shared" si="269"/>
        <v>0</v>
      </c>
      <c r="T49" s="177">
        <f t="shared" si="269"/>
        <v>0</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0</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0</v>
      </c>
      <c r="J51" s="177">
        <f xml:space="preserve"> J49 + J50</f>
        <v>0</v>
      </c>
      <c r="K51" s="177">
        <f t="shared" ref="K51:T51" si="271" xml:space="preserve"> K49 + K50</f>
        <v>0</v>
      </c>
      <c r="L51" s="177">
        <f t="shared" si="271"/>
        <v>0</v>
      </c>
      <c r="M51" s="177">
        <f t="shared" si="271"/>
        <v>0</v>
      </c>
      <c r="N51" s="177">
        <f t="shared" si="271"/>
        <v>0</v>
      </c>
      <c r="O51" s="177">
        <f t="shared" si="271"/>
        <v>0</v>
      </c>
      <c r="P51" s="177">
        <f t="shared" si="271"/>
        <v>0</v>
      </c>
      <c r="Q51" s="177">
        <f t="shared" si="271"/>
        <v>0</v>
      </c>
      <c r="R51" s="177">
        <f t="shared" si="271"/>
        <v>0</v>
      </c>
      <c r="S51" s="177">
        <f t="shared" si="271"/>
        <v>0</v>
      </c>
      <c r="T51" s="177">
        <f t="shared" si="271"/>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0</v>
      </c>
      <c r="I54" s="169">
        <f t="shared" si="272"/>
        <v>0</v>
      </c>
      <c r="J54" s="169">
        <f t="shared" si="272"/>
        <v>0</v>
      </c>
      <c r="K54" s="169">
        <f t="shared" si="272"/>
        <v>0</v>
      </c>
      <c r="L54" s="169">
        <f t="shared" si="272"/>
        <v>0</v>
      </c>
      <c r="M54" s="169">
        <f t="shared" si="272"/>
        <v>0</v>
      </c>
      <c r="N54" s="169">
        <f t="shared" si="272"/>
        <v>0</v>
      </c>
      <c r="O54" s="169">
        <f t="shared" si="272"/>
        <v>0</v>
      </c>
      <c r="P54" s="169">
        <f t="shared" si="272"/>
        <v>0</v>
      </c>
      <c r="Q54" s="169">
        <f t="shared" si="272"/>
        <v>0</v>
      </c>
      <c r="R54" s="169">
        <f t="shared" si="272"/>
        <v>0</v>
      </c>
      <c r="S54" s="169">
        <f t="shared" si="272"/>
        <v>0</v>
      </c>
      <c r="T54" s="169">
        <f t="shared" si="272"/>
        <v>0</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0</v>
      </c>
      <c r="Q55" s="213">
        <f t="shared" si="273"/>
        <v>0</v>
      </c>
      <c r="R55" s="213">
        <f t="shared" si="273"/>
        <v>0</v>
      </c>
      <c r="S55" s="213">
        <f t="shared" si="273"/>
        <v>0</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0</v>
      </c>
      <c r="R58" s="384">
        <f t="shared" si="275"/>
        <v>0</v>
      </c>
      <c r="S58" s="384">
        <f t="shared" si="275"/>
        <v>0</v>
      </c>
      <c r="T58" s="384">
        <f t="shared" si="275"/>
        <v>0</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0</v>
      </c>
      <c r="Q60" s="215">
        <f t="shared" si="276"/>
        <v>0</v>
      </c>
      <c r="R60" s="215">
        <f t="shared" si="276"/>
        <v>0</v>
      </c>
      <c r="S60" s="215">
        <f t="shared" si="276"/>
        <v>0</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0</v>
      </c>
      <c r="R62" s="217">
        <f t="shared" si="277"/>
        <v>0</v>
      </c>
      <c r="S62" s="217">
        <f t="shared" si="277"/>
        <v>0</v>
      </c>
      <c r="T62" s="217">
        <f t="shared" si="277"/>
        <v>0</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0</v>
      </c>
      <c r="R63" s="213">
        <f t="shared" si="278"/>
        <v>0</v>
      </c>
      <c r="S63" s="213">
        <f t="shared" si="278"/>
        <v>0</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0</v>
      </c>
      <c r="R65" s="215">
        <f t="shared" si="279"/>
        <v>0</v>
      </c>
      <c r="S65" s="215">
        <f t="shared" si="279"/>
        <v>0</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0</v>
      </c>
      <c r="Q66" s="287">
        <f t="shared" si="280"/>
        <v>0</v>
      </c>
      <c r="R66" s="287">
        <f t="shared" si="280"/>
        <v>0</v>
      </c>
      <c r="S66" s="287">
        <f t="shared" si="280"/>
        <v>0</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v>
      </c>
      <c r="Q67" s="193">
        <f t="shared" si="281"/>
        <v>0</v>
      </c>
      <c r="R67" s="193">
        <f t="shared" si="281"/>
        <v>0</v>
      </c>
      <c r="S67" s="193">
        <f t="shared" si="281"/>
        <v>0</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0</v>
      </c>
      <c r="Q47" s="323">
        <f>InpActive!Q117</f>
        <v>0</v>
      </c>
      <c r="R47" s="323">
        <f>InpActive!R117</f>
        <v>0</v>
      </c>
      <c r="S47" s="323">
        <f>InpActive!S117</f>
        <v>0</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0</v>
      </c>
      <c r="Q49" s="348">
        <f>Q47+Q48</f>
        <v>0</v>
      </c>
      <c r="R49" s="348">
        <f t="shared" si="16"/>
        <v>0</v>
      </c>
      <c r="S49" s="348">
        <f t="shared" si="16"/>
        <v>0</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-8.0278434948574395E-2</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-8.0278434948574395E-2</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-8.0278434948574395E-2</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-8.8558627158397879E-2</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-8.8558627158397879E-2</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-2.0773011308759991E-2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-2.0773011308759991E-2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-8.8558627158397879E-2</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-2.0773011308759991E-2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-2.0773011308759991E-2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-0.10933163846715788</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-0.10933163846715788</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13.9983616241897</v>
      </c>
      <c r="Q42" s="323">
        <f>InpActive!Q120</f>
        <v>14.1546869522353</v>
      </c>
      <c r="R42" s="323">
        <f>InpActive!R120</f>
        <v>14.320976551213899</v>
      </c>
      <c r="S42" s="323">
        <f>InpActive!S120</f>
        <v>14.4840059903709</v>
      </c>
      <c r="T42" s="323">
        <f>InpActive!T120</f>
        <v>0</v>
      </c>
    </row>
    <row r="43" spans="1:20" x14ac:dyDescent="0.2">
      <c r="B43" s="102"/>
      <c r="E43" s="319" t="str">
        <f>E39</f>
        <v xml:space="preserve">Total value of ODI </v>
      </c>
      <c r="F43" s="319">
        <f t="shared" ref="F43:T43" si="12">F39</f>
        <v>0</v>
      </c>
      <c r="G43" s="319" t="str">
        <f t="shared" si="12"/>
        <v>£m (nominal)</v>
      </c>
      <c r="H43" s="319">
        <f t="shared" si="12"/>
        <v>-0.10933163846715788</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-0.10933163846715788</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13.9983616241897</v>
      </c>
      <c r="Q44" s="348">
        <f t="shared" si="13"/>
        <v>14.045355313768143</v>
      </c>
      <c r="R44" s="348">
        <f t="shared" si="13"/>
        <v>14.320976551213899</v>
      </c>
      <c r="S44" s="348">
        <f t="shared" si="13"/>
        <v>14.4840059903709</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South Staffs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1.5599999999999901</v>
      </c>
      <c r="Q10" s="367">
        <f xml:space="preserve"> 'Water resources'!Q$67</f>
        <v>4.5500000000000007</v>
      </c>
      <c r="R10" s="367">
        <f xml:space="preserve"> 'Water resources'!R$67</f>
        <v>1.68</v>
      </c>
      <c r="S10" s="367">
        <f xml:space="preserve"> 'Water resources'!S$67</f>
        <v>-2.0099999999999998</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-0.61</v>
      </c>
      <c r="Q11" s="255">
        <f xml:space="preserve"> 'Water network plus'!Q$67</f>
        <v>0.15</v>
      </c>
      <c r="R11" s="255">
        <f xml:space="preserve"> 'Water network plus'!R$67</f>
        <v>-7.3800000000000008</v>
      </c>
      <c r="S11" s="255">
        <f xml:space="preserve"> 'Water network plus'!S$67</f>
        <v>-1.23</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v>
      </c>
      <c r="Q12" s="255">
        <f xml:space="preserve"> 'Wastewater network plus'!Q$67</f>
        <v>0</v>
      </c>
      <c r="R12" s="255">
        <f xml:space="preserve"> 'Wastewater network plus'!R$67</f>
        <v>0</v>
      </c>
      <c r="S12" s="255">
        <f xml:space="preserve"> 'Wastewater network plus'!S$67</f>
        <v>0</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0</v>
      </c>
      <c r="Q16" s="330">
        <f xml:space="preserve"> 'Bioresources (sludge)'!Q$49</f>
        <v>0</v>
      </c>
      <c r="R16" s="330">
        <f xml:space="preserve"> 'Bioresources (sludge)'!R$49</f>
        <v>0</v>
      </c>
      <c r="S16" s="330">
        <f xml:space="preserve"> 'Bioresources (sludge)'!S$49</f>
        <v>0</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13.9983616241897</v>
      </c>
      <c r="Q19" s="255">
        <f xml:space="preserve"> 'Residential retail'!Q$44</f>
        <v>14.045355313768143</v>
      </c>
      <c r="R19" s="255">
        <f xml:space="preserve"> 'Residential retail'!R$44</f>
        <v>14.320976551213899</v>
      </c>
      <c r="S19" s="255">
        <f xml:space="preserve"> 'Residential retail'!S$44</f>
        <v>14.4840059903709</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0.26532666791283627</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0.26532666791283627</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0.26532666791283627</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0.26532666791283627</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1.5599999999999901</v>
      </c>
      <c r="H4" s="401">
        <f>Outputs!Q10</f>
        <v>4.5500000000000007</v>
      </c>
      <c r="I4" s="401">
        <f>Outputs!R10</f>
        <v>1.68</v>
      </c>
      <c r="J4" s="401">
        <f>Outputs!S10</f>
        <v>-2.0099999999999998</v>
      </c>
    </row>
    <row r="5" spans="1:10" x14ac:dyDescent="0.2">
      <c r="B5" s="414" t="s">
        <v>650</v>
      </c>
      <c r="C5" t="s">
        <v>531</v>
      </c>
      <c r="D5" t="s">
        <v>497</v>
      </c>
      <c r="E5" t="s">
        <v>431</v>
      </c>
      <c r="F5" s="401">
        <f>Outputs!O11</f>
        <v>0</v>
      </c>
      <c r="G5" s="401">
        <f>Outputs!P11</f>
        <v>-0.61</v>
      </c>
      <c r="H5" s="401">
        <f>Outputs!Q11</f>
        <v>0.15</v>
      </c>
      <c r="I5" s="401">
        <f>Outputs!R11</f>
        <v>-7.3800000000000008</v>
      </c>
      <c r="J5" s="401">
        <f>Outputs!S11</f>
        <v>-1.23</v>
      </c>
    </row>
    <row r="6" spans="1:10" x14ac:dyDescent="0.2">
      <c r="B6" s="414" t="s">
        <v>651</v>
      </c>
      <c r="C6" t="s">
        <v>537</v>
      </c>
      <c r="D6" t="s">
        <v>497</v>
      </c>
      <c r="E6" t="s">
        <v>431</v>
      </c>
      <c r="F6" s="401">
        <f>Outputs!O12</f>
        <v>0</v>
      </c>
      <c r="G6" s="401">
        <f>Outputs!P12</f>
        <v>0</v>
      </c>
      <c r="H6" s="401">
        <f>Outputs!Q12</f>
        <v>0</v>
      </c>
      <c r="I6" s="401">
        <f>Outputs!R12</f>
        <v>0</v>
      </c>
      <c r="J6" s="401">
        <f>Outputs!S12</f>
        <v>0</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0</v>
      </c>
      <c r="H8" s="442">
        <f>Outputs!Q16</f>
        <v>0</v>
      </c>
      <c r="I8" s="442">
        <f>Outputs!R16</f>
        <v>0</v>
      </c>
      <c r="J8" s="442">
        <f>Outputs!S16</f>
        <v>0</v>
      </c>
    </row>
    <row r="9" spans="1:10" x14ac:dyDescent="0.2">
      <c r="B9" s="414" t="s">
        <v>654</v>
      </c>
      <c r="C9" t="s">
        <v>542</v>
      </c>
      <c r="D9" t="s">
        <v>430</v>
      </c>
      <c r="E9" t="s">
        <v>431</v>
      </c>
      <c r="F9" s="442">
        <f>Outputs!O19</f>
        <v>0</v>
      </c>
      <c r="G9" s="442">
        <f>Outputs!P19</f>
        <v>13.9983616241897</v>
      </c>
      <c r="H9" s="442">
        <f>Outputs!Q19</f>
        <v>14.045355313768143</v>
      </c>
      <c r="I9" s="442">
        <f>Outputs!R19</f>
        <v>14.320976551213899</v>
      </c>
      <c r="J9" s="442">
        <f>Outputs!S19</f>
        <v>14.4840059903709</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0.26532666791283627</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0.26532666791283627</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13:55:42</v>
      </c>
      <c r="G24" t="str">
        <f t="shared" ref="G24:J24" ca="1" si="0">CONCATENATE("[…]", TEXT(NOW(),"dd/mm/yyy hh:mm:ss"))</f>
        <v>[…]29/09/2021 13:55:42</v>
      </c>
      <c r="H24" t="str">
        <f t="shared" ca="1" si="0"/>
        <v>[…]29/09/2021 13:55:42</v>
      </c>
      <c r="I24" t="str">
        <f t="shared" ca="1" si="0"/>
        <v>[…]29/09/2021 13:55:42</v>
      </c>
      <c r="J24" t="str">
        <f t="shared" ca="1" si="0"/>
        <v>[…]29/09/2021 13:55:42</v>
      </c>
    </row>
    <row r="25" spans="2:10" x14ac:dyDescent="0.2">
      <c r="B25" s="414" t="s">
        <v>669</v>
      </c>
      <c r="C25" t="s">
        <v>671</v>
      </c>
      <c r="D25" t="s">
        <v>110</v>
      </c>
      <c r="E25" t="s">
        <v>431</v>
      </c>
      <c r="F25" s="415" t="str">
        <f ca="1">MID(CELL("filename",A1),SEARCH("[",CELL("filename",A1))+1,SEARCH("]",CELL("filename",A1))-1-SEARCH("[",CELL("filename",A1)))</f>
        <v>SSC-In-period-adjustments-model-IPD2021-DD.xlsx</v>
      </c>
      <c r="G25" s="415" t="str">
        <f t="shared" ref="G25:J25" ca="1" si="1">MID(CELL("filename",B1),SEARCH("[",CELL("filename",B1))+1,SEARCH("]",CELL("filename",B1))-1-SEARCH("[",CELL("filename",B1)))</f>
        <v>SSC-In-period-adjustments-model-IPD2021-DD.xlsx</v>
      </c>
      <c r="H25" s="415" t="str">
        <f t="shared" ca="1" si="1"/>
        <v>SSC-In-period-adjustments-model-IPD2021-DD.xlsx</v>
      </c>
      <c r="I25" s="415" t="str">
        <f t="shared" ca="1" si="1"/>
        <v>SSC-In-period-adjustments-model-IPD2021-DD.xlsx</v>
      </c>
      <c r="J25" s="415" t="str">
        <f t="shared" ca="1" si="1"/>
        <v>SSC-In-period-adjustments-model-IPD2021-DD.xlsx</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407</v>
      </c>
      <c r="B7" t="s">
        <v>428</v>
      </c>
      <c r="C7" t="s">
        <v>429</v>
      </c>
      <c r="D7" t="s">
        <v>430</v>
      </c>
      <c r="E7" t="s">
        <v>431</v>
      </c>
      <c r="F7" s="401"/>
      <c r="G7" s="401"/>
      <c r="H7" s="401"/>
      <c r="I7" s="401">
        <v>4.3939400000000003E-2</v>
      </c>
      <c r="J7" s="401"/>
      <c r="K7" s="401"/>
      <c r="L7" s="401"/>
      <c r="M7" s="401"/>
      <c r="N7" s="401"/>
    </row>
    <row r="8" spans="1:14" x14ac:dyDescent="0.2">
      <c r="A8" t="s">
        <v>407</v>
      </c>
      <c r="B8" t="s">
        <v>432</v>
      </c>
      <c r="C8" t="s">
        <v>433</v>
      </c>
      <c r="D8" t="s">
        <v>430</v>
      </c>
      <c r="E8" t="s">
        <v>431</v>
      </c>
      <c r="F8" s="401"/>
      <c r="G8" s="401"/>
      <c r="H8" s="401"/>
      <c r="I8" s="401">
        <v>0.93383027412007502</v>
      </c>
      <c r="J8" s="401"/>
      <c r="K8" s="401"/>
      <c r="L8" s="401"/>
      <c r="M8" s="401"/>
      <c r="N8" s="401"/>
    </row>
    <row r="9" spans="1:14" x14ac:dyDescent="0.2">
      <c r="A9" t="s">
        <v>407</v>
      </c>
      <c r="B9" t="s">
        <v>434</v>
      </c>
      <c r="C9" t="s">
        <v>435</v>
      </c>
      <c r="D9" t="s">
        <v>430</v>
      </c>
      <c r="E9" t="s">
        <v>431</v>
      </c>
      <c r="F9" s="401"/>
      <c r="G9" s="401"/>
      <c r="H9" s="401"/>
      <c r="I9" s="401">
        <v>0</v>
      </c>
      <c r="J9" s="401"/>
      <c r="K9" s="401"/>
      <c r="L9" s="401"/>
      <c r="M9" s="401"/>
      <c r="N9" s="401"/>
    </row>
    <row r="10" spans="1:14" x14ac:dyDescent="0.2">
      <c r="A10" t="s">
        <v>407</v>
      </c>
      <c r="B10" t="s">
        <v>436</v>
      </c>
      <c r="C10" t="s">
        <v>437</v>
      </c>
      <c r="D10" t="s">
        <v>430</v>
      </c>
      <c r="E10" t="s">
        <v>431</v>
      </c>
      <c r="F10" s="401"/>
      <c r="G10" s="401"/>
      <c r="H10" s="401"/>
      <c r="I10" s="401">
        <v>0</v>
      </c>
      <c r="J10" s="401"/>
      <c r="K10" s="401"/>
      <c r="L10" s="401"/>
      <c r="M10" s="401"/>
      <c r="N10" s="401"/>
    </row>
    <row r="11" spans="1:14" x14ac:dyDescent="0.2">
      <c r="A11" t="s">
        <v>407</v>
      </c>
      <c r="B11" t="s">
        <v>438</v>
      </c>
      <c r="C11" t="s">
        <v>439</v>
      </c>
      <c r="D11" t="s">
        <v>430</v>
      </c>
      <c r="E11" t="s">
        <v>431</v>
      </c>
      <c r="F11" s="401"/>
      <c r="G11" s="401"/>
      <c r="H11" s="401"/>
      <c r="I11" s="401">
        <v>0</v>
      </c>
      <c r="J11" s="401"/>
      <c r="K11" s="401"/>
      <c r="L11" s="401"/>
      <c r="M11" s="401"/>
      <c r="N11" s="401"/>
    </row>
    <row r="12" spans="1:14" x14ac:dyDescent="0.2">
      <c r="A12" t="s">
        <v>407</v>
      </c>
      <c r="B12" t="s">
        <v>440</v>
      </c>
      <c r="C12" t="s">
        <v>441</v>
      </c>
      <c r="D12" t="s">
        <v>430</v>
      </c>
      <c r="E12" t="s">
        <v>431</v>
      </c>
      <c r="F12" s="401"/>
      <c r="G12" s="401"/>
      <c r="H12" s="401"/>
      <c r="I12" s="401">
        <v>0</v>
      </c>
      <c r="J12" s="401"/>
      <c r="K12" s="401"/>
      <c r="L12" s="401"/>
      <c r="M12" s="401"/>
      <c r="N12" s="401"/>
    </row>
    <row r="13" spans="1:14" x14ac:dyDescent="0.2">
      <c r="A13" t="s">
        <v>407</v>
      </c>
      <c r="B13" t="s">
        <v>442</v>
      </c>
      <c r="C13" t="s">
        <v>443</v>
      </c>
      <c r="D13" t="s">
        <v>430</v>
      </c>
      <c r="E13" t="s">
        <v>431</v>
      </c>
      <c r="F13" s="401"/>
      <c r="G13" s="401"/>
      <c r="H13" s="401"/>
      <c r="I13" s="401">
        <v>0</v>
      </c>
      <c r="J13" s="401"/>
      <c r="K13" s="401"/>
      <c r="L13" s="401"/>
      <c r="M13" s="401"/>
      <c r="N13" s="401"/>
    </row>
    <row r="14" spans="1:14" x14ac:dyDescent="0.2">
      <c r="A14" t="s">
        <v>407</v>
      </c>
      <c r="B14" t="s">
        <v>444</v>
      </c>
      <c r="C14" t="s">
        <v>445</v>
      </c>
      <c r="D14" t="s">
        <v>430</v>
      </c>
      <c r="E14" t="s">
        <v>431</v>
      </c>
      <c r="F14" s="401"/>
      <c r="G14" s="401"/>
      <c r="H14" s="401"/>
      <c r="I14" s="401">
        <v>-8.0278434948574395E-2</v>
      </c>
      <c r="J14" s="401"/>
      <c r="K14" s="401"/>
      <c r="L14" s="401"/>
      <c r="M14" s="401"/>
      <c r="N14" s="401"/>
    </row>
    <row r="15" spans="1:14" x14ac:dyDescent="0.2">
      <c r="A15" t="s">
        <v>407</v>
      </c>
      <c r="B15" t="s">
        <v>584</v>
      </c>
      <c r="C15" t="s">
        <v>585</v>
      </c>
      <c r="D15" t="s">
        <v>430</v>
      </c>
      <c r="E15" t="s">
        <v>431</v>
      </c>
      <c r="F15" s="439"/>
      <c r="G15" s="439"/>
      <c r="H15" s="439"/>
      <c r="I15" s="439">
        <v>-8.0278434948574395E-2</v>
      </c>
      <c r="J15" s="439"/>
      <c r="K15" s="439"/>
      <c r="L15" s="439"/>
      <c r="M15" s="439"/>
      <c r="N15" s="439"/>
    </row>
    <row r="16" spans="1:14" x14ac:dyDescent="0.2">
      <c r="A16" t="s">
        <v>407</v>
      </c>
      <c r="B16" t="s">
        <v>586</v>
      </c>
      <c r="C16" t="s">
        <v>587</v>
      </c>
      <c r="D16" t="s">
        <v>430</v>
      </c>
      <c r="E16" t="s">
        <v>431</v>
      </c>
      <c r="F16" s="440"/>
      <c r="G16" s="440"/>
      <c r="H16" s="440"/>
      <c r="I16" s="440">
        <v>0</v>
      </c>
      <c r="J16" s="440"/>
      <c r="K16" s="440"/>
      <c r="L16" s="440"/>
      <c r="M16" s="440"/>
      <c r="N16" s="440"/>
    </row>
    <row r="17" spans="1:14" x14ac:dyDescent="0.2">
      <c r="A17" t="s">
        <v>407</v>
      </c>
      <c r="B17" t="s">
        <v>588</v>
      </c>
      <c r="C17" t="s">
        <v>589</v>
      </c>
      <c r="D17" t="s">
        <v>430</v>
      </c>
      <c r="E17" t="s">
        <v>431</v>
      </c>
      <c r="F17" s="401"/>
      <c r="G17" s="401"/>
      <c r="H17" s="401"/>
      <c r="I17" s="401">
        <v>-7.29307879636584E-2</v>
      </c>
      <c r="J17" s="401"/>
      <c r="K17" s="401"/>
      <c r="L17" s="401"/>
      <c r="M17" s="401"/>
      <c r="N17" s="401"/>
    </row>
    <row r="18" spans="1:14" x14ac:dyDescent="0.2">
      <c r="A18" t="s">
        <v>407</v>
      </c>
      <c r="B18" t="s">
        <v>590</v>
      </c>
      <c r="C18" t="s">
        <v>591</v>
      </c>
      <c r="D18" t="s">
        <v>430</v>
      </c>
      <c r="E18" t="s">
        <v>431</v>
      </c>
      <c r="F18" s="401"/>
      <c r="G18" s="401"/>
      <c r="H18" s="401"/>
      <c r="I18" s="401">
        <v>0</v>
      </c>
      <c r="J18" s="401"/>
      <c r="K18" s="401"/>
      <c r="L18" s="401"/>
      <c r="M18" s="401"/>
      <c r="N18" s="401"/>
    </row>
    <row r="19" spans="1:14" x14ac:dyDescent="0.2">
      <c r="A19" t="s">
        <v>407</v>
      </c>
      <c r="B19" t="s">
        <v>446</v>
      </c>
      <c r="C19" t="s">
        <v>447</v>
      </c>
      <c r="D19" t="s">
        <v>430</v>
      </c>
      <c r="E19" t="s">
        <v>431</v>
      </c>
      <c r="F19" s="401"/>
      <c r="G19" s="401"/>
      <c r="H19" s="401"/>
      <c r="I19" s="401">
        <v>0</v>
      </c>
      <c r="J19" s="401"/>
      <c r="K19" s="401"/>
      <c r="L19" s="401"/>
      <c r="M19" s="401"/>
      <c r="N19" s="401"/>
    </row>
    <row r="20" spans="1:14" x14ac:dyDescent="0.2">
      <c r="A20" t="s">
        <v>407</v>
      </c>
      <c r="B20" t="s">
        <v>448</v>
      </c>
      <c r="C20" t="s">
        <v>449</v>
      </c>
      <c r="D20" t="s">
        <v>430</v>
      </c>
      <c r="E20" t="s">
        <v>431</v>
      </c>
      <c r="F20" s="401"/>
      <c r="G20" s="401"/>
      <c r="H20" s="401"/>
      <c r="I20" s="401">
        <v>0</v>
      </c>
      <c r="J20" s="401"/>
      <c r="K20" s="401"/>
      <c r="L20" s="401"/>
      <c r="M20" s="401"/>
      <c r="N20" s="401"/>
    </row>
    <row r="21" spans="1:14" x14ac:dyDescent="0.2">
      <c r="A21" t="s">
        <v>407</v>
      </c>
      <c r="B21" t="s">
        <v>450</v>
      </c>
      <c r="C21" t="s">
        <v>451</v>
      </c>
      <c r="D21" t="s">
        <v>430</v>
      </c>
      <c r="E21" t="s">
        <v>431</v>
      </c>
      <c r="F21" s="401"/>
      <c r="G21" s="401"/>
      <c r="H21" s="401"/>
      <c r="I21" s="401">
        <v>0</v>
      </c>
      <c r="J21" s="401"/>
      <c r="K21" s="401"/>
      <c r="L21" s="401"/>
      <c r="M21" s="401"/>
      <c r="N21" s="401"/>
    </row>
    <row r="22" spans="1:14" x14ac:dyDescent="0.2">
      <c r="A22" t="s">
        <v>407</v>
      </c>
      <c r="B22" t="s">
        <v>452</v>
      </c>
      <c r="C22" t="s">
        <v>453</v>
      </c>
      <c r="D22" t="s">
        <v>430</v>
      </c>
      <c r="E22" t="s">
        <v>431</v>
      </c>
      <c r="F22" s="401"/>
      <c r="G22" s="401"/>
      <c r="H22" s="401"/>
      <c r="I22" s="401">
        <v>0</v>
      </c>
      <c r="J22" s="401"/>
      <c r="K22" s="401"/>
      <c r="L22" s="401"/>
      <c r="M22" s="401"/>
      <c r="N22" s="401"/>
    </row>
    <row r="23" spans="1:14" x14ac:dyDescent="0.2">
      <c r="A23" t="s">
        <v>407</v>
      </c>
      <c r="B23" t="s">
        <v>454</v>
      </c>
      <c r="C23" t="s">
        <v>455</v>
      </c>
      <c r="D23" t="s">
        <v>430</v>
      </c>
      <c r="E23" t="s">
        <v>431</v>
      </c>
      <c r="F23" s="401"/>
      <c r="G23" s="401"/>
      <c r="H23" s="401"/>
      <c r="I23" s="401">
        <v>0</v>
      </c>
      <c r="J23" s="401"/>
      <c r="K23" s="401"/>
      <c r="L23" s="401"/>
      <c r="M23" s="401"/>
      <c r="N23" s="401"/>
    </row>
    <row r="24" spans="1:14" x14ac:dyDescent="0.2">
      <c r="A24" t="s">
        <v>407</v>
      </c>
      <c r="B24" t="s">
        <v>456</v>
      </c>
      <c r="C24" t="s">
        <v>457</v>
      </c>
      <c r="D24" t="s">
        <v>430</v>
      </c>
      <c r="E24" t="s">
        <v>431</v>
      </c>
      <c r="F24" s="401"/>
      <c r="G24" s="401"/>
      <c r="H24" s="401"/>
      <c r="I24" s="401">
        <v>0</v>
      </c>
      <c r="J24" s="401"/>
      <c r="K24" s="401"/>
      <c r="L24" s="401"/>
      <c r="M24" s="401"/>
      <c r="N24" s="401"/>
    </row>
    <row r="25" spans="1:14" x14ac:dyDescent="0.2">
      <c r="A25" t="s">
        <v>407</v>
      </c>
      <c r="B25" t="s">
        <v>458</v>
      </c>
      <c r="C25" t="s">
        <v>459</v>
      </c>
      <c r="D25" t="s">
        <v>430</v>
      </c>
      <c r="E25" t="s">
        <v>431</v>
      </c>
      <c r="F25" s="401"/>
      <c r="G25" s="401"/>
      <c r="H25" s="401"/>
      <c r="I25" s="401">
        <v>0</v>
      </c>
      <c r="J25" s="401"/>
      <c r="K25" s="401"/>
      <c r="L25" s="401"/>
      <c r="M25" s="401"/>
      <c r="N25" s="401"/>
    </row>
    <row r="26" spans="1:14" x14ac:dyDescent="0.2">
      <c r="A26" t="s">
        <v>407</v>
      </c>
      <c r="B26" t="s">
        <v>460</v>
      </c>
      <c r="C26" t="s">
        <v>461</v>
      </c>
      <c r="D26" t="s">
        <v>430</v>
      </c>
      <c r="E26" t="s">
        <v>431</v>
      </c>
      <c r="F26" s="401"/>
      <c r="G26" s="401"/>
      <c r="H26" s="401"/>
      <c r="I26" s="401">
        <v>0</v>
      </c>
      <c r="J26" s="401"/>
      <c r="K26" s="401"/>
      <c r="L26" s="401"/>
      <c r="M26" s="401"/>
      <c r="N26" s="401"/>
    </row>
    <row r="27" spans="1:14" x14ac:dyDescent="0.2">
      <c r="A27" t="s">
        <v>407</v>
      </c>
      <c r="B27" t="s">
        <v>462</v>
      </c>
      <c r="C27" t="s">
        <v>463</v>
      </c>
      <c r="D27" t="s">
        <v>430</v>
      </c>
      <c r="E27" t="s">
        <v>431</v>
      </c>
      <c r="F27" s="401"/>
      <c r="G27" s="401"/>
      <c r="H27" s="401"/>
      <c r="I27" s="401">
        <v>0</v>
      </c>
      <c r="J27" s="401"/>
      <c r="K27" s="401"/>
      <c r="L27" s="401"/>
      <c r="M27" s="401"/>
      <c r="N27" s="401"/>
    </row>
    <row r="28" spans="1:14" x14ac:dyDescent="0.2">
      <c r="A28" t="s">
        <v>407</v>
      </c>
      <c r="B28" t="s">
        <v>464</v>
      </c>
      <c r="C28" t="s">
        <v>465</v>
      </c>
      <c r="D28" t="s">
        <v>430</v>
      </c>
      <c r="E28" t="s">
        <v>431</v>
      </c>
      <c r="F28" s="401"/>
      <c r="G28" s="401"/>
      <c r="H28" s="401"/>
      <c r="I28" s="401">
        <v>0</v>
      </c>
      <c r="J28" s="401"/>
      <c r="K28" s="401"/>
      <c r="L28" s="401"/>
      <c r="M28" s="401"/>
      <c r="N28" s="401"/>
    </row>
    <row r="29" spans="1:14" x14ac:dyDescent="0.2">
      <c r="A29" t="s">
        <v>407</v>
      </c>
      <c r="B29" t="s">
        <v>466</v>
      </c>
      <c r="C29" t="s">
        <v>467</v>
      </c>
      <c r="D29" t="s">
        <v>430</v>
      </c>
      <c r="E29" t="s">
        <v>431</v>
      </c>
      <c r="F29" s="401"/>
      <c r="G29" s="401"/>
      <c r="H29" s="401"/>
      <c r="I29" s="401">
        <v>0</v>
      </c>
      <c r="J29" s="401"/>
      <c r="K29" s="401"/>
      <c r="L29" s="401"/>
      <c r="M29" s="401"/>
      <c r="N29" s="401"/>
    </row>
    <row r="30" spans="1:14" x14ac:dyDescent="0.2">
      <c r="A30" t="s">
        <v>407</v>
      </c>
      <c r="B30" t="s">
        <v>468</v>
      </c>
      <c r="C30" t="s">
        <v>469</v>
      </c>
      <c r="D30" t="s">
        <v>430</v>
      </c>
      <c r="E30" t="s">
        <v>431</v>
      </c>
      <c r="F30" s="401"/>
      <c r="G30" s="401"/>
      <c r="H30" s="401"/>
      <c r="I30" s="401">
        <v>0</v>
      </c>
      <c r="J30" s="401"/>
      <c r="K30" s="401"/>
      <c r="L30" s="401"/>
      <c r="M30" s="401"/>
      <c r="N30" s="401"/>
    </row>
    <row r="31" spans="1:14" x14ac:dyDescent="0.2">
      <c r="A31" t="s">
        <v>407</v>
      </c>
      <c r="B31" t="s">
        <v>470</v>
      </c>
      <c r="C31" t="s">
        <v>471</v>
      </c>
      <c r="D31" t="s">
        <v>430</v>
      </c>
      <c r="E31" t="s">
        <v>431</v>
      </c>
      <c r="F31" s="401"/>
      <c r="G31" s="401"/>
      <c r="H31" s="401"/>
      <c r="I31" s="401">
        <v>0</v>
      </c>
      <c r="J31" s="401"/>
      <c r="K31" s="401"/>
      <c r="L31" s="401"/>
      <c r="M31" s="401"/>
      <c r="N31" s="401"/>
    </row>
    <row r="32" spans="1:14" x14ac:dyDescent="0.2">
      <c r="A32" t="s">
        <v>407</v>
      </c>
      <c r="B32" t="s">
        <v>472</v>
      </c>
      <c r="C32" t="s">
        <v>473</v>
      </c>
      <c r="D32" t="s">
        <v>430</v>
      </c>
      <c r="E32" t="s">
        <v>431</v>
      </c>
      <c r="F32" s="401"/>
      <c r="G32" s="401"/>
      <c r="H32" s="401"/>
      <c r="I32" s="401">
        <v>0</v>
      </c>
      <c r="J32" s="401"/>
      <c r="K32" s="401"/>
      <c r="L32" s="401"/>
      <c r="M32" s="401"/>
      <c r="N32" s="401"/>
    </row>
    <row r="33" spans="1:14" x14ac:dyDescent="0.2">
      <c r="A33" t="s">
        <v>407</v>
      </c>
      <c r="B33" t="s">
        <v>474</v>
      </c>
      <c r="C33" t="s">
        <v>475</v>
      </c>
      <c r="D33" t="s">
        <v>430</v>
      </c>
      <c r="E33" t="s">
        <v>431</v>
      </c>
      <c r="F33" s="401"/>
      <c r="G33" s="401"/>
      <c r="H33" s="401"/>
      <c r="I33" s="401">
        <v>0</v>
      </c>
      <c r="J33" s="401"/>
      <c r="K33" s="401"/>
      <c r="L33" s="401"/>
      <c r="M33" s="401"/>
      <c r="N33" s="401"/>
    </row>
    <row r="34" spans="1:14" x14ac:dyDescent="0.2">
      <c r="A34" t="s">
        <v>407</v>
      </c>
      <c r="B34" t="s">
        <v>476</v>
      </c>
      <c r="C34" t="s">
        <v>477</v>
      </c>
      <c r="D34" t="s">
        <v>430</v>
      </c>
      <c r="E34" t="s">
        <v>431</v>
      </c>
      <c r="F34" s="401"/>
      <c r="G34" s="401"/>
      <c r="H34" s="401"/>
      <c r="I34" s="401">
        <v>0.25779999999999997</v>
      </c>
      <c r="J34" s="401"/>
      <c r="K34" s="401"/>
      <c r="L34" s="401"/>
      <c r="M34" s="401"/>
      <c r="N34" s="401"/>
    </row>
    <row r="35" spans="1:14" x14ac:dyDescent="0.2">
      <c r="A35" t="s">
        <v>407</v>
      </c>
      <c r="B35" t="s">
        <v>478</v>
      </c>
      <c r="C35" t="s">
        <v>479</v>
      </c>
      <c r="D35" t="s">
        <v>430</v>
      </c>
      <c r="E35" t="s">
        <v>431</v>
      </c>
      <c r="F35" s="401"/>
      <c r="G35" s="401"/>
      <c r="H35" s="401"/>
      <c r="I35" s="401">
        <v>0</v>
      </c>
      <c r="J35" s="401"/>
      <c r="K35" s="401"/>
      <c r="L35" s="401"/>
      <c r="M35" s="401"/>
      <c r="N35" s="401"/>
    </row>
    <row r="36" spans="1:14" x14ac:dyDescent="0.2">
      <c r="A36" t="s">
        <v>407</v>
      </c>
      <c r="B36" t="s">
        <v>480</v>
      </c>
      <c r="C36" t="s">
        <v>481</v>
      </c>
      <c r="D36" t="s">
        <v>430</v>
      </c>
      <c r="E36" t="s">
        <v>431</v>
      </c>
      <c r="F36" s="401"/>
      <c r="G36" s="401"/>
      <c r="H36" s="401"/>
      <c r="I36" s="401">
        <v>0</v>
      </c>
      <c r="J36" s="401"/>
      <c r="K36" s="401"/>
      <c r="L36" s="401"/>
      <c r="M36" s="401"/>
      <c r="N36" s="401"/>
    </row>
    <row r="37" spans="1:14" x14ac:dyDescent="0.2">
      <c r="A37" t="s">
        <v>407</v>
      </c>
      <c r="B37" t="s">
        <v>482</v>
      </c>
      <c r="C37" t="s">
        <v>483</v>
      </c>
      <c r="D37" t="s">
        <v>430</v>
      </c>
      <c r="E37" t="s">
        <v>431</v>
      </c>
      <c r="F37" s="401"/>
      <c r="G37" s="401"/>
      <c r="H37" s="401"/>
      <c r="I37" s="401">
        <v>0</v>
      </c>
      <c r="J37" s="401"/>
      <c r="K37" s="401"/>
      <c r="L37" s="401"/>
      <c r="M37" s="401"/>
      <c r="N37" s="401"/>
    </row>
    <row r="38" spans="1:14" x14ac:dyDescent="0.2">
      <c r="A38" t="s">
        <v>407</v>
      </c>
      <c r="B38" t="s">
        <v>484</v>
      </c>
      <c r="C38" t="s">
        <v>485</v>
      </c>
      <c r="D38" t="s">
        <v>430</v>
      </c>
      <c r="E38" t="s">
        <v>431</v>
      </c>
      <c r="F38" s="401"/>
      <c r="G38" s="401"/>
      <c r="H38" s="401"/>
      <c r="I38" s="401">
        <v>0</v>
      </c>
      <c r="J38" s="401"/>
      <c r="K38" s="401"/>
      <c r="L38" s="401"/>
      <c r="M38" s="401"/>
      <c r="N38" s="401"/>
    </row>
    <row r="39" spans="1:14" x14ac:dyDescent="0.2">
      <c r="A39" t="s">
        <v>407</v>
      </c>
      <c r="B39" t="s">
        <v>486</v>
      </c>
      <c r="C39" t="s">
        <v>487</v>
      </c>
      <c r="D39" t="s">
        <v>430</v>
      </c>
      <c r="E39" t="s">
        <v>431</v>
      </c>
      <c r="F39" s="401"/>
      <c r="G39" s="401"/>
      <c r="H39" s="401"/>
      <c r="I39" s="401">
        <v>0</v>
      </c>
      <c r="J39" s="401"/>
      <c r="K39" s="401"/>
      <c r="L39" s="401"/>
      <c r="M39" s="401"/>
      <c r="N39" s="401"/>
    </row>
    <row r="40" spans="1:14" x14ac:dyDescent="0.2">
      <c r="A40" t="s">
        <v>407</v>
      </c>
      <c r="B40" t="s">
        <v>699</v>
      </c>
      <c r="C40" t="s">
        <v>677</v>
      </c>
      <c r="D40" t="s">
        <v>430</v>
      </c>
      <c r="E40" t="s">
        <v>431</v>
      </c>
      <c r="F40" s="442"/>
      <c r="G40" s="442"/>
      <c r="H40" s="442"/>
      <c r="I40" s="442">
        <v>0</v>
      </c>
      <c r="J40" s="442"/>
      <c r="K40" s="442"/>
      <c r="L40" s="442"/>
      <c r="M40" s="442"/>
      <c r="N40" s="442"/>
    </row>
    <row r="41" spans="1:14" x14ac:dyDescent="0.2">
      <c r="A41" t="s">
        <v>407</v>
      </c>
      <c r="B41" t="s">
        <v>700</v>
      </c>
      <c r="C41" t="s">
        <v>678</v>
      </c>
      <c r="D41" t="s">
        <v>430</v>
      </c>
      <c r="E41" t="s">
        <v>431</v>
      </c>
      <c r="F41" s="442"/>
      <c r="G41" s="442"/>
      <c r="H41" s="442"/>
      <c r="I41" s="442">
        <v>0.53800000000000003</v>
      </c>
      <c r="J41" s="442"/>
      <c r="K41" s="442"/>
      <c r="L41" s="442"/>
      <c r="M41" s="442"/>
      <c r="N41" s="442"/>
    </row>
    <row r="42" spans="1:14" x14ac:dyDescent="0.2">
      <c r="A42" t="s">
        <v>407</v>
      </c>
      <c r="B42" t="s">
        <v>701</v>
      </c>
      <c r="C42" t="s">
        <v>679</v>
      </c>
      <c r="D42" t="s">
        <v>430</v>
      </c>
      <c r="E42" t="s">
        <v>431</v>
      </c>
      <c r="F42" s="442"/>
      <c r="G42" s="442"/>
      <c r="H42" s="442"/>
      <c r="I42" s="442">
        <v>0</v>
      </c>
      <c r="J42" s="442"/>
      <c r="K42" s="442"/>
      <c r="L42" s="442"/>
      <c r="M42" s="442"/>
      <c r="N42" s="442"/>
    </row>
    <row r="43" spans="1:14" x14ac:dyDescent="0.2">
      <c r="A43" t="s">
        <v>407</v>
      </c>
      <c r="B43" t="s">
        <v>702</v>
      </c>
      <c r="C43" t="s">
        <v>680</v>
      </c>
      <c r="D43" t="s">
        <v>430</v>
      </c>
      <c r="E43" t="s">
        <v>431</v>
      </c>
      <c r="F43" s="442"/>
      <c r="G43" s="442"/>
      <c r="H43" s="442"/>
      <c r="I43" s="442">
        <v>0</v>
      </c>
      <c r="J43" s="442"/>
      <c r="K43" s="442"/>
      <c r="L43" s="442"/>
      <c r="M43" s="442"/>
      <c r="N43" s="442"/>
    </row>
    <row r="44" spans="1:14" x14ac:dyDescent="0.2">
      <c r="A44" t="s">
        <v>407</v>
      </c>
      <c r="B44" t="s">
        <v>703</v>
      </c>
      <c r="C44" t="s">
        <v>681</v>
      </c>
      <c r="D44" t="s">
        <v>430</v>
      </c>
      <c r="E44" t="s">
        <v>431</v>
      </c>
      <c r="F44" s="442"/>
      <c r="G44" s="442"/>
      <c r="H44" s="442"/>
      <c r="I44" s="442">
        <v>0</v>
      </c>
      <c r="J44" s="442"/>
      <c r="K44" s="442"/>
      <c r="L44" s="442"/>
      <c r="M44" s="442"/>
      <c r="N44" s="442"/>
    </row>
    <row r="45" spans="1:14" x14ac:dyDescent="0.2">
      <c r="A45" t="s">
        <v>407</v>
      </c>
      <c r="B45" t="s">
        <v>704</v>
      </c>
      <c r="C45" t="s">
        <v>682</v>
      </c>
      <c r="D45" t="s">
        <v>430</v>
      </c>
      <c r="E45" t="s">
        <v>431</v>
      </c>
      <c r="F45" s="442"/>
      <c r="G45" s="442"/>
      <c r="H45" s="442"/>
      <c r="I45" s="442">
        <v>0</v>
      </c>
      <c r="J45" s="442"/>
      <c r="K45" s="442"/>
      <c r="L45" s="442"/>
      <c r="M45" s="442"/>
      <c r="N45" s="442"/>
    </row>
    <row r="46" spans="1:14" x14ac:dyDescent="0.2">
      <c r="A46" t="s">
        <v>407</v>
      </c>
      <c r="B46" t="s">
        <v>705</v>
      </c>
      <c r="C46" t="s">
        <v>683</v>
      </c>
      <c r="D46" t="s">
        <v>430</v>
      </c>
      <c r="E46" t="s">
        <v>431</v>
      </c>
      <c r="F46" s="442"/>
      <c r="G46" s="442"/>
      <c r="H46" s="442"/>
      <c r="I46" s="442">
        <v>0</v>
      </c>
      <c r="J46" s="442"/>
      <c r="K46" s="442"/>
      <c r="L46" s="442"/>
      <c r="M46" s="442"/>
      <c r="N46" s="442"/>
    </row>
    <row r="47" spans="1:14" x14ac:dyDescent="0.2">
      <c r="A47" t="s">
        <v>407</v>
      </c>
      <c r="B47" t="s">
        <v>488</v>
      </c>
      <c r="C47" t="s">
        <v>489</v>
      </c>
      <c r="D47" t="s">
        <v>490</v>
      </c>
      <c r="E47" t="s">
        <v>491</v>
      </c>
      <c r="F47" s="441"/>
      <c r="G47" s="441"/>
      <c r="H47" s="441"/>
      <c r="I47" s="441"/>
      <c r="J47" s="441"/>
      <c r="K47" s="441"/>
      <c r="L47" s="441"/>
      <c r="M47" s="441"/>
      <c r="N47" s="441">
        <v>2.91957638201563E-2</v>
      </c>
    </row>
    <row r="48" spans="1:14" x14ac:dyDescent="0.2">
      <c r="A48" t="s">
        <v>407</v>
      </c>
      <c r="B48" t="s">
        <v>492</v>
      </c>
      <c r="C48" t="s">
        <v>161</v>
      </c>
      <c r="D48" t="s">
        <v>490</v>
      </c>
      <c r="E48" t="s">
        <v>431</v>
      </c>
      <c r="F48" s="441"/>
      <c r="G48" s="441"/>
      <c r="H48" s="441"/>
      <c r="I48" s="441"/>
      <c r="J48" s="441"/>
      <c r="K48" s="441"/>
      <c r="L48" s="441"/>
      <c r="M48" s="441"/>
      <c r="N48" s="441">
        <v>2.9600000000000001E-2</v>
      </c>
    </row>
    <row r="49" spans="1:14" x14ac:dyDescent="0.2">
      <c r="A49" t="s">
        <v>407</v>
      </c>
      <c r="B49" t="s">
        <v>493</v>
      </c>
      <c r="C49" t="s">
        <v>494</v>
      </c>
      <c r="D49" t="s">
        <v>490</v>
      </c>
      <c r="E49" t="s">
        <v>491</v>
      </c>
      <c r="F49" s="441"/>
      <c r="G49" s="441"/>
      <c r="H49" s="441"/>
      <c r="I49" s="441">
        <v>0.19</v>
      </c>
      <c r="J49" s="441">
        <v>0.19</v>
      </c>
      <c r="K49" s="441">
        <v>0.19</v>
      </c>
      <c r="L49" s="441">
        <v>0.19</v>
      </c>
      <c r="M49" s="441">
        <v>0.19</v>
      </c>
      <c r="N49" s="441"/>
    </row>
    <row r="50" spans="1:14" x14ac:dyDescent="0.2">
      <c r="A50" t="s">
        <v>407</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407</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407</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407</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407</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407</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407</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407</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407</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407</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407</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407</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407</v>
      </c>
      <c r="B62" t="s">
        <v>520</v>
      </c>
      <c r="C62" t="s">
        <v>521</v>
      </c>
      <c r="D62" t="s">
        <v>430</v>
      </c>
      <c r="E62" t="s">
        <v>491</v>
      </c>
      <c r="F62" s="401"/>
      <c r="G62" s="401">
        <v>0</v>
      </c>
      <c r="H62" s="401">
        <v>0</v>
      </c>
      <c r="I62" s="401">
        <v>9.1844074461427692</v>
      </c>
      <c r="J62" s="401">
        <v>9.3234096797870407</v>
      </c>
      <c r="K62" s="401">
        <v>9.6762743311251604</v>
      </c>
      <c r="L62" s="401">
        <v>9.8886871195209807</v>
      </c>
      <c r="M62" s="401">
        <v>9.6937942083994795</v>
      </c>
      <c r="N62" s="401"/>
    </row>
    <row r="63" spans="1:14" x14ac:dyDescent="0.2">
      <c r="A63" t="s">
        <v>407</v>
      </c>
      <c r="B63" t="s">
        <v>522</v>
      </c>
      <c r="C63" t="s">
        <v>523</v>
      </c>
      <c r="D63" t="s">
        <v>490</v>
      </c>
      <c r="E63" t="s">
        <v>491</v>
      </c>
      <c r="F63" s="441"/>
      <c r="G63" s="441">
        <v>0</v>
      </c>
      <c r="H63" s="441">
        <v>0</v>
      </c>
      <c r="I63" s="441">
        <v>0</v>
      </c>
      <c r="J63" s="441">
        <v>1.55999999999999E-2</v>
      </c>
      <c r="K63" s="441">
        <v>3.9399999999999998E-2</v>
      </c>
      <c r="L63" s="441">
        <v>2.2499999999999999E-2</v>
      </c>
      <c r="M63" s="441">
        <v>-2.0099999999999899E-2</v>
      </c>
      <c r="N63" s="441"/>
    </row>
    <row r="64" spans="1:14" x14ac:dyDescent="0.2">
      <c r="A64" t="s">
        <v>407</v>
      </c>
      <c r="B64" t="s">
        <v>524</v>
      </c>
      <c r="C64" t="s">
        <v>525</v>
      </c>
      <c r="D64" t="s">
        <v>497</v>
      </c>
      <c r="E64" t="s">
        <v>491</v>
      </c>
      <c r="F64" s="401"/>
      <c r="G64" s="401"/>
      <c r="H64" s="401"/>
      <c r="I64" s="401">
        <v>0</v>
      </c>
      <c r="J64" s="401">
        <v>1.5599999999999901</v>
      </c>
      <c r="K64" s="401">
        <v>3.94</v>
      </c>
      <c r="L64" s="401">
        <v>2.25</v>
      </c>
      <c r="M64" s="401">
        <v>-2.00999999999999</v>
      </c>
      <c r="N64" s="401"/>
    </row>
    <row r="65" spans="1:14" x14ac:dyDescent="0.2">
      <c r="A65" t="s">
        <v>407</v>
      </c>
      <c r="B65" t="s">
        <v>526</v>
      </c>
      <c r="C65" t="s">
        <v>527</v>
      </c>
      <c r="D65" t="s">
        <v>430</v>
      </c>
      <c r="E65" t="s">
        <v>491</v>
      </c>
      <c r="F65" s="401"/>
      <c r="G65" s="401">
        <v>0</v>
      </c>
      <c r="H65" s="401">
        <v>0</v>
      </c>
      <c r="I65" s="401">
        <v>105.310118396779</v>
      </c>
      <c r="J65" s="401">
        <v>104.593751295792</v>
      </c>
      <c r="K65" s="401">
        <v>103.294472964359</v>
      </c>
      <c r="L65" s="401">
        <v>97.1043877559826</v>
      </c>
      <c r="M65" s="401">
        <v>95.928277818992697</v>
      </c>
      <c r="N65" s="401"/>
    </row>
    <row r="66" spans="1:14" x14ac:dyDescent="0.2">
      <c r="A66" t="s">
        <v>407</v>
      </c>
      <c r="B66" t="s">
        <v>528</v>
      </c>
      <c r="C66" t="s">
        <v>529</v>
      </c>
      <c r="D66" t="s">
        <v>490</v>
      </c>
      <c r="E66" t="s">
        <v>491</v>
      </c>
      <c r="F66" s="441"/>
      <c r="G66" s="441">
        <v>0</v>
      </c>
      <c r="H66" s="441">
        <v>0</v>
      </c>
      <c r="I66" s="441">
        <v>0</v>
      </c>
      <c r="J66" s="441">
        <v>-6.7999999999999996E-3</v>
      </c>
      <c r="K66" s="441">
        <v>-1.1900000000000001E-2</v>
      </c>
      <c r="L66" s="441">
        <v>-6.1100000000000002E-2</v>
      </c>
      <c r="M66" s="441">
        <v>-1.23E-2</v>
      </c>
      <c r="N66" s="441"/>
    </row>
    <row r="67" spans="1:14" x14ac:dyDescent="0.2">
      <c r="A67" t="s">
        <v>407</v>
      </c>
      <c r="B67" t="s">
        <v>530</v>
      </c>
      <c r="C67" t="s">
        <v>531</v>
      </c>
      <c r="D67" t="s">
        <v>497</v>
      </c>
      <c r="E67" t="s">
        <v>491</v>
      </c>
      <c r="F67" s="401"/>
      <c r="G67" s="401"/>
      <c r="H67" s="401"/>
      <c r="I67" s="401">
        <v>0</v>
      </c>
      <c r="J67" s="401">
        <v>-0.61</v>
      </c>
      <c r="K67" s="401">
        <v>-1.25</v>
      </c>
      <c r="L67" s="401">
        <v>-6.11</v>
      </c>
      <c r="M67" s="401">
        <v>-1.23</v>
      </c>
      <c r="N67" s="401"/>
    </row>
    <row r="68" spans="1:14" x14ac:dyDescent="0.2">
      <c r="A68" t="s">
        <v>407</v>
      </c>
      <c r="B68" t="s">
        <v>532</v>
      </c>
      <c r="C68" t="s">
        <v>533</v>
      </c>
      <c r="D68" t="s">
        <v>430</v>
      </c>
      <c r="E68" t="s">
        <v>491</v>
      </c>
      <c r="F68" s="401"/>
      <c r="G68" s="401"/>
      <c r="H68" s="401"/>
      <c r="I68" s="401"/>
      <c r="J68" s="401"/>
      <c r="K68" s="401"/>
      <c r="L68" s="401"/>
      <c r="M68" s="401"/>
      <c r="N68" s="401"/>
    </row>
    <row r="69" spans="1:14" x14ac:dyDescent="0.2">
      <c r="A69" t="s">
        <v>407</v>
      </c>
      <c r="B69" t="s">
        <v>534</v>
      </c>
      <c r="C69" t="s">
        <v>535</v>
      </c>
      <c r="D69" t="s">
        <v>490</v>
      </c>
      <c r="E69" t="s">
        <v>491</v>
      </c>
      <c r="F69" s="441"/>
      <c r="G69" s="441"/>
      <c r="H69" s="441"/>
      <c r="I69" s="441"/>
      <c r="J69" s="441"/>
      <c r="K69" s="441"/>
      <c r="L69" s="441"/>
      <c r="M69" s="441"/>
      <c r="N69" s="441"/>
    </row>
    <row r="70" spans="1:14" x14ac:dyDescent="0.2">
      <c r="A70" t="s">
        <v>407</v>
      </c>
      <c r="B70" t="s">
        <v>536</v>
      </c>
      <c r="C70" t="s">
        <v>537</v>
      </c>
      <c r="D70" t="s">
        <v>497</v>
      </c>
      <c r="E70" t="s">
        <v>491</v>
      </c>
      <c r="F70" s="401"/>
      <c r="G70" s="401"/>
      <c r="H70" s="401"/>
      <c r="I70" s="401"/>
      <c r="J70" s="401"/>
      <c r="K70" s="401"/>
      <c r="L70" s="401"/>
      <c r="M70" s="401"/>
      <c r="N70" s="401"/>
    </row>
    <row r="71" spans="1:14" x14ac:dyDescent="0.2">
      <c r="A71" t="s">
        <v>407</v>
      </c>
      <c r="B71" t="s">
        <v>592</v>
      </c>
      <c r="C71" t="s">
        <v>593</v>
      </c>
      <c r="D71" t="s">
        <v>538</v>
      </c>
      <c r="E71" t="s">
        <v>431</v>
      </c>
      <c r="F71" s="401"/>
      <c r="G71" s="401"/>
      <c r="H71" s="401"/>
      <c r="I71" s="401"/>
      <c r="J71" s="401"/>
      <c r="K71" s="401"/>
      <c r="L71" s="401"/>
      <c r="M71" s="401"/>
      <c r="N71" s="401"/>
    </row>
    <row r="72" spans="1:14" x14ac:dyDescent="0.2">
      <c r="A72" t="s">
        <v>407</v>
      </c>
      <c r="B72" t="s">
        <v>594</v>
      </c>
      <c r="C72" t="s">
        <v>595</v>
      </c>
      <c r="D72" t="s">
        <v>430</v>
      </c>
      <c r="E72" t="s">
        <v>431</v>
      </c>
      <c r="F72" s="401"/>
      <c r="G72" s="401"/>
      <c r="H72" s="401"/>
      <c r="I72" s="401"/>
      <c r="J72" s="401"/>
      <c r="K72" s="401"/>
      <c r="L72" s="401"/>
      <c r="M72" s="401"/>
      <c r="N72" s="401"/>
    </row>
    <row r="73" spans="1:14" x14ac:dyDescent="0.2">
      <c r="A73" t="s">
        <v>407</v>
      </c>
      <c r="B73" t="s">
        <v>539</v>
      </c>
      <c r="C73" t="s">
        <v>540</v>
      </c>
      <c r="D73" t="s">
        <v>430</v>
      </c>
      <c r="E73" t="s">
        <v>491</v>
      </c>
      <c r="F73" s="442"/>
      <c r="G73" s="442"/>
      <c r="H73" s="442"/>
      <c r="I73" s="442"/>
      <c r="J73" s="442"/>
      <c r="K73" s="442"/>
      <c r="L73" s="442"/>
      <c r="M73" s="442"/>
      <c r="N73" s="442"/>
    </row>
    <row r="74" spans="1:14" x14ac:dyDescent="0.2">
      <c r="A74" t="s">
        <v>407</v>
      </c>
      <c r="B74" t="s">
        <v>596</v>
      </c>
      <c r="C74" t="s">
        <v>597</v>
      </c>
      <c r="D74" t="s">
        <v>430</v>
      </c>
      <c r="E74" t="s">
        <v>431</v>
      </c>
      <c r="F74" s="401"/>
      <c r="G74" s="401"/>
      <c r="H74" s="401"/>
      <c r="I74" s="401">
        <v>13.835973098535</v>
      </c>
      <c r="J74" s="401">
        <v>13.9983616241897</v>
      </c>
      <c r="K74" s="401">
        <v>14.1546869522353</v>
      </c>
      <c r="L74" s="401">
        <v>14.320976551213899</v>
      </c>
      <c r="M74" s="401">
        <v>14.4840059903709</v>
      </c>
      <c r="N74" s="401"/>
    </row>
    <row r="75" spans="1:14" x14ac:dyDescent="0.2">
      <c r="A75" t="s">
        <v>407</v>
      </c>
      <c r="B75" t="s">
        <v>541</v>
      </c>
      <c r="C75" t="s">
        <v>542</v>
      </c>
      <c r="D75" t="s">
        <v>430</v>
      </c>
      <c r="E75" t="s">
        <v>491</v>
      </c>
      <c r="F75" s="442"/>
      <c r="G75" s="442"/>
      <c r="H75" s="442"/>
      <c r="I75" s="442">
        <v>0</v>
      </c>
      <c r="J75" s="442">
        <v>13.9983616241897</v>
      </c>
      <c r="K75" s="442">
        <v>14.1546869522353</v>
      </c>
      <c r="L75" s="442">
        <v>14.320976551213899</v>
      </c>
      <c r="M75" s="442">
        <v>14.4840059903709</v>
      </c>
      <c r="N75" s="442"/>
    </row>
    <row r="76" spans="1:14" x14ac:dyDescent="0.2">
      <c r="A76" t="s">
        <v>407</v>
      </c>
      <c r="B76" t="s">
        <v>543</v>
      </c>
      <c r="C76" t="s">
        <v>544</v>
      </c>
      <c r="D76" t="s">
        <v>545</v>
      </c>
      <c r="E76" t="s">
        <v>491</v>
      </c>
      <c r="F76" s="401"/>
      <c r="G76" s="401"/>
      <c r="H76" s="401"/>
      <c r="I76" s="401"/>
      <c r="J76" s="401"/>
      <c r="K76" s="401"/>
      <c r="L76" s="401"/>
      <c r="M76" s="401"/>
      <c r="N76" s="401"/>
    </row>
    <row r="77" spans="1:14" x14ac:dyDescent="0.2">
      <c r="A77" t="s">
        <v>407</v>
      </c>
      <c r="B77" t="s">
        <v>546</v>
      </c>
      <c r="C77" t="s">
        <v>547</v>
      </c>
      <c r="D77" t="s">
        <v>545</v>
      </c>
      <c r="E77" t="s">
        <v>491</v>
      </c>
      <c r="F77" s="401"/>
      <c r="G77" s="401"/>
      <c r="H77" s="401"/>
      <c r="I77" s="401"/>
      <c r="J77" s="401"/>
      <c r="K77" s="401"/>
      <c r="L77" s="401"/>
      <c r="M77" s="401"/>
      <c r="N77" s="401"/>
    </row>
    <row r="78" spans="1:14" x14ac:dyDescent="0.2">
      <c r="A78" t="s">
        <v>407</v>
      </c>
      <c r="B78" t="s">
        <v>548</v>
      </c>
      <c r="C78" t="s">
        <v>549</v>
      </c>
      <c r="D78" t="s">
        <v>545</v>
      </c>
      <c r="E78" t="s">
        <v>491</v>
      </c>
      <c r="F78" s="401"/>
      <c r="G78" s="401"/>
      <c r="H78" s="401"/>
      <c r="I78" s="401"/>
      <c r="J78" s="401"/>
      <c r="K78" s="401"/>
      <c r="L78" s="401"/>
      <c r="M78" s="401"/>
      <c r="N78" s="401"/>
    </row>
    <row r="79" spans="1:14" x14ac:dyDescent="0.2">
      <c r="A79" t="s">
        <v>407</v>
      </c>
      <c r="B79" t="s">
        <v>550</v>
      </c>
      <c r="C79" t="s">
        <v>551</v>
      </c>
      <c r="D79" t="s">
        <v>545</v>
      </c>
      <c r="E79" t="s">
        <v>491</v>
      </c>
      <c r="F79" s="401"/>
      <c r="G79" s="401"/>
      <c r="H79" s="401"/>
      <c r="I79" s="401"/>
      <c r="J79" s="401"/>
      <c r="K79" s="401"/>
      <c r="L79" s="401"/>
      <c r="M79" s="401"/>
      <c r="N79" s="401"/>
    </row>
    <row r="80" spans="1:14" x14ac:dyDescent="0.2">
      <c r="A80" t="s">
        <v>407</v>
      </c>
      <c r="B80" t="s">
        <v>552</v>
      </c>
      <c r="C80" t="s">
        <v>553</v>
      </c>
      <c r="D80" t="s">
        <v>545</v>
      </c>
      <c r="E80" t="s">
        <v>491</v>
      </c>
      <c r="F80" s="401"/>
      <c r="G80" s="401"/>
      <c r="H80" s="401"/>
      <c r="I80" s="401"/>
      <c r="J80" s="401"/>
      <c r="K80" s="401"/>
      <c r="L80" s="401"/>
      <c r="M80" s="401"/>
      <c r="N80" s="401"/>
    </row>
    <row r="81" spans="1:14" x14ac:dyDescent="0.2">
      <c r="A81" t="s">
        <v>407</v>
      </c>
      <c r="B81" t="s">
        <v>554</v>
      </c>
      <c r="C81" t="s">
        <v>555</v>
      </c>
      <c r="D81" t="s">
        <v>545</v>
      </c>
      <c r="E81" t="s">
        <v>491</v>
      </c>
      <c r="F81" s="401"/>
      <c r="G81" s="401"/>
      <c r="H81" s="401"/>
      <c r="I81" s="401"/>
      <c r="J81" s="401"/>
      <c r="K81" s="401"/>
      <c r="L81" s="401"/>
      <c r="M81" s="401"/>
      <c r="N81" s="401"/>
    </row>
    <row r="82" spans="1:14" x14ac:dyDescent="0.2">
      <c r="A82" t="s">
        <v>407</v>
      </c>
      <c r="B82" t="s">
        <v>556</v>
      </c>
      <c r="C82" t="s">
        <v>557</v>
      </c>
      <c r="D82" t="s">
        <v>497</v>
      </c>
      <c r="E82" t="s">
        <v>491</v>
      </c>
      <c r="F82" s="443"/>
      <c r="G82" s="443"/>
      <c r="H82" s="443"/>
      <c r="I82" s="443"/>
      <c r="J82" s="443"/>
      <c r="K82" s="443"/>
      <c r="L82" s="443"/>
      <c r="M82" s="443"/>
      <c r="N82" s="443"/>
    </row>
    <row r="83" spans="1:14" x14ac:dyDescent="0.2">
      <c r="A83" t="s">
        <v>407</v>
      </c>
      <c r="B83" t="s">
        <v>558</v>
      </c>
      <c r="C83" t="s">
        <v>559</v>
      </c>
      <c r="D83" t="s">
        <v>497</v>
      </c>
      <c r="E83" t="s">
        <v>491</v>
      </c>
      <c r="F83" s="443"/>
      <c r="G83" s="443"/>
      <c r="H83" s="443"/>
      <c r="I83" s="443"/>
      <c r="J83" s="443"/>
      <c r="K83" s="443"/>
      <c r="L83" s="443"/>
      <c r="M83" s="443"/>
      <c r="N83" s="443"/>
    </row>
    <row r="84" spans="1:14" x14ac:dyDescent="0.2">
      <c r="A84" t="s">
        <v>407</v>
      </c>
      <c r="B84" t="s">
        <v>560</v>
      </c>
      <c r="C84" t="s">
        <v>561</v>
      </c>
      <c r="D84" t="s">
        <v>497</v>
      </c>
      <c r="E84" t="s">
        <v>491</v>
      </c>
      <c r="F84" s="443"/>
      <c r="G84" s="443"/>
      <c r="H84" s="443"/>
      <c r="I84" s="443"/>
      <c r="J84" s="443"/>
      <c r="K84" s="443"/>
      <c r="L84" s="443"/>
      <c r="M84" s="443"/>
      <c r="N84" s="443"/>
    </row>
    <row r="85" spans="1:14" x14ac:dyDescent="0.2">
      <c r="A85" t="s">
        <v>407</v>
      </c>
      <c r="B85" t="s">
        <v>562</v>
      </c>
      <c r="C85" t="s">
        <v>563</v>
      </c>
      <c r="D85" t="s">
        <v>497</v>
      </c>
      <c r="E85" t="s">
        <v>491</v>
      </c>
      <c r="F85" s="443"/>
      <c r="G85" s="443"/>
      <c r="H85" s="443"/>
      <c r="I85" s="443"/>
      <c r="J85" s="443"/>
      <c r="K85" s="443"/>
      <c r="L85" s="443"/>
      <c r="M85" s="443"/>
      <c r="N85" s="443"/>
    </row>
    <row r="86" spans="1:14" x14ac:dyDescent="0.2">
      <c r="A86" t="s">
        <v>407</v>
      </c>
      <c r="B86" t="s">
        <v>564</v>
      </c>
      <c r="C86" t="s">
        <v>565</v>
      </c>
      <c r="D86" t="s">
        <v>497</v>
      </c>
      <c r="E86" t="s">
        <v>491</v>
      </c>
      <c r="F86" s="443"/>
      <c r="G86" s="443"/>
      <c r="H86" s="443"/>
      <c r="I86" s="443"/>
      <c r="J86" s="443"/>
      <c r="K86" s="443"/>
      <c r="L86" s="443"/>
      <c r="M86" s="443"/>
      <c r="N86" s="443"/>
    </row>
    <row r="87" spans="1:14" x14ac:dyDescent="0.2">
      <c r="A87" t="s">
        <v>407</v>
      </c>
      <c r="B87" t="s">
        <v>566</v>
      </c>
      <c r="C87" t="s">
        <v>567</v>
      </c>
      <c r="D87" t="s">
        <v>497</v>
      </c>
      <c r="E87" t="s">
        <v>491</v>
      </c>
      <c r="F87" s="443"/>
      <c r="G87" s="443"/>
      <c r="H87" s="443"/>
      <c r="I87" s="443"/>
      <c r="J87" s="443"/>
      <c r="K87" s="443"/>
      <c r="L87" s="443"/>
      <c r="M87" s="443"/>
      <c r="N87" s="443"/>
    </row>
    <row r="88" spans="1:14" x14ac:dyDescent="0.2">
      <c r="A88" t="s">
        <v>407</v>
      </c>
      <c r="B88" t="s">
        <v>568</v>
      </c>
      <c r="C88" t="s">
        <v>569</v>
      </c>
      <c r="D88" t="s">
        <v>490</v>
      </c>
      <c r="E88" t="s">
        <v>431</v>
      </c>
      <c r="F88" s="441"/>
      <c r="G88" s="441"/>
      <c r="H88" s="441"/>
      <c r="I88" s="441"/>
      <c r="J88" s="441"/>
      <c r="K88" s="441"/>
      <c r="L88" s="441"/>
      <c r="M88" s="441"/>
      <c r="N88" s="441"/>
    </row>
    <row r="89" spans="1:14" x14ac:dyDescent="0.2">
      <c r="A89" t="s">
        <v>407</v>
      </c>
      <c r="B89" t="s">
        <v>570</v>
      </c>
      <c r="C89" t="s">
        <v>571</v>
      </c>
      <c r="D89" t="s">
        <v>490</v>
      </c>
      <c r="E89" t="s">
        <v>431</v>
      </c>
      <c r="F89" s="441"/>
      <c r="G89" s="441"/>
      <c r="H89" s="441"/>
      <c r="I89" s="441"/>
      <c r="J89" s="441"/>
      <c r="K89" s="441"/>
      <c r="L89" s="441"/>
      <c r="M89" s="441"/>
      <c r="N89" s="441"/>
    </row>
    <row r="90" spans="1:14" x14ac:dyDescent="0.2">
      <c r="A90" t="s">
        <v>407</v>
      </c>
      <c r="B90" t="s">
        <v>572</v>
      </c>
      <c r="C90" t="s">
        <v>573</v>
      </c>
      <c r="D90" t="s">
        <v>490</v>
      </c>
      <c r="E90" t="s">
        <v>431</v>
      </c>
      <c r="F90" s="441"/>
      <c r="G90" s="441"/>
      <c r="H90" s="441"/>
      <c r="I90" s="441"/>
      <c r="J90" s="441"/>
      <c r="K90" s="441"/>
      <c r="L90" s="441"/>
      <c r="M90" s="441"/>
      <c r="N90" s="441"/>
    </row>
    <row r="91" spans="1:14" x14ac:dyDescent="0.2">
      <c r="A91" t="s">
        <v>407</v>
      </c>
      <c r="B91" t="s">
        <v>574</v>
      </c>
      <c r="C91" t="s">
        <v>575</v>
      </c>
      <c r="D91" t="s">
        <v>490</v>
      </c>
      <c r="E91" t="s">
        <v>431</v>
      </c>
      <c r="F91" s="441"/>
      <c r="G91" s="441"/>
      <c r="H91" s="441"/>
      <c r="I91" s="441"/>
      <c r="J91" s="441"/>
      <c r="K91" s="441"/>
      <c r="L91" s="441"/>
      <c r="M91" s="441"/>
      <c r="N91" s="441"/>
    </row>
    <row r="92" spans="1:14" x14ac:dyDescent="0.2">
      <c r="A92" t="s">
        <v>407</v>
      </c>
      <c r="B92" t="s">
        <v>576</v>
      </c>
      <c r="C92" t="s">
        <v>577</v>
      </c>
      <c r="D92" t="s">
        <v>490</v>
      </c>
      <c r="E92" t="s">
        <v>431</v>
      </c>
      <c r="F92" s="441"/>
      <c r="G92" s="441"/>
      <c r="H92" s="441"/>
      <c r="I92" s="441"/>
      <c r="J92" s="441"/>
      <c r="K92" s="441"/>
      <c r="L92" s="441"/>
      <c r="M92" s="441"/>
      <c r="N92" s="441"/>
    </row>
    <row r="93" spans="1:14" x14ac:dyDescent="0.2">
      <c r="A93" t="s">
        <v>407</v>
      </c>
      <c r="B93" t="s">
        <v>578</v>
      </c>
      <c r="C93" t="s">
        <v>579</v>
      </c>
      <c r="D93" t="s">
        <v>490</v>
      </c>
      <c r="E93" t="s">
        <v>431</v>
      </c>
      <c r="F93" s="441"/>
      <c r="G93" s="441"/>
      <c r="H93" s="441"/>
      <c r="I93" s="441"/>
      <c r="J93" s="441"/>
      <c r="K93" s="441"/>
      <c r="L93" s="441"/>
      <c r="M93" s="441"/>
      <c r="N93" s="441"/>
    </row>
    <row r="94" spans="1:14" x14ac:dyDescent="0.2">
      <c r="A94" t="s">
        <v>407</v>
      </c>
      <c r="B94" t="s">
        <v>580</v>
      </c>
      <c r="C94" t="s">
        <v>581</v>
      </c>
      <c r="D94" t="s">
        <v>430</v>
      </c>
      <c r="E94" t="s">
        <v>491</v>
      </c>
      <c r="F94" s="401"/>
      <c r="G94" s="401">
        <v>0</v>
      </c>
      <c r="H94" s="401">
        <v>0</v>
      </c>
      <c r="I94" s="401">
        <v>0</v>
      </c>
      <c r="J94" s="401">
        <v>0</v>
      </c>
      <c r="K94" s="401">
        <v>0</v>
      </c>
      <c r="L94" s="401">
        <v>0</v>
      </c>
      <c r="M94" s="401">
        <v>0</v>
      </c>
      <c r="N94" s="401"/>
    </row>
    <row r="95" spans="1:14" x14ac:dyDescent="0.2">
      <c r="A95" t="s">
        <v>407</v>
      </c>
      <c r="B95" t="s">
        <v>582</v>
      </c>
      <c r="C95" t="s">
        <v>583</v>
      </c>
      <c r="D95" t="s">
        <v>490</v>
      </c>
      <c r="E95" t="s">
        <v>491</v>
      </c>
      <c r="F95" s="441"/>
      <c r="G95" s="441">
        <v>0</v>
      </c>
      <c r="H95" s="441">
        <v>0</v>
      </c>
      <c r="I95" s="441">
        <v>0</v>
      </c>
      <c r="J95" s="441">
        <v>0</v>
      </c>
      <c r="K95" s="441">
        <v>0</v>
      </c>
      <c r="L95" s="441">
        <v>0</v>
      </c>
      <c r="M95" s="441">
        <v>0</v>
      </c>
      <c r="N95" s="441"/>
    </row>
    <row r="96" spans="1:14" x14ac:dyDescent="0.2">
      <c r="A96" t="s">
        <v>407</v>
      </c>
      <c r="B96" t="s">
        <v>622</v>
      </c>
      <c r="C96" t="s">
        <v>623</v>
      </c>
      <c r="D96" t="s">
        <v>497</v>
      </c>
      <c r="E96" t="s">
        <v>491</v>
      </c>
      <c r="F96" s="401"/>
      <c r="G96" s="401"/>
      <c r="H96" s="401"/>
      <c r="I96" s="401">
        <v>0</v>
      </c>
      <c r="J96" s="401">
        <v>0</v>
      </c>
      <c r="K96" s="401">
        <v>0</v>
      </c>
      <c r="L96" s="401">
        <v>0</v>
      </c>
      <c r="M96" s="401">
        <v>0</v>
      </c>
      <c r="N96" s="401"/>
    </row>
    <row r="97" spans="1:14" x14ac:dyDescent="0.2">
      <c r="A97" t="s">
        <v>407</v>
      </c>
      <c r="B97" t="s">
        <v>495</v>
      </c>
      <c r="C97" t="s">
        <v>496</v>
      </c>
      <c r="D97" t="s">
        <v>497</v>
      </c>
      <c r="E97" t="s">
        <v>491</v>
      </c>
      <c r="F97" s="402">
        <v>103.2</v>
      </c>
      <c r="G97" s="402">
        <v>105.5</v>
      </c>
      <c r="H97" s="402">
        <v>107.6</v>
      </c>
      <c r="I97" s="402">
        <v>108.6</v>
      </c>
      <c r="J97" s="402"/>
      <c r="K97" s="402"/>
      <c r="L97" s="402"/>
      <c r="M97" s="402"/>
      <c r="N97" s="402"/>
    </row>
    <row r="98" spans="1:14" x14ac:dyDescent="0.2">
      <c r="A98" t="s">
        <v>407</v>
      </c>
      <c r="B98" t="s">
        <v>498</v>
      </c>
      <c r="C98" t="s">
        <v>499</v>
      </c>
      <c r="D98" t="s">
        <v>497</v>
      </c>
      <c r="E98" t="s">
        <v>491</v>
      </c>
      <c r="F98" s="402">
        <v>103.5</v>
      </c>
      <c r="G98" s="402">
        <v>105.9</v>
      </c>
      <c r="H98" s="402">
        <v>107.9</v>
      </c>
      <c r="I98" s="402">
        <v>108.6</v>
      </c>
      <c r="J98" s="402"/>
      <c r="K98" s="402"/>
      <c r="L98" s="402"/>
      <c r="M98" s="402"/>
      <c r="N98" s="402"/>
    </row>
    <row r="99" spans="1:14" x14ac:dyDescent="0.2">
      <c r="A99" t="s">
        <v>407</v>
      </c>
      <c r="B99" t="s">
        <v>500</v>
      </c>
      <c r="C99" t="s">
        <v>501</v>
      </c>
      <c r="D99" t="s">
        <v>497</v>
      </c>
      <c r="E99" t="s">
        <v>491</v>
      </c>
      <c r="F99" s="402">
        <v>103.5</v>
      </c>
      <c r="G99" s="402">
        <v>105.9</v>
      </c>
      <c r="H99" s="402">
        <v>107.9</v>
      </c>
      <c r="I99" s="402">
        <v>108.8</v>
      </c>
      <c r="J99" s="402"/>
      <c r="K99" s="402"/>
      <c r="L99" s="402"/>
      <c r="M99" s="402"/>
      <c r="N99" s="402"/>
    </row>
    <row r="100" spans="1:14" x14ac:dyDescent="0.2">
      <c r="A100" t="s">
        <v>407</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407</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407</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407</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407</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407</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407</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407</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407</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407</v>
      </c>
      <c r="B109" t="s">
        <v>715</v>
      </c>
      <c r="C109" t="s">
        <v>447</v>
      </c>
      <c r="D109" t="s">
        <v>430</v>
      </c>
      <c r="E109" t="s">
        <v>431</v>
      </c>
      <c r="F109" s="442"/>
      <c r="G109" s="442"/>
      <c r="H109" s="442"/>
      <c r="I109" s="442">
        <v>0</v>
      </c>
      <c r="J109" s="442"/>
      <c r="K109" s="442"/>
      <c r="L109" s="442"/>
      <c r="M109" s="442"/>
      <c r="N109" s="442"/>
    </row>
    <row r="110" spans="1:14" x14ac:dyDescent="0.2">
      <c r="A110" t="s">
        <v>407</v>
      </c>
      <c r="B110" t="s">
        <v>716</v>
      </c>
      <c r="C110" t="s">
        <v>449</v>
      </c>
      <c r="D110" t="s">
        <v>430</v>
      </c>
      <c r="E110" t="s">
        <v>431</v>
      </c>
      <c r="F110" s="442"/>
      <c r="G110" s="442"/>
      <c r="H110" s="442"/>
      <c r="I110" s="442">
        <v>0</v>
      </c>
      <c r="J110" s="442"/>
      <c r="K110" s="442"/>
      <c r="L110" s="442"/>
      <c r="M110" s="442"/>
      <c r="N110" s="442"/>
    </row>
    <row r="111" spans="1:14" x14ac:dyDescent="0.2">
      <c r="A111" t="s">
        <v>407</v>
      </c>
      <c r="B111" t="s">
        <v>717</v>
      </c>
      <c r="C111" t="s">
        <v>451</v>
      </c>
      <c r="D111" t="s">
        <v>430</v>
      </c>
      <c r="E111" t="s">
        <v>431</v>
      </c>
      <c r="F111" s="442"/>
      <c r="G111" s="442"/>
      <c r="H111" s="442"/>
      <c r="I111" s="442"/>
      <c r="J111" s="442"/>
      <c r="K111" s="442"/>
      <c r="L111" s="442"/>
      <c r="M111" s="442"/>
      <c r="N111" s="442"/>
    </row>
    <row r="112" spans="1:14" x14ac:dyDescent="0.2">
      <c r="A112" t="s">
        <v>407</v>
      </c>
      <c r="B112" t="s">
        <v>718</v>
      </c>
      <c r="C112" t="s">
        <v>453</v>
      </c>
      <c r="D112" t="s">
        <v>430</v>
      </c>
      <c r="E112" t="s">
        <v>431</v>
      </c>
      <c r="F112" s="442"/>
      <c r="G112" s="442"/>
      <c r="H112" s="442"/>
      <c r="I112" s="442"/>
      <c r="J112" s="442"/>
      <c r="K112" s="442"/>
      <c r="L112" s="442"/>
      <c r="M112" s="442"/>
      <c r="N112" s="442"/>
    </row>
    <row r="113" spans="1:14" x14ac:dyDescent="0.2">
      <c r="A113" t="s">
        <v>407</v>
      </c>
      <c r="B113" t="s">
        <v>719</v>
      </c>
      <c r="C113" t="s">
        <v>455</v>
      </c>
      <c r="D113" t="s">
        <v>430</v>
      </c>
      <c r="E113" t="s">
        <v>431</v>
      </c>
      <c r="F113" s="442"/>
      <c r="G113" s="442"/>
      <c r="H113" s="442"/>
      <c r="I113" s="442">
        <v>0</v>
      </c>
      <c r="J113" s="442"/>
      <c r="K113" s="442"/>
      <c r="L113" s="442"/>
      <c r="M113" s="442"/>
      <c r="N113" s="442"/>
    </row>
    <row r="114" spans="1:14" x14ac:dyDescent="0.2">
      <c r="A114" t="s">
        <v>407</v>
      </c>
      <c r="B114" t="s">
        <v>720</v>
      </c>
      <c r="C114" t="s">
        <v>457</v>
      </c>
      <c r="D114" t="s">
        <v>430</v>
      </c>
      <c r="E114" t="s">
        <v>431</v>
      </c>
      <c r="F114" s="442"/>
      <c r="G114" s="442"/>
      <c r="H114" s="442"/>
      <c r="I114" s="442">
        <v>0</v>
      </c>
      <c r="J114" s="442"/>
      <c r="K114" s="442"/>
      <c r="L114" s="442"/>
      <c r="M114" s="442"/>
      <c r="N114" s="442"/>
    </row>
    <row r="115" spans="1:14" x14ac:dyDescent="0.2">
      <c r="A115" t="s">
        <v>407</v>
      </c>
      <c r="B115" t="s">
        <v>721</v>
      </c>
      <c r="C115" t="s">
        <v>459</v>
      </c>
      <c r="D115" t="s">
        <v>430</v>
      </c>
      <c r="E115" t="s">
        <v>431</v>
      </c>
      <c r="F115" s="442"/>
      <c r="G115" s="442"/>
      <c r="H115" s="442"/>
      <c r="I115" s="442"/>
      <c r="J115" s="442"/>
      <c r="K115" s="442"/>
      <c r="L115" s="442"/>
      <c r="M115" s="442"/>
      <c r="N115" s="442"/>
    </row>
    <row r="116" spans="1:14" x14ac:dyDescent="0.2">
      <c r="A116" t="s">
        <v>407</v>
      </c>
      <c r="B116" t="s">
        <v>722</v>
      </c>
      <c r="C116" t="s">
        <v>461</v>
      </c>
      <c r="D116" t="s">
        <v>430</v>
      </c>
      <c r="E116" t="s">
        <v>431</v>
      </c>
      <c r="F116" s="442"/>
      <c r="G116" s="442"/>
      <c r="H116" s="442"/>
      <c r="I116" s="442">
        <v>6.4800000000000003E-4</v>
      </c>
      <c r="J116" s="442"/>
      <c r="K116" s="442"/>
      <c r="L116" s="442"/>
      <c r="M116" s="442"/>
      <c r="N116" s="442"/>
    </row>
    <row r="117" spans="1:14" x14ac:dyDescent="0.2">
      <c r="A117" t="s">
        <v>407</v>
      </c>
      <c r="B117" t="s">
        <v>723</v>
      </c>
      <c r="C117" t="s">
        <v>463</v>
      </c>
      <c r="D117" t="s">
        <v>430</v>
      </c>
      <c r="E117" t="s">
        <v>431</v>
      </c>
      <c r="F117" s="442"/>
      <c r="G117" s="442"/>
      <c r="H117" s="442"/>
      <c r="I117" s="442">
        <v>7.352E-3</v>
      </c>
      <c r="J117" s="442"/>
      <c r="K117" s="442"/>
      <c r="L117" s="442"/>
      <c r="M117" s="442"/>
      <c r="N117" s="442"/>
    </row>
    <row r="118" spans="1:14" x14ac:dyDescent="0.2">
      <c r="A118" t="s">
        <v>407</v>
      </c>
      <c r="B118" t="s">
        <v>724</v>
      </c>
      <c r="C118" t="s">
        <v>465</v>
      </c>
      <c r="D118" t="s">
        <v>430</v>
      </c>
      <c r="E118" t="s">
        <v>431</v>
      </c>
      <c r="F118" s="442"/>
      <c r="G118" s="442"/>
      <c r="H118" s="442"/>
      <c r="I118" s="442"/>
      <c r="J118" s="442"/>
      <c r="K118" s="442"/>
      <c r="L118" s="442"/>
      <c r="M118" s="442"/>
      <c r="N118" s="442"/>
    </row>
    <row r="119" spans="1:14" x14ac:dyDescent="0.2">
      <c r="A119" t="s">
        <v>407</v>
      </c>
      <c r="B119" t="s">
        <v>725</v>
      </c>
      <c r="C119" t="s">
        <v>467</v>
      </c>
      <c r="D119" t="s">
        <v>430</v>
      </c>
      <c r="E119" t="s">
        <v>431</v>
      </c>
      <c r="F119" s="442"/>
      <c r="G119" s="442"/>
      <c r="H119" s="442"/>
      <c r="I119" s="442"/>
      <c r="J119" s="442"/>
      <c r="K119" s="442"/>
      <c r="L119" s="442"/>
      <c r="M119" s="442"/>
      <c r="N119" s="442"/>
    </row>
    <row r="120" spans="1:14" x14ac:dyDescent="0.2">
      <c r="A120" t="s">
        <v>407</v>
      </c>
      <c r="B120" t="s">
        <v>726</v>
      </c>
      <c r="C120" t="s">
        <v>469</v>
      </c>
      <c r="D120" t="s">
        <v>430</v>
      </c>
      <c r="E120" t="s">
        <v>431</v>
      </c>
      <c r="F120" s="442"/>
      <c r="G120" s="442"/>
      <c r="H120" s="442"/>
      <c r="I120" s="442">
        <v>0</v>
      </c>
      <c r="J120" s="442"/>
      <c r="K120" s="442"/>
      <c r="L120" s="442"/>
      <c r="M120" s="442"/>
      <c r="N120" s="442"/>
    </row>
    <row r="121" spans="1:14" x14ac:dyDescent="0.2">
      <c r="A121" t="s">
        <v>407</v>
      </c>
      <c r="B121" t="s">
        <v>727</v>
      </c>
      <c r="C121" t="s">
        <v>471</v>
      </c>
      <c r="D121" t="s">
        <v>430</v>
      </c>
      <c r="E121" t="s">
        <v>431</v>
      </c>
      <c r="F121" s="442"/>
      <c r="G121" s="442"/>
      <c r="H121" s="442"/>
      <c r="I121" s="442">
        <v>0</v>
      </c>
      <c r="J121" s="442"/>
      <c r="K121" s="442"/>
      <c r="L121" s="442"/>
      <c r="M121" s="442"/>
      <c r="N121" s="442"/>
    </row>
    <row r="122" spans="1:14" x14ac:dyDescent="0.2">
      <c r="A122" t="s">
        <v>407</v>
      </c>
      <c r="B122" t="s">
        <v>728</v>
      </c>
      <c r="C122" t="s">
        <v>473</v>
      </c>
      <c r="D122" t="s">
        <v>430</v>
      </c>
      <c r="E122" t="s">
        <v>431</v>
      </c>
      <c r="F122" s="442"/>
      <c r="G122" s="442"/>
      <c r="H122" s="442"/>
      <c r="I122" s="442"/>
      <c r="J122" s="442"/>
      <c r="K122" s="442"/>
      <c r="L122" s="442"/>
      <c r="M122" s="442"/>
      <c r="N122" s="442"/>
    </row>
    <row r="123" spans="1:14" x14ac:dyDescent="0.2">
      <c r="A123" t="s">
        <v>407</v>
      </c>
      <c r="B123" t="s">
        <v>729</v>
      </c>
      <c r="C123" t="s">
        <v>475</v>
      </c>
      <c r="D123" t="s">
        <v>430</v>
      </c>
      <c r="E123" t="s">
        <v>431</v>
      </c>
      <c r="F123" s="442"/>
      <c r="G123" s="442"/>
      <c r="H123" s="442"/>
      <c r="I123" s="442">
        <v>0</v>
      </c>
      <c r="J123" s="442"/>
      <c r="K123" s="442"/>
      <c r="L123" s="442"/>
      <c r="M123" s="442"/>
      <c r="N123" s="442"/>
    </row>
    <row r="124" spans="1:14" x14ac:dyDescent="0.2">
      <c r="A124" t="s">
        <v>407</v>
      </c>
      <c r="B124" t="s">
        <v>730</v>
      </c>
      <c r="C124" t="s">
        <v>477</v>
      </c>
      <c r="D124" t="s">
        <v>430</v>
      </c>
      <c r="E124" t="s">
        <v>431</v>
      </c>
      <c r="F124" s="442"/>
      <c r="G124" s="442"/>
      <c r="H124" s="442"/>
      <c r="I124" s="442">
        <v>-1.4522999999999999</v>
      </c>
      <c r="J124" s="442"/>
      <c r="K124" s="442"/>
      <c r="L124" s="442"/>
      <c r="M124" s="442"/>
      <c r="N124" s="442"/>
    </row>
    <row r="125" spans="1:14" x14ac:dyDescent="0.2">
      <c r="A125" t="s">
        <v>407</v>
      </c>
      <c r="B125" t="s">
        <v>731</v>
      </c>
      <c r="C125" t="s">
        <v>479</v>
      </c>
      <c r="D125" t="s">
        <v>430</v>
      </c>
      <c r="E125" t="s">
        <v>431</v>
      </c>
      <c r="F125" s="442"/>
      <c r="G125" s="442"/>
      <c r="H125" s="442"/>
      <c r="I125" s="442"/>
      <c r="J125" s="442"/>
      <c r="K125" s="442"/>
      <c r="L125" s="442"/>
      <c r="M125" s="442"/>
      <c r="N125" s="442"/>
    </row>
    <row r="126" spans="1:14" x14ac:dyDescent="0.2">
      <c r="A126" t="s">
        <v>407</v>
      </c>
      <c r="B126" t="s">
        <v>732</v>
      </c>
      <c r="C126" t="s">
        <v>481</v>
      </c>
      <c r="D126" t="s">
        <v>430</v>
      </c>
      <c r="E126" t="s">
        <v>431</v>
      </c>
      <c r="F126" s="442"/>
      <c r="G126" s="442"/>
      <c r="H126" s="442"/>
      <c r="I126" s="442"/>
      <c r="J126" s="442"/>
      <c r="K126" s="442"/>
      <c r="L126" s="442"/>
      <c r="M126" s="442"/>
      <c r="N126" s="442"/>
    </row>
    <row r="127" spans="1:14" x14ac:dyDescent="0.2">
      <c r="A127" t="s">
        <v>407</v>
      </c>
      <c r="B127" t="s">
        <v>733</v>
      </c>
      <c r="C127" t="s">
        <v>483</v>
      </c>
      <c r="D127" t="s">
        <v>430</v>
      </c>
      <c r="E127" t="s">
        <v>431</v>
      </c>
      <c r="F127" s="442"/>
      <c r="G127" s="442"/>
      <c r="H127" s="442"/>
      <c r="I127" s="442">
        <v>0</v>
      </c>
      <c r="J127" s="442"/>
      <c r="K127" s="442"/>
      <c r="L127" s="442"/>
      <c r="M127" s="442"/>
      <c r="N127" s="442"/>
    </row>
    <row r="128" spans="1:14" x14ac:dyDescent="0.2">
      <c r="A128" t="s">
        <v>407</v>
      </c>
      <c r="B128" t="s">
        <v>734</v>
      </c>
      <c r="C128" t="s">
        <v>485</v>
      </c>
      <c r="D128" t="s">
        <v>430</v>
      </c>
      <c r="E128" t="s">
        <v>431</v>
      </c>
      <c r="F128" s="442"/>
      <c r="G128" s="442"/>
      <c r="H128" s="442"/>
      <c r="I128" s="442">
        <v>0</v>
      </c>
      <c r="J128" s="442"/>
      <c r="K128" s="442"/>
      <c r="L128" s="442"/>
      <c r="M128" s="442"/>
      <c r="N128" s="442"/>
    </row>
    <row r="129" spans="1:14" x14ac:dyDescent="0.2">
      <c r="A129" t="s">
        <v>407</v>
      </c>
      <c r="B129" t="s">
        <v>735</v>
      </c>
      <c r="C129" t="s">
        <v>487</v>
      </c>
      <c r="D129" t="s">
        <v>430</v>
      </c>
      <c r="E129" t="s">
        <v>431</v>
      </c>
      <c r="F129" s="442"/>
      <c r="G129" s="442"/>
      <c r="H129" s="442"/>
      <c r="I129" s="442"/>
      <c r="J129" s="442"/>
      <c r="K129" s="442"/>
      <c r="L129" s="442"/>
      <c r="M129" s="442"/>
      <c r="N129" s="442"/>
    </row>
    <row r="130" spans="1:14" x14ac:dyDescent="0.2">
      <c r="A130" t="s">
        <v>407</v>
      </c>
      <c r="B130" t="s">
        <v>736</v>
      </c>
      <c r="C130" t="s">
        <v>677</v>
      </c>
      <c r="D130" t="s">
        <v>430</v>
      </c>
      <c r="E130" t="s">
        <v>431</v>
      </c>
      <c r="F130" s="442"/>
      <c r="G130" s="442"/>
      <c r="H130" s="442"/>
      <c r="I130" s="442"/>
      <c r="J130" s="442"/>
      <c r="K130" s="442"/>
      <c r="L130" s="442"/>
      <c r="M130" s="442"/>
      <c r="N130" s="442"/>
    </row>
    <row r="131" spans="1:14" x14ac:dyDescent="0.2">
      <c r="A131" t="s">
        <v>407</v>
      </c>
      <c r="B131" t="s">
        <v>737</v>
      </c>
      <c r="C131" t="s">
        <v>678</v>
      </c>
      <c r="D131" t="s">
        <v>430</v>
      </c>
      <c r="E131" t="s">
        <v>431</v>
      </c>
      <c r="F131" s="442"/>
      <c r="G131" s="442"/>
      <c r="H131" s="442"/>
      <c r="I131" s="442"/>
      <c r="J131" s="442"/>
      <c r="K131" s="442"/>
      <c r="L131" s="442"/>
      <c r="M131" s="442"/>
      <c r="N131" s="442"/>
    </row>
    <row r="132" spans="1:14" x14ac:dyDescent="0.2">
      <c r="A132" t="s">
        <v>407</v>
      </c>
      <c r="B132" t="s">
        <v>738</v>
      </c>
      <c r="C132" t="s">
        <v>679</v>
      </c>
      <c r="D132" t="s">
        <v>430</v>
      </c>
      <c r="E132" t="s">
        <v>431</v>
      </c>
      <c r="F132" s="442"/>
      <c r="G132" s="442"/>
      <c r="H132" s="442"/>
      <c r="I132" s="442"/>
      <c r="J132" s="442"/>
      <c r="K132" s="442"/>
      <c r="L132" s="442"/>
      <c r="M132" s="442"/>
      <c r="N132" s="442"/>
    </row>
    <row r="133" spans="1:14" x14ac:dyDescent="0.2">
      <c r="A133" t="s">
        <v>407</v>
      </c>
      <c r="B133" t="s">
        <v>739</v>
      </c>
      <c r="C133" t="s">
        <v>680</v>
      </c>
      <c r="D133" t="s">
        <v>430</v>
      </c>
      <c r="E133" t="s">
        <v>431</v>
      </c>
      <c r="F133" s="442"/>
      <c r="G133" s="442"/>
      <c r="H133" s="442"/>
      <c r="I133" s="442"/>
      <c r="J133" s="442"/>
      <c r="K133" s="442"/>
      <c r="L133" s="442"/>
      <c r="M133" s="442"/>
      <c r="N133" s="442"/>
    </row>
    <row r="134" spans="1:14" x14ac:dyDescent="0.2">
      <c r="A134" t="s">
        <v>407</v>
      </c>
      <c r="B134" t="s">
        <v>740</v>
      </c>
      <c r="C134" t="s">
        <v>681</v>
      </c>
      <c r="D134" t="s">
        <v>430</v>
      </c>
      <c r="E134" t="s">
        <v>431</v>
      </c>
      <c r="F134" s="442"/>
      <c r="G134" s="442"/>
      <c r="H134" s="442"/>
      <c r="I134" s="442"/>
      <c r="J134" s="442"/>
      <c r="K134" s="442"/>
      <c r="L134" s="442"/>
      <c r="M134" s="442"/>
      <c r="N134" s="442"/>
    </row>
    <row r="135" spans="1:14" x14ac:dyDescent="0.2">
      <c r="A135" t="s">
        <v>407</v>
      </c>
      <c r="B135" t="s">
        <v>741</v>
      </c>
      <c r="C135" t="s">
        <v>682</v>
      </c>
      <c r="D135" t="s">
        <v>430</v>
      </c>
      <c r="E135" t="s">
        <v>431</v>
      </c>
      <c r="F135" s="442"/>
      <c r="G135" s="442"/>
      <c r="H135" s="442"/>
      <c r="I135" s="442"/>
      <c r="J135" s="442"/>
      <c r="K135" s="442"/>
      <c r="L135" s="442"/>
      <c r="M135" s="442"/>
      <c r="N135" s="442"/>
    </row>
    <row r="136" spans="1:14" x14ac:dyDescent="0.2">
      <c r="A136" t="s">
        <v>407</v>
      </c>
      <c r="B136" t="s">
        <v>742</v>
      </c>
      <c r="C136" t="s">
        <v>683</v>
      </c>
      <c r="D136" t="s">
        <v>430</v>
      </c>
      <c r="E136" t="s">
        <v>431</v>
      </c>
      <c r="F136" s="442"/>
      <c r="G136" s="442"/>
      <c r="H136" s="442"/>
      <c r="I136" s="442"/>
      <c r="J136" s="442"/>
      <c r="K136" s="442"/>
      <c r="L136" s="442"/>
      <c r="M136" s="442"/>
      <c r="N136" s="442"/>
    </row>
    <row r="137" spans="1:14" x14ac:dyDescent="0.2">
      <c r="A137" t="s">
        <v>407</v>
      </c>
      <c r="B137" t="s">
        <v>743</v>
      </c>
      <c r="C137" t="s">
        <v>120</v>
      </c>
      <c r="D137" t="s">
        <v>430</v>
      </c>
      <c r="E137" t="s">
        <v>431</v>
      </c>
      <c r="F137" s="442"/>
      <c r="G137" s="442"/>
      <c r="H137" s="442"/>
      <c r="I137" s="442">
        <v>5.1553399999999999E-2</v>
      </c>
      <c r="J137" s="442"/>
      <c r="K137" s="442"/>
      <c r="L137" s="442"/>
      <c r="M137" s="442"/>
      <c r="N137" s="442"/>
    </row>
    <row r="138" spans="1:14" x14ac:dyDescent="0.2">
      <c r="A138" t="s">
        <v>407</v>
      </c>
      <c r="B138" t="s">
        <v>744</v>
      </c>
      <c r="C138" t="s">
        <v>121</v>
      </c>
      <c r="D138" t="s">
        <v>430</v>
      </c>
      <c r="E138" t="s">
        <v>431</v>
      </c>
      <c r="F138" s="442"/>
      <c r="G138" s="442"/>
      <c r="H138" s="442"/>
      <c r="I138" s="442">
        <v>-0.47428372587992601</v>
      </c>
      <c r="J138" s="442"/>
      <c r="K138" s="442"/>
      <c r="L138" s="442"/>
      <c r="M138" s="442"/>
      <c r="N138" s="442"/>
    </row>
    <row r="139" spans="1:14" x14ac:dyDescent="0.2">
      <c r="A139" t="s">
        <v>407</v>
      </c>
      <c r="B139" t="s">
        <v>745</v>
      </c>
      <c r="C139" t="s">
        <v>122</v>
      </c>
      <c r="D139" t="s">
        <v>430</v>
      </c>
      <c r="E139" t="s">
        <v>431</v>
      </c>
      <c r="F139" s="442"/>
      <c r="G139" s="442"/>
      <c r="H139" s="442"/>
      <c r="I139" s="442"/>
      <c r="J139" s="442"/>
      <c r="K139" s="442"/>
      <c r="L139" s="442"/>
      <c r="M139" s="442"/>
      <c r="N139" s="442"/>
    </row>
    <row r="140" spans="1:14" x14ac:dyDescent="0.2">
      <c r="A140" t="s">
        <v>407</v>
      </c>
      <c r="B140" t="s">
        <v>746</v>
      </c>
      <c r="C140" t="s">
        <v>123</v>
      </c>
      <c r="D140" t="s">
        <v>430</v>
      </c>
      <c r="E140" t="s">
        <v>431</v>
      </c>
      <c r="F140" s="442"/>
      <c r="G140" s="442"/>
      <c r="H140" s="442"/>
      <c r="I140" s="442"/>
      <c r="J140" s="442"/>
      <c r="K140" s="442"/>
      <c r="L140" s="442"/>
      <c r="M140" s="442"/>
      <c r="N140" s="442"/>
    </row>
    <row r="141" spans="1:14" x14ac:dyDescent="0.2">
      <c r="A141" t="s">
        <v>407</v>
      </c>
      <c r="B141" t="s">
        <v>747</v>
      </c>
      <c r="C141" t="s">
        <v>124</v>
      </c>
      <c r="D141" t="s">
        <v>430</v>
      </c>
      <c r="E141" t="s">
        <v>431</v>
      </c>
      <c r="F141" s="442"/>
      <c r="G141" s="442"/>
      <c r="H141" s="442"/>
      <c r="I141" s="442">
        <v>0</v>
      </c>
      <c r="J141" s="442"/>
      <c r="K141" s="442"/>
      <c r="L141" s="442"/>
      <c r="M141" s="442"/>
      <c r="N141" s="442"/>
    </row>
    <row r="142" spans="1:14" x14ac:dyDescent="0.2">
      <c r="A142" t="s">
        <v>407</v>
      </c>
      <c r="B142" t="s">
        <v>748</v>
      </c>
      <c r="C142" t="s">
        <v>125</v>
      </c>
      <c r="D142" t="s">
        <v>430</v>
      </c>
      <c r="E142" t="s">
        <v>431</v>
      </c>
      <c r="F142" s="442"/>
      <c r="G142" s="442"/>
      <c r="H142" s="442"/>
      <c r="I142" s="442">
        <v>0</v>
      </c>
      <c r="J142" s="442"/>
      <c r="K142" s="442"/>
      <c r="L142" s="442"/>
      <c r="M142" s="442"/>
      <c r="N142" s="442"/>
    </row>
    <row r="143" spans="1:14" x14ac:dyDescent="0.2">
      <c r="A143" t="s">
        <v>407</v>
      </c>
      <c r="B143" t="s">
        <v>749</v>
      </c>
      <c r="C143" t="s">
        <v>126</v>
      </c>
      <c r="D143" t="s">
        <v>430</v>
      </c>
      <c r="E143" t="s">
        <v>431</v>
      </c>
      <c r="F143" s="442"/>
      <c r="G143" s="442"/>
      <c r="H143" s="442"/>
      <c r="I143" s="442"/>
      <c r="J143" s="442"/>
      <c r="K143" s="442"/>
      <c r="L143" s="442"/>
      <c r="M143" s="442"/>
      <c r="N143" s="442"/>
    </row>
    <row r="144" spans="1:14" x14ac:dyDescent="0.2">
      <c r="A144" t="s">
        <v>407</v>
      </c>
      <c r="B144" t="s">
        <v>750</v>
      </c>
      <c r="C144" t="s">
        <v>128</v>
      </c>
      <c r="D144" t="s">
        <v>430</v>
      </c>
      <c r="E144" t="s">
        <v>431</v>
      </c>
      <c r="F144" s="442"/>
      <c r="G144" s="442"/>
      <c r="H144" s="442"/>
      <c r="I144" s="442">
        <v>0</v>
      </c>
      <c r="J144" s="442"/>
      <c r="K144" s="442"/>
      <c r="L144" s="442"/>
      <c r="M144" s="442"/>
      <c r="N144" s="442"/>
    </row>
    <row r="145" spans="1:14" x14ac:dyDescent="0.2">
      <c r="A145" t="s">
        <v>407</v>
      </c>
      <c r="B145" t="s">
        <v>751</v>
      </c>
      <c r="C145" t="s">
        <v>129</v>
      </c>
      <c r="D145" t="s">
        <v>430</v>
      </c>
      <c r="E145" t="s">
        <v>431</v>
      </c>
      <c r="F145" s="442"/>
      <c r="G145" s="442"/>
      <c r="H145" s="442"/>
      <c r="I145" s="442">
        <v>0</v>
      </c>
      <c r="J145" s="442"/>
      <c r="K145" s="442"/>
      <c r="L145" s="442"/>
      <c r="M145" s="442"/>
      <c r="N145" s="442"/>
    </row>
    <row r="146" spans="1:14" x14ac:dyDescent="0.2">
      <c r="A146" t="s">
        <v>407</v>
      </c>
      <c r="B146" t="s">
        <v>752</v>
      </c>
      <c r="C146" t="s">
        <v>130</v>
      </c>
      <c r="D146" t="s">
        <v>430</v>
      </c>
      <c r="E146" t="s">
        <v>431</v>
      </c>
      <c r="F146" s="442"/>
      <c r="G146" s="442"/>
      <c r="H146" s="442"/>
      <c r="I146" s="442">
        <v>0</v>
      </c>
      <c r="J146" s="442"/>
      <c r="K146" s="442"/>
      <c r="L146" s="442"/>
      <c r="M146" s="442"/>
      <c r="N146" s="442"/>
    </row>
    <row r="147" spans="1:14" x14ac:dyDescent="0.2">
      <c r="A147" t="s">
        <v>407</v>
      </c>
      <c r="B147" t="s">
        <v>753</v>
      </c>
      <c r="C147" t="s">
        <v>159</v>
      </c>
      <c r="D147" t="s">
        <v>490</v>
      </c>
      <c r="E147" t="s">
        <v>431</v>
      </c>
      <c r="F147" s="441"/>
      <c r="G147" s="441"/>
      <c r="H147" s="441"/>
      <c r="I147" s="441">
        <v>2.92E-2</v>
      </c>
      <c r="J147" s="441"/>
      <c r="K147" s="441"/>
      <c r="L147" s="441"/>
      <c r="M147" s="441"/>
      <c r="N147" s="441"/>
    </row>
    <row r="148" spans="1:14" x14ac:dyDescent="0.2">
      <c r="A148" t="s">
        <v>407</v>
      </c>
      <c r="B148" t="s">
        <v>754</v>
      </c>
      <c r="C148" t="s">
        <v>161</v>
      </c>
      <c r="D148" t="s">
        <v>490</v>
      </c>
      <c r="E148" t="s">
        <v>431</v>
      </c>
      <c r="F148" s="441"/>
      <c r="G148" s="441"/>
      <c r="H148" s="441"/>
      <c r="I148" s="441">
        <v>2.9600000000000001E-2</v>
      </c>
      <c r="J148" s="441"/>
      <c r="K148" s="441"/>
      <c r="L148" s="441"/>
      <c r="M148" s="441"/>
      <c r="N148" s="441"/>
    </row>
    <row r="149" spans="1:14" x14ac:dyDescent="0.2">
      <c r="A149" t="s">
        <v>407</v>
      </c>
      <c r="B149" t="s">
        <v>755</v>
      </c>
      <c r="C149" t="s">
        <v>162</v>
      </c>
      <c r="D149" t="s">
        <v>497</v>
      </c>
      <c r="E149" t="s">
        <v>431</v>
      </c>
      <c r="F149" s="402"/>
      <c r="G149" s="402"/>
      <c r="H149" s="402"/>
      <c r="I149" s="402">
        <v>1</v>
      </c>
      <c r="J149" s="402"/>
      <c r="K149" s="402"/>
      <c r="L149" s="402"/>
      <c r="M149" s="402"/>
      <c r="N149" s="402"/>
    </row>
    <row r="150" spans="1:14" x14ac:dyDescent="0.2">
      <c r="A150" t="s">
        <v>407</v>
      </c>
      <c r="B150" t="s">
        <v>756</v>
      </c>
      <c r="C150" t="s">
        <v>164</v>
      </c>
      <c r="D150" t="s">
        <v>490</v>
      </c>
      <c r="E150" t="s">
        <v>431</v>
      </c>
      <c r="F150" s="441"/>
      <c r="G150" s="441"/>
      <c r="H150" s="441"/>
      <c r="I150" s="441"/>
      <c r="J150" s="441"/>
      <c r="K150" s="441">
        <v>0.19</v>
      </c>
      <c r="L150" s="441">
        <v>0.19</v>
      </c>
      <c r="M150" s="441">
        <v>0.19</v>
      </c>
      <c r="N150" s="441"/>
    </row>
    <row r="151" spans="1:14" x14ac:dyDescent="0.2">
      <c r="A151" t="s">
        <v>407</v>
      </c>
      <c r="B151" t="s">
        <v>757</v>
      </c>
      <c r="C151" t="s">
        <v>165</v>
      </c>
      <c r="D151" t="s">
        <v>497</v>
      </c>
      <c r="E151" t="s">
        <v>431</v>
      </c>
      <c r="F151" s="447">
        <v>101.8</v>
      </c>
      <c r="G151" s="447">
        <v>104.7</v>
      </c>
      <c r="H151" s="447">
        <v>106.9</v>
      </c>
      <c r="I151" s="447">
        <v>108.5</v>
      </c>
      <c r="J151" s="447">
        <v>109.1</v>
      </c>
      <c r="K151" s="447">
        <v>111.6093</v>
      </c>
      <c r="L151" s="447">
        <v>0</v>
      </c>
      <c r="M151" s="447">
        <v>0</v>
      </c>
      <c r="N151" s="447"/>
    </row>
    <row r="152" spans="1:14" x14ac:dyDescent="0.2">
      <c r="A152" t="s">
        <v>407</v>
      </c>
      <c r="B152" t="s">
        <v>758</v>
      </c>
      <c r="C152" t="s">
        <v>181</v>
      </c>
      <c r="D152" t="s">
        <v>430</v>
      </c>
      <c r="E152" t="s">
        <v>431</v>
      </c>
      <c r="F152" s="442"/>
      <c r="G152" s="442"/>
      <c r="H152" s="442">
        <v>9.5850000000000009</v>
      </c>
      <c r="I152" s="442"/>
      <c r="J152" s="442"/>
      <c r="K152" s="442"/>
      <c r="L152" s="442"/>
      <c r="M152" s="442"/>
      <c r="N152" s="442"/>
    </row>
    <row r="153" spans="1:14" x14ac:dyDescent="0.2">
      <c r="A153" t="s">
        <v>407</v>
      </c>
      <c r="B153" t="s">
        <v>759</v>
      </c>
      <c r="C153" t="s">
        <v>183</v>
      </c>
      <c r="D153" t="s">
        <v>497</v>
      </c>
      <c r="E153" t="s">
        <v>431</v>
      </c>
      <c r="F153" s="447"/>
      <c r="G153" s="447"/>
      <c r="H153" s="447"/>
      <c r="I153" s="447">
        <v>0</v>
      </c>
      <c r="J153" s="447">
        <v>1.56</v>
      </c>
      <c r="K153" s="447">
        <v>3.94</v>
      </c>
      <c r="L153" s="447">
        <v>2.25</v>
      </c>
      <c r="M153" s="447">
        <v>-2.0099999999999998</v>
      </c>
      <c r="N153" s="447"/>
    </row>
    <row r="154" spans="1:14" x14ac:dyDescent="0.2">
      <c r="A154" t="s">
        <v>407</v>
      </c>
      <c r="B154" t="s">
        <v>760</v>
      </c>
      <c r="C154" t="s">
        <v>184</v>
      </c>
      <c r="D154" t="s">
        <v>430</v>
      </c>
      <c r="E154" t="s">
        <v>431</v>
      </c>
      <c r="F154" s="442"/>
      <c r="G154" s="442"/>
      <c r="H154" s="442">
        <v>109.902</v>
      </c>
      <c r="I154" s="442"/>
      <c r="J154" s="442"/>
      <c r="K154" s="442"/>
      <c r="L154" s="442"/>
      <c r="M154" s="442"/>
      <c r="N154" s="442"/>
    </row>
    <row r="155" spans="1:14" x14ac:dyDescent="0.2">
      <c r="A155" t="s">
        <v>407</v>
      </c>
      <c r="B155" t="s">
        <v>761</v>
      </c>
      <c r="C155" t="s">
        <v>185</v>
      </c>
      <c r="D155" t="s">
        <v>497</v>
      </c>
      <c r="E155" t="s">
        <v>431</v>
      </c>
      <c r="F155" s="447"/>
      <c r="G155" s="447"/>
      <c r="H155" s="447"/>
      <c r="I155" s="447">
        <v>0</v>
      </c>
      <c r="J155" s="447">
        <v>-0.61</v>
      </c>
      <c r="K155" s="447">
        <v>-1.25</v>
      </c>
      <c r="L155" s="447">
        <v>-6.11</v>
      </c>
      <c r="M155" s="447">
        <v>-1.23</v>
      </c>
      <c r="N155" s="447"/>
    </row>
    <row r="156" spans="1:14" x14ac:dyDescent="0.2">
      <c r="A156" t="s">
        <v>407</v>
      </c>
      <c r="B156" t="s">
        <v>762</v>
      </c>
      <c r="C156" t="s">
        <v>186</v>
      </c>
      <c r="D156" t="s">
        <v>430</v>
      </c>
      <c r="E156" t="s">
        <v>431</v>
      </c>
      <c r="F156" s="442"/>
      <c r="G156" s="442"/>
      <c r="H156" s="442"/>
      <c r="I156" s="442"/>
      <c r="J156" s="442"/>
      <c r="K156" s="442"/>
      <c r="L156" s="442"/>
      <c r="M156" s="442"/>
      <c r="N156" s="442"/>
    </row>
    <row r="157" spans="1:14" x14ac:dyDescent="0.2">
      <c r="A157" t="s">
        <v>407</v>
      </c>
      <c r="B157" t="s">
        <v>763</v>
      </c>
      <c r="C157" t="s">
        <v>187</v>
      </c>
      <c r="D157" t="s">
        <v>497</v>
      </c>
      <c r="E157" t="s">
        <v>431</v>
      </c>
      <c r="F157" s="447"/>
      <c r="G157" s="447"/>
      <c r="H157" s="447"/>
      <c r="I157" s="447"/>
      <c r="J157" s="447"/>
      <c r="K157" s="447"/>
      <c r="L157" s="447"/>
      <c r="M157" s="447"/>
      <c r="N157" s="447"/>
    </row>
    <row r="158" spans="1:14" x14ac:dyDescent="0.2">
      <c r="A158" t="s">
        <v>407</v>
      </c>
      <c r="B158" t="s">
        <v>764</v>
      </c>
      <c r="C158" t="s">
        <v>188</v>
      </c>
      <c r="D158" t="s">
        <v>430</v>
      </c>
      <c r="E158" t="s">
        <v>431</v>
      </c>
      <c r="F158" s="442"/>
      <c r="G158" s="442"/>
      <c r="H158" s="442"/>
      <c r="I158" s="442"/>
      <c r="J158" s="442"/>
      <c r="K158" s="442"/>
      <c r="L158" s="442"/>
      <c r="M158" s="442"/>
      <c r="N158" s="442"/>
    </row>
    <row r="159" spans="1:14" x14ac:dyDescent="0.2">
      <c r="A159" t="s">
        <v>407</v>
      </c>
      <c r="B159" t="s">
        <v>765</v>
      </c>
      <c r="C159" t="s">
        <v>189</v>
      </c>
      <c r="D159" t="s">
        <v>430</v>
      </c>
      <c r="E159" t="s">
        <v>431</v>
      </c>
      <c r="F159" s="442"/>
      <c r="G159" s="442"/>
      <c r="H159" s="442"/>
      <c r="I159" s="442"/>
      <c r="J159" s="442">
        <v>13.997999999999999</v>
      </c>
      <c r="K159" s="442">
        <v>14.154999999999999</v>
      </c>
      <c r="L159" s="442">
        <v>14.321</v>
      </c>
      <c r="M159" s="442">
        <v>14.484</v>
      </c>
      <c r="N159" s="442"/>
    </row>
    <row r="160" spans="1:14" x14ac:dyDescent="0.2">
      <c r="A160" t="s">
        <v>407</v>
      </c>
      <c r="B160" t="s">
        <v>766</v>
      </c>
      <c r="C160" t="s">
        <v>190</v>
      </c>
      <c r="D160" t="s">
        <v>545</v>
      </c>
      <c r="E160" t="s">
        <v>431</v>
      </c>
      <c r="F160" s="447"/>
      <c r="G160" s="447"/>
      <c r="H160" s="447"/>
      <c r="I160" s="447"/>
      <c r="J160" s="447"/>
      <c r="K160" s="447"/>
      <c r="L160" s="447"/>
      <c r="M160" s="447"/>
      <c r="N160" s="447"/>
    </row>
    <row r="161" spans="1:14" x14ac:dyDescent="0.2">
      <c r="A161" t="s">
        <v>407</v>
      </c>
      <c r="B161" t="s">
        <v>767</v>
      </c>
      <c r="C161" t="s">
        <v>192</v>
      </c>
      <c r="D161" t="s">
        <v>545</v>
      </c>
      <c r="E161" t="s">
        <v>431</v>
      </c>
      <c r="F161" s="447"/>
      <c r="G161" s="447"/>
      <c r="H161" s="447"/>
      <c r="I161" s="447"/>
      <c r="J161" s="447"/>
      <c r="K161" s="447"/>
      <c r="L161" s="447"/>
      <c r="M161" s="447"/>
      <c r="N161" s="447"/>
    </row>
    <row r="162" spans="1:14" x14ac:dyDescent="0.2">
      <c r="A162" t="s">
        <v>407</v>
      </c>
      <c r="B162" t="s">
        <v>768</v>
      </c>
      <c r="C162" t="s">
        <v>193</v>
      </c>
      <c r="D162" t="s">
        <v>545</v>
      </c>
      <c r="E162" t="s">
        <v>431</v>
      </c>
      <c r="F162" s="447"/>
      <c r="G162" s="447"/>
      <c r="H162" s="447"/>
      <c r="I162" s="447"/>
      <c r="J162" s="447"/>
      <c r="K162" s="447"/>
      <c r="L162" s="447"/>
      <c r="M162" s="447"/>
      <c r="N162" s="447"/>
    </row>
    <row r="163" spans="1:14" x14ac:dyDescent="0.2">
      <c r="A163" t="s">
        <v>407</v>
      </c>
      <c r="B163" t="s">
        <v>769</v>
      </c>
      <c r="C163" t="s">
        <v>194</v>
      </c>
      <c r="D163" t="s">
        <v>545</v>
      </c>
      <c r="E163" t="s">
        <v>431</v>
      </c>
      <c r="F163" s="447"/>
      <c r="G163" s="447"/>
      <c r="H163" s="447"/>
      <c r="I163" s="447"/>
      <c r="J163" s="447"/>
      <c r="K163" s="447"/>
      <c r="L163" s="447"/>
      <c r="M163" s="447"/>
      <c r="N163" s="447"/>
    </row>
    <row r="164" spans="1:14" x14ac:dyDescent="0.2">
      <c r="A164" t="s">
        <v>407</v>
      </c>
      <c r="B164" t="s">
        <v>770</v>
      </c>
      <c r="C164" t="s">
        <v>195</v>
      </c>
      <c r="D164" t="s">
        <v>545</v>
      </c>
      <c r="E164" t="s">
        <v>431</v>
      </c>
      <c r="F164" s="447"/>
      <c r="G164" s="447"/>
      <c r="H164" s="447"/>
      <c r="I164" s="447"/>
      <c r="J164" s="447"/>
      <c r="K164" s="447"/>
      <c r="L164" s="447"/>
      <c r="M164" s="447"/>
      <c r="N164" s="447"/>
    </row>
    <row r="165" spans="1:14" x14ac:dyDescent="0.2">
      <c r="A165" t="s">
        <v>407</v>
      </c>
      <c r="B165" t="s">
        <v>771</v>
      </c>
      <c r="C165" t="s">
        <v>624</v>
      </c>
      <c r="D165" t="s">
        <v>545</v>
      </c>
      <c r="E165" t="s">
        <v>431</v>
      </c>
      <c r="F165" s="447"/>
      <c r="G165" s="447"/>
      <c r="H165" s="447"/>
      <c r="I165" s="447"/>
      <c r="J165" s="447"/>
      <c r="K165" s="447"/>
      <c r="L165" s="447"/>
      <c r="M165" s="447"/>
      <c r="N165" s="447"/>
    </row>
    <row r="166" spans="1:14" x14ac:dyDescent="0.2">
      <c r="A166" t="s">
        <v>407</v>
      </c>
      <c r="B166" t="s">
        <v>772</v>
      </c>
      <c r="C166" t="s">
        <v>196</v>
      </c>
      <c r="D166" t="s">
        <v>497</v>
      </c>
      <c r="E166" t="s">
        <v>431</v>
      </c>
      <c r="F166" s="443"/>
      <c r="G166" s="443"/>
      <c r="H166" s="443"/>
      <c r="I166" s="443"/>
      <c r="J166" s="443"/>
      <c r="K166" s="443"/>
      <c r="L166" s="443"/>
      <c r="M166" s="443"/>
      <c r="N166" s="443"/>
    </row>
    <row r="167" spans="1:14" x14ac:dyDescent="0.2">
      <c r="A167" t="s">
        <v>407</v>
      </c>
      <c r="B167" t="s">
        <v>773</v>
      </c>
      <c r="C167" t="s">
        <v>197</v>
      </c>
      <c r="D167" t="s">
        <v>497</v>
      </c>
      <c r="E167" t="s">
        <v>431</v>
      </c>
      <c r="F167" s="443"/>
      <c r="G167" s="443"/>
      <c r="H167" s="443"/>
      <c r="I167" s="443"/>
      <c r="J167" s="443"/>
      <c r="K167" s="443"/>
      <c r="L167" s="443"/>
      <c r="M167" s="443"/>
      <c r="N167" s="443"/>
    </row>
    <row r="168" spans="1:14" x14ac:dyDescent="0.2">
      <c r="A168" t="s">
        <v>407</v>
      </c>
      <c r="B168" t="s">
        <v>774</v>
      </c>
      <c r="C168" t="s">
        <v>198</v>
      </c>
      <c r="D168" t="s">
        <v>497</v>
      </c>
      <c r="E168" t="s">
        <v>431</v>
      </c>
      <c r="F168" s="443"/>
      <c r="G168" s="443"/>
      <c r="H168" s="443"/>
      <c r="I168" s="443"/>
      <c r="J168" s="443"/>
      <c r="K168" s="443"/>
      <c r="L168" s="443"/>
      <c r="M168" s="443"/>
      <c r="N168" s="443"/>
    </row>
    <row r="169" spans="1:14" x14ac:dyDescent="0.2">
      <c r="A169" t="s">
        <v>407</v>
      </c>
      <c r="B169" t="s">
        <v>775</v>
      </c>
      <c r="C169" t="s">
        <v>199</v>
      </c>
      <c r="D169" t="s">
        <v>497</v>
      </c>
      <c r="E169" t="s">
        <v>431</v>
      </c>
      <c r="F169" s="443"/>
      <c r="G169" s="443"/>
      <c r="H169" s="443"/>
      <c r="I169" s="443"/>
      <c r="J169" s="443"/>
      <c r="K169" s="443"/>
      <c r="L169" s="443"/>
      <c r="M169" s="443"/>
      <c r="N169" s="443"/>
    </row>
    <row r="170" spans="1:14" x14ac:dyDescent="0.2">
      <c r="A170" t="s">
        <v>407</v>
      </c>
      <c r="B170" t="s">
        <v>776</v>
      </c>
      <c r="C170" t="s">
        <v>200</v>
      </c>
      <c r="D170" t="s">
        <v>497</v>
      </c>
      <c r="E170" t="s">
        <v>431</v>
      </c>
      <c r="F170" s="443"/>
      <c r="G170" s="443"/>
      <c r="H170" s="443"/>
      <c r="I170" s="443"/>
      <c r="J170" s="443"/>
      <c r="K170" s="443"/>
      <c r="L170" s="443"/>
      <c r="M170" s="443"/>
      <c r="N170" s="443"/>
    </row>
    <row r="171" spans="1:14" x14ac:dyDescent="0.2">
      <c r="A171" t="s">
        <v>407</v>
      </c>
      <c r="B171" t="s">
        <v>777</v>
      </c>
      <c r="C171" t="s">
        <v>625</v>
      </c>
      <c r="D171" t="s">
        <v>497</v>
      </c>
      <c r="E171" t="s">
        <v>431</v>
      </c>
      <c r="F171" s="443"/>
      <c r="G171" s="443"/>
      <c r="H171" s="443"/>
      <c r="I171" s="443"/>
      <c r="J171" s="443"/>
      <c r="K171" s="443"/>
      <c r="L171" s="443"/>
      <c r="M171" s="443"/>
      <c r="N171" s="443"/>
    </row>
    <row r="172" spans="1:14" x14ac:dyDescent="0.2">
      <c r="A172" t="s">
        <v>407</v>
      </c>
      <c r="B172" t="s">
        <v>778</v>
      </c>
      <c r="C172" t="s">
        <v>201</v>
      </c>
      <c r="D172" t="s">
        <v>490</v>
      </c>
      <c r="E172" t="s">
        <v>431</v>
      </c>
      <c r="F172" s="441"/>
      <c r="G172" s="441"/>
      <c r="H172" s="441"/>
      <c r="I172" s="441"/>
      <c r="J172" s="441"/>
      <c r="K172" s="441"/>
      <c r="L172" s="441"/>
      <c r="M172" s="441"/>
      <c r="N172" s="441"/>
    </row>
    <row r="173" spans="1:14" x14ac:dyDescent="0.2">
      <c r="A173" t="s">
        <v>407</v>
      </c>
      <c r="B173" t="s">
        <v>779</v>
      </c>
      <c r="C173" t="s">
        <v>202</v>
      </c>
      <c r="D173" t="s">
        <v>490</v>
      </c>
      <c r="E173" t="s">
        <v>431</v>
      </c>
      <c r="F173" s="441"/>
      <c r="G173" s="441"/>
      <c r="H173" s="441"/>
      <c r="I173" s="441"/>
      <c r="J173" s="441"/>
      <c r="K173" s="441"/>
      <c r="L173" s="441"/>
      <c r="M173" s="441"/>
      <c r="N173" s="441"/>
    </row>
    <row r="174" spans="1:14" x14ac:dyDescent="0.2">
      <c r="A174" t="s">
        <v>407</v>
      </c>
      <c r="B174" t="s">
        <v>780</v>
      </c>
      <c r="C174" t="s">
        <v>203</v>
      </c>
      <c r="D174" t="s">
        <v>490</v>
      </c>
      <c r="E174" t="s">
        <v>431</v>
      </c>
      <c r="F174" s="441"/>
      <c r="G174" s="441"/>
      <c r="H174" s="441"/>
      <c r="I174" s="441"/>
      <c r="J174" s="441"/>
      <c r="K174" s="441"/>
      <c r="L174" s="441"/>
      <c r="M174" s="441"/>
      <c r="N174" s="441"/>
    </row>
    <row r="175" spans="1:14" x14ac:dyDescent="0.2">
      <c r="A175" t="s">
        <v>407</v>
      </c>
      <c r="B175" t="s">
        <v>781</v>
      </c>
      <c r="C175" t="s">
        <v>204</v>
      </c>
      <c r="D175" t="s">
        <v>490</v>
      </c>
      <c r="E175" t="s">
        <v>431</v>
      </c>
      <c r="F175" s="441"/>
      <c r="G175" s="441"/>
      <c r="H175" s="441"/>
      <c r="I175" s="441"/>
      <c r="J175" s="441"/>
      <c r="K175" s="441"/>
      <c r="L175" s="441"/>
      <c r="M175" s="441"/>
      <c r="N175" s="441"/>
    </row>
    <row r="176" spans="1:14" x14ac:dyDescent="0.2">
      <c r="A176" t="s">
        <v>407</v>
      </c>
      <c r="B176" t="s">
        <v>782</v>
      </c>
      <c r="C176" t="s">
        <v>205</v>
      </c>
      <c r="D176" t="s">
        <v>490</v>
      </c>
      <c r="E176" t="s">
        <v>431</v>
      </c>
      <c r="F176" s="441"/>
      <c r="G176" s="441"/>
      <c r="H176" s="441"/>
      <c r="I176" s="441"/>
      <c r="J176" s="441"/>
      <c r="K176" s="441"/>
      <c r="L176" s="441"/>
      <c r="M176" s="441"/>
      <c r="N176" s="441"/>
    </row>
    <row r="177" spans="1:14" x14ac:dyDescent="0.2">
      <c r="A177" t="s">
        <v>407</v>
      </c>
      <c r="B177" t="s">
        <v>783</v>
      </c>
      <c r="C177" t="s">
        <v>626</v>
      </c>
      <c r="D177" t="s">
        <v>490</v>
      </c>
      <c r="E177" t="s">
        <v>431</v>
      </c>
      <c r="F177" s="441"/>
      <c r="G177" s="441"/>
      <c r="H177" s="441"/>
      <c r="I177" s="441"/>
      <c r="J177" s="441"/>
      <c r="K177" s="441"/>
      <c r="L177" s="441"/>
      <c r="M177" s="441"/>
      <c r="N177" s="441"/>
    </row>
    <row r="178" spans="1:14" x14ac:dyDescent="0.2">
      <c r="A178" t="s">
        <v>407</v>
      </c>
      <c r="B178" t="s">
        <v>784</v>
      </c>
      <c r="C178" t="s">
        <v>206</v>
      </c>
      <c r="D178" t="s">
        <v>430</v>
      </c>
      <c r="E178" t="s">
        <v>431</v>
      </c>
      <c r="F178" s="442"/>
      <c r="G178" s="442"/>
      <c r="H178" s="442"/>
      <c r="I178" s="442"/>
      <c r="J178" s="442"/>
      <c r="K178" s="442"/>
      <c r="L178" s="442"/>
      <c r="M178" s="442"/>
      <c r="N178" s="442"/>
    </row>
    <row r="179" spans="1:14" x14ac:dyDescent="0.2">
      <c r="A179" t="s">
        <v>407</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1"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South Staffs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South Staffs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Staffs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SSC</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4.3939400000000003E-2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0.93383027412007502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-8.0278434948574395E-2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-7.29307879636584E-2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0.25779999999999997</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0.53800000000000003</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9.5849172323378546</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1.5599999999999901</v>
      </c>
      <c r="Q106" s="204">
        <f xml:space="preserve"> F_Inputs!K64</f>
        <v>3.94</v>
      </c>
      <c r="R106" s="204">
        <f xml:space="preserve"> F_Inputs!L64</f>
        <v>2.25</v>
      </c>
      <c r="S106" s="204">
        <f xml:space="preserve"> F_Inputs!M64</f>
        <v>-2.00999999999999</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109.90243785240015</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-0.61</v>
      </c>
      <c r="Q110" s="204">
        <f xml:space="preserve"> F_Inputs!K67</f>
        <v>-1.25</v>
      </c>
      <c r="R110" s="204">
        <f xml:space="preserve"> F_Inputs!L67</f>
        <v>-6.11</v>
      </c>
      <c r="S110" s="204">
        <f xml:space="preserve"> F_Inputs!M67</f>
        <v>-1.23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0</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v>
      </c>
      <c r="Q114" s="204">
        <f xml:space="preserve"> F_Inputs!K70</f>
        <v>0</v>
      </c>
      <c r="R114" s="204">
        <f xml:space="preserve"> F_Inputs!L70</f>
        <v>0</v>
      </c>
      <c r="S114" s="204">
        <f xml:space="preserve"> F_Inputs!M70</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0</v>
      </c>
      <c r="Q117" s="283">
        <f>IF(OR($F$10=Validation!$C$5,$F$10=Validation!$C$8,$F$10=Validation!$C$15),INDEX('CMA_BR(URt)'!$A$1:$M$9,MATCH($F$10,'CMA_BR(URt)'!$A:$A,0),MATCH(Q$2,'CMA_BR(URt)'!$A$5:$M$5,1)), IF(IFERROR((SUM(F_Inputs!$I$72:$M$72)/SUM(F_Inputs!$I$71:$M$71))*F_Inputs!K71,0)&lt;&gt;0,(SUM(F_Inputs!$I$72:$M$72)/SUM(F_Inputs!$I$71:$M$71))*F_Inputs!K71,0))</f>
        <v>0</v>
      </c>
      <c r="R117" s="283">
        <f>IF(OR($F$10=Validation!$C$5,$F$10=Validation!$C$8,$F$10=Validation!$C$15),INDEX('CMA_BR(URt)'!$A$1:$M$9,MATCH($F$10,'CMA_BR(URt)'!$A:$A,0),MATCH(R$2,'CMA_BR(URt)'!$A$5:$M$5,1)), IF(IFERROR((SUM(F_Inputs!$I$72:$M$72)/SUM(F_Inputs!$I$71:$M$71))*F_Inputs!L71,0)&lt;&gt;0,(SUM(F_Inputs!$I$72:$M$72)/SUM(F_Inputs!$I$71:$M$71))*F_Inputs!L71,0))</f>
        <v>0</v>
      </c>
      <c r="S117" s="283">
        <f>IF(OR($F$10=Validation!$C$5,$F$10=Validation!$C$8,$F$10=Validation!$C$15),INDEX('CMA_BR(URt)'!$A$1:$M$9,MATCH($F$10,'CMA_BR(URt)'!$A:$A,0),MATCH(S$2,'CMA_BR(URt)'!$A$5:$M$5,1)), IF(IFERROR((SUM(F_Inputs!$I$72:$M$72)/SUM(F_Inputs!$I$71:$M$71))*F_Inputs!M71,0)&lt;&gt;0,(SUM(F_Inputs!$I$72:$M$72)/SUM(F_Inputs!$I$71:$M$71))*F_Inputs!M71,0))</f>
        <v>0</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13.9983616241897</v>
      </c>
      <c r="Q120" s="283">
        <f xml:space="preserve"> F_Inputs!K75</f>
        <v>14.1546869522353</v>
      </c>
      <c r="R120" s="283">
        <f xml:space="preserve"> F_Inputs!L75</f>
        <v>14.320976551213899</v>
      </c>
      <c r="S120" s="283">
        <f xml:space="preserve"> F_Inputs!M75</f>
        <v>14.4840059903709</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South Staffs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Staffs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SSC</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5.1553399999999999E-2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-0.47428372587992601</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0</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6.4800000000000003E-4</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7.352E-3</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-1.4522999999999999</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111.6093</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9.5850000000000009</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1.56</v>
      </c>
      <c r="Q106" s="204">
        <f>F_Inputs!K153</f>
        <v>3.94</v>
      </c>
      <c r="R106" s="204">
        <f>F_Inputs!L153</f>
        <v>2.25</v>
      </c>
      <c r="S106" s="204">
        <f>F_Inputs!M153</f>
        <v>-2.0099999999999998</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109.902</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-0.61</v>
      </c>
      <c r="Q110" s="204">
        <f>F_Inputs!K155</f>
        <v>-1.25</v>
      </c>
      <c r="R110" s="204">
        <f>F_Inputs!L155</f>
        <v>-6.11</v>
      </c>
      <c r="S110" s="204">
        <f>F_Inputs!M155</f>
        <v>-1.23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0</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0</v>
      </c>
      <c r="Q114" s="204">
        <f>F_Inputs!K157</f>
        <v>0</v>
      </c>
      <c r="R114" s="204">
        <f>F_Inputs!L157</f>
        <v>0</v>
      </c>
      <c r="S114" s="204">
        <f>F_Inputs!M157</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0</v>
      </c>
      <c r="Q117" s="283">
        <f>F_Inputs!K158</f>
        <v>0</v>
      </c>
      <c r="R117" s="283">
        <f>F_Inputs!L158</f>
        <v>0</v>
      </c>
      <c r="S117" s="283">
        <f>F_Inputs!M158</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13.997999999999999</v>
      </c>
      <c r="Q120" s="283">
        <f>F_Inputs!K159</f>
        <v>14.154999999999999</v>
      </c>
      <c r="R120" s="283">
        <f>F_Inputs!L159</f>
        <v>14.321</v>
      </c>
      <c r="S120" s="283">
        <f>F_Inputs!M159</f>
        <v>14.484</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South Staffs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Staffs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SSC</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f>IF(InpCompany!F21 = InpExpected!F21, "", InpExpected!F21)</f>
        <v>4.3939400000000003E-2</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f>IF(InpCompany!F22 = InpExpected!F22, "", InpExpected!F22)</f>
        <v>0.93383027412007502</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-8.0278434948574395E-2</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-7.29307879636584E-2</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t="str">
        <f>IF(InpCompany!F32 = InpExpected!F32, "", InpExpected!F32)</f>
        <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f>IF(InpCompany!F47 = InpExpected!F47, "", InpExpected!F47)</f>
        <v>0</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f>IF(InpCompany!F48 = InpExpected!F48, "", InpExpected!F48)</f>
        <v>0</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f>IF(InpCompany!F57 = InpExpected!F57, "", InpExpected!F57)</f>
        <v>0.25779999999999997</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f>IF(InpCompany!F68 = InpExpected!F68, "", InpExpected!F68)</f>
        <v>0.53800000000000003</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f>IF(InpCompany!Q85 = InpExpected!Q85, "", InpExpected!Q85)</f>
        <v>0</v>
      </c>
      <c r="R85" s="426" t="str">
        <f>IF(InpCompany!R85 = InpExpected!R85, "", InpExpected!R85)</f>
        <v/>
      </c>
      <c r="S85" s="426"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9.5849172323378546</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f>IF(InpCompany!P106 = InpExpected!P106, "", InpExpected!P106)</f>
        <v>1.5599999999999901</v>
      </c>
      <c r="Q106" s="426" t="str">
        <f>IF(InpCompany!Q106 = InpExpected!Q106, "", InpExpected!Q106)</f>
        <v/>
      </c>
      <c r="R106" s="426" t="str">
        <f>IF(InpCompany!R106 = InpExpected!R106, "", InpExpected!R106)</f>
        <v/>
      </c>
      <c r="S106" s="426">
        <f>IF(InpCompany!S106 = InpExpected!S106, "", InpExpected!S106)</f>
        <v>-2.00999999999999</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109.90243785240015</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t="str">
        <f>IF(InpCompany!N113 = InpExpected!N113, "", InpExpected!N113)</f>
        <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t="str">
        <f>IF(InpCompany!P117 = InpExpected!P117, "", InpExpected!P117)</f>
        <v/>
      </c>
      <c r="Q117" s="427" t="str">
        <f>IF(InpCompany!Q117 = InpExpected!Q117, "", InpExpected!Q117)</f>
        <v/>
      </c>
      <c r="R117" s="427" t="str">
        <f>IF(InpCompany!R117 = InpExpected!R117, "", InpExpected!R117)</f>
        <v/>
      </c>
      <c r="S117" s="427" t="str">
        <f>IF(InpCompany!S117 = InpExpected!S117, "", InpExpected!S117)</f>
        <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13.9983616241897</v>
      </c>
      <c r="Q120" s="427">
        <f>IF(InpCompany!Q120 = InpExpected!Q120, "", InpExpected!Q120)</f>
        <v>14.1546869522353</v>
      </c>
      <c r="R120" s="427">
        <f>IF(InpCompany!R120 = InpExpected!R120, "", InpExpected!R120)</f>
        <v>14.320976551213899</v>
      </c>
      <c r="S120" s="427">
        <f>IF(InpCompany!S120 = InpExpected!S120, "", InpExpected!S120)</f>
        <v>14.4840059903709</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schemas.microsoft.com/sharepoint/v4"/>
    <ds:schemaRef ds:uri="3fd16285-de11-419c-a64a-2970d22f7ab6"/>
    <ds:schemaRef ds:uri="http://schemas.microsoft.com/office/2006/metadata/properties"/>
    <ds:schemaRef ds:uri="http://schemas.microsoft.com/office/infopath/2007/PartnerControls"/>
    <ds:schemaRef ds:uri="http://schemas.microsoft.com/sharepoint/v3"/>
    <ds:schemaRef ds:uri="http://schemas.microsoft.com/office/2006/documentManagement/types"/>
    <ds:schemaRef ds:uri="http://purl.org/dc/elements/1.1/"/>
    <ds:schemaRef ds:uri="11354919-975d-48ee-8859-4dc7ad3be72c"/>
    <ds:schemaRef ds:uri="http://purl.org/dc/dcmitype/"/>
    <ds:schemaRef ds:uri="http://purl.org/dc/terms/"/>
    <ds:schemaRef ds:uri="http://schemas.openxmlformats.org/package/2006/metadata/core-properties"/>
    <ds:schemaRef ds:uri="7041854e-4853-44f9-9e63-23b7acad5461"/>
    <ds:schemaRef ds:uri="http://www.w3.org/XML/1998/namespace"/>
  </ds:schemaRefs>
</ds:datastoreItem>
</file>

<file path=customXml/itemProps3.xml><?xml version="1.0" encoding="utf-8"?>
<ds:datastoreItem xmlns:ds="http://schemas.openxmlformats.org/officeDocument/2006/customXml" ds:itemID="{149EF4E5-21FF-481F-8C74-4E845965B321}">
  <ds:schemaRefs>
    <ds:schemaRef ds:uri="http://schemas.microsoft.com/office/2006/metadata/customXsn"/>
  </ds:schemaRefs>
</ds:datastoreItem>
</file>

<file path=customXml/itemProps4.xml><?xml version="1.0" encoding="utf-8"?>
<ds:datastoreItem xmlns:ds="http://schemas.openxmlformats.org/officeDocument/2006/customXml" ds:itemID="{0BD6E5D8-2BE5-439E-B66B-A723C4C3A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